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<sst xmlns="http://schemas.openxmlformats.org/spreadsheetml/2006/main" count="35756" uniqueCount="35754">
  <si>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</si>
  <si>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</si>
  <si>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</si>
  <si>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</si>
  <si>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16:12:8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</si>
  <si>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</si>
  <si>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</si>
  <si>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</si>
  <si>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</si>
  <si>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</si>
  <si>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</si>
  <si>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</si>
  <si>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</si>
  <si>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</si>
  <si>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</si>
  <si>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</si>
  <si>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</si>
  <si>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</si>
  <si>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</si>
  <si>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</si>
  <si>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</si>
  <si>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</si>
  <si>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</si>
  <si>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</si>
  <si>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</si>
  <si>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</si>
  <si>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</si>
  <si>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</si>
  <si>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</si>
  <si>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</si>
  <si>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</si>
  <si>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</si>
  <si>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</si>
  <si>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</si>
  <si>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</si>
  <si>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</si>
  <si>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</si>
  <si>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</si>
  <si>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</si>
  <si>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</si>
  <si>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</si>
  <si>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</si>
  <si>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</si>
  <si>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</si>
  <si>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</si>
  <si>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</si>
  <si>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</si>
  <si>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</si>
  <si>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</si>
  <si>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</si>
  <si>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</si>
  <si>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</si>
  <si>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</si>
  <si>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</si>
  <si>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</si>
  <si>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</si>
  <si>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</si>
  <si>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</si>
  <si>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</si>
  <si>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</si>
  <si>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</si>
  <si>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</si>
  <si>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</si>
  <si>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</si>
  <si>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</si>
  <si>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</si>
  <si>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</si>
  <si>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</si>
  <si>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</si>
  <si>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</si>
  <si>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</si>
  <si>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</si>
  <si>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</si>
  <si>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</si>
  <si>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</si>
  <si>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</si>
  <si>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</si>
  <si>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</si>
  <si>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</si>
  <si>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</si>
  <si>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</si>
  <si>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</si>
  <si>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</si>
  <si>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</si>
  <si>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</si>
  <si>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</si>
  <si>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</si>
  <si>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</si>
  <si>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</si>
  <si>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</si>
  <si>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</si>
  <si>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</si>
  <si>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</si>
  <si>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</si>
  <si>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</si>
  <si>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</si>
  <si>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</si>
  <si>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</si>
  <si>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</si>
  <si>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</si>
  <si>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</si>
  <si>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</si>
  <si>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</si>
  <si>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</si>
  <si>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</si>
  <si>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</si>
  <si>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</si>
  <si>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</si>
  <si>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</si>
  <si>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</si>
  <si>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</si>
  <si>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</si>
  <si>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</si>
  <si>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</si>
  <si>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</si>
  <si>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</si>
  <si>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</si>
  <si>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</si>
  <si>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</si>
  <si>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</si>
  <si>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</si>
  <si>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</si>
  <si>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</si>
  <si>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</si>
  <si>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</si>
  <si>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</si>
  <si>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</si>
  <si>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</si>
  <si>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</si>
  <si>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</si>
  <si>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</si>
  <si>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</si>
  <si>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</si>
  <si>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</si>
  <si>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</si>
  <si>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</si>
  <si>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</si>
  <si>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</si>
  <si>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</si>
  <si>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</si>
  <si>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</si>
  <si>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</si>
  <si>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</si>
  <si>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</si>
  <si>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</si>
  <si>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</si>
  <si>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</si>
  <si>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</si>
  <si>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</si>
  <si>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</si>
  <si>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</si>
  <si>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</si>
  <si>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</si>
  <si>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</si>
  <si>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</si>
  <si>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</si>
  <si>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</si>
  <si>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</si>
  <si>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</si>
  <si>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</si>
  <si>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</si>
  <si>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</si>
  <si>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</si>
  <si>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</si>
  <si>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</si>
  <si>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</si>
  <si>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</si>
  <si>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</si>
  <si>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</si>
  <si>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</si>
  <si>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</si>
  <si>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</si>
  <si>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</si>
  <si>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</si>
  <si>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</si>
  <si>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</si>
  <si>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</si>
  <si>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</si>
  <si>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</si>
  <si>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</si>
  <si>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</si>
  <si>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</si>
  <si>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</si>
  <si>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</si>
  <si>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</si>
  <si>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</si>
  <si>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</si>
  <si>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</si>
  <si>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</si>
  <si>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</si>
  <si>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</si>
  <si>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</si>
  <si>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</si>
  <si>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</si>
  <si>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</si>
  <si>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</si>
  <si>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</si>
  <si>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</si>
  <si>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</si>
  <si>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</si>
  <si>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</si>
  <si>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</si>
  <si>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</si>
  <si>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</si>
  <si>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</si>
  <si>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</si>
  <si>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</si>
  <si>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</si>
  <si>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</si>
  <si>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</si>
  <si>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</si>
  <si>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</si>
  <si>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</si>
  <si>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</si>
  <si>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</si>
  <si>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</si>
  <si>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</si>
  <si>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</si>
  <si>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</si>
  <si>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</si>
  <si>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</si>
  <si>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</si>
  <si>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</si>
  <si>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</si>
  <si>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</si>
  <si>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</si>
  <si>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</si>
  <si>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</si>
  <si>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</si>
  <si>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</si>
  <si>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</si>
  <si>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</si>
  <si>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</si>
  <si>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</si>
  <si>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</si>
  <si>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</si>
  <si>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</si>
  <si>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</si>
  <si>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</si>
  <si>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</si>
  <si>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</si>
  <si>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</si>
  <si>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</si>
  <si>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</si>
  <si>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</si>
  <si>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</si>
  <si>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</si>
  <si>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</si>
  <si>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</si>
  <si>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</si>
  <si>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</si>
  <si>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</si>
  <si>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</si>
  <si>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</si>
  <si>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</si>
  <si>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</si>
  <si>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</si>
  <si>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</si>
  <si>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</si>
  <si>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</si>
  <si>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</si>
  <si>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</si>
  <si>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</si>
  <si>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</si>
  <si>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</si>
  <si>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</si>
  <si>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</si>
  <si>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</si>
  <si>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</si>
  <si>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</si>
  <si>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</si>
  <si>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</si>
  <si>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</si>
  <si>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</si>
  <si>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</si>
  <si>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</si>
  <si>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</si>
  <si>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</si>
  <si>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</si>
  <si>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</si>
  <si>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</si>
  <si>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</si>
  <si>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</si>
  <si>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</si>
  <si>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</si>
  <si>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</si>
  <si>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</si>
  <si>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</si>
  <si>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</si>
  <si>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</si>
  <si>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</si>
  <si>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</si>
  <si>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</si>
  <si>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</si>
  <si>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</si>
  <si>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</si>
  <si>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</si>
  <si>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</si>
  <si>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</si>
  <si>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</si>
  <si>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</si>
  <si>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</si>
  <si>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</si>
  <si>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</si>
  <si>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</si>
  <si>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</si>
  <si>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</si>
  <si>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</si>
  <si>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</si>
  <si>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</si>
  <si>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</si>
  <si>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</si>
  <si>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</si>
  <si>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</si>
  <si>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</si>
  <si>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</si>
  <si>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</si>
  <si>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</si>
  <si>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</si>
  <si>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</si>
  <si>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</si>
  <si>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</si>
  <si>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</si>
  <si>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</si>
  <si>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</si>
  <si>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</si>
  <si>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</si>
  <si>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</si>
  <si>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</si>
  <si>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</si>
  <si>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</si>
  <si>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</si>
  <si>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</si>
  <si>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</si>
  <si>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</si>
  <si>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</si>
  <si>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</si>
  <si>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</si>
  <si>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</si>
  <si>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</si>
  <si>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</si>
  <si>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</si>
  <si>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</si>
  <si>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</si>
  <si>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</si>
  <si>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</si>
  <si>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</si>
  <si>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</si>
  <si>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</si>
  <si>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</si>
  <si>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</si>
  <si>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</si>
  <si>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</si>
  <si>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</si>
  <si>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</si>
  <si>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</si>
  <si>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</si>
  <si>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</si>
  <si>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</si>
  <si>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</si>
  <si>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</si>
  <si>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</si>
  <si>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</si>
  <si>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</si>
  <si>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</si>
  <si>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</si>
  <si>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</si>
  <si>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</si>
  <si>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</si>
  <si>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</si>
  <si>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</si>
  <si>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</si>
  <si>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</si>
  <si>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</si>
  <si>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</si>
  <si>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</si>
  <si>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</si>
  <si>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</si>
  <si>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</si>
  <si>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</si>
  <si>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</si>
  <si>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</si>
  <si>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</si>
  <si>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</si>
  <si>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</si>
  <si>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</si>
  <si>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</si>
  <si>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</si>
  <si>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</si>
  <si>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</si>
  <si>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</si>
  <si>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</si>
  <si>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</si>
  <si>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</si>
  <si>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</si>
  <si>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</si>
  <si>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</si>
  <si>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</si>
  <si>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</si>
  <si>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</si>
  <si>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</si>
  <si>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</si>
  <si>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</si>
  <si>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</si>
  <si>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</si>
  <si>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</si>
  <si>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</si>
  <si>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</si>
  <si>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</si>
  <si>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</si>
  <si>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</si>
  <si>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</si>
  <si>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</si>
  <si>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</si>
  <si>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</si>
  <si>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</si>
  <si>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</si>
  <si>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</si>
  <si>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</si>
  <si>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</si>
  <si>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</si>
  <si>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</si>
  <si>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</si>
  <si>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</si>
  <si>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</si>
  <si>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</si>
  <si>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</si>
  <si>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</si>
  <si>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</si>
  <si>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</si>
  <si>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</si>
  <si>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</si>
  <si>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</si>
  <si>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</si>
  <si>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</si>
  <si>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</si>
  <si>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</si>
  <si>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</si>
  <si>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</si>
  <si>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</si>
  <si>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</si>
  <si>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</si>
  <si>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</si>
  <si>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</si>
  <si>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</si>
  <si>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</si>
  <si>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</si>
  <si>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</si>
  <si>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</si>
  <si>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</si>
  <si>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</si>
  <si>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</si>
  <si>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</si>
  <si>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</si>
  <si>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</si>
  <si>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</si>
  <si>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</si>
  <si>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</si>
  <si>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</si>
  <si>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</si>
  <si>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</si>
  <si>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</si>
  <si>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</si>
  <si>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</si>
  <si>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</si>
  <si>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</si>
  <si>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</si>
  <si>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</si>
  <si>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</si>
  <si>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</si>
  <si>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</si>
  <si>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</si>
  <si>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</si>
  <si>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</si>
  <si>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</si>
  <si>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</si>
  <si>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</si>
  <si>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</si>
  <si>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</si>
  <si>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</si>
  <si>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</si>
  <si>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</si>
  <si>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</si>
  <si>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</si>
  <si>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</si>
  <si>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</si>
  <si>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</si>
  <si>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</si>
  <si>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</si>
  <si>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</si>
  <si>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</si>
  <si>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</si>
  <si>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</si>
  <si>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</si>
  <si>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</si>
  <si>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</si>
  <si>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</si>
  <si>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</si>
  <si>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</si>
  <si>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</si>
  <si>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</si>
  <si>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</si>
  <si>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</si>
  <si>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</si>
  <si>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</si>
  <si>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</si>
  <si>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</si>
  <si>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</si>
  <si>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</si>
  <si>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</si>
  <si>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</si>
  <si>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</si>
  <si>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</si>
  <si>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</si>
  <si>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</si>
  <si>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</si>
  <si>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</si>
  <si>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</si>
  <si>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</si>
  <si>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</si>
  <si>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</si>
  <si>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</si>
  <si>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</si>
  <si>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</si>
  <si>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</si>
  <si>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</si>
  <si>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</si>
  <si>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</si>
  <si>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</si>
  <si>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</si>
  <si>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</si>
  <si>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</si>
  <si>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</si>
  <si>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</si>
  <si>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</si>
  <si>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</si>
  <si>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</si>
  <si>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</si>
  <si>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</si>
  <si>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</si>
  <si>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</si>
  <si>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</si>
  <si>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</si>
  <si>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</si>
  <si>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</si>
  <si>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</si>
  <si>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</si>
  <si>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</si>
  <si>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</si>
  <si>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</si>
  <si>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</si>
  <si>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</si>
  <si>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</si>
  <si>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</si>
  <si>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</si>
  <si>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</si>
  <si>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</si>
  <si>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</si>
  <si>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</si>
  <si>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</si>
  <si>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</si>
  <si>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</si>
  <si>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</si>
  <si>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</si>
  <si>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</si>
  <si>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</si>
  <si>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</si>
  <si>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</si>
  <si>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</si>
  <si>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</si>
  <si>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</si>
  <si>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</si>
  <si>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</si>
  <si>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</si>
  <si>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</si>
  <si>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</si>
  <si>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</si>
  <si>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</si>
  <si>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</si>
  <si>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</si>
  <si>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</si>
  <si>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</si>
  <si>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</si>
  <si>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</si>
  <si>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</si>
  <si>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</si>
  <si>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</si>
  <si>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</si>
  <si>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</si>
  <si>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</si>
  <si>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</si>
  <si>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</si>
  <si>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</si>
  <si>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</si>
  <si>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</si>
  <si>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</si>
  <si>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</si>
  <si>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</si>
  <si>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</si>
  <si>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</si>
  <si>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</si>
  <si>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</si>
  <si>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</si>
  <si>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</si>
  <si>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</si>
  <si>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</si>
  <si>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</si>
  <si>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</si>
  <si>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</si>
  <si>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</si>
  <si>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</si>
  <si>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</si>
  <si>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</si>
  <si>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</si>
  <si>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</si>
  <si>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</si>
  <si>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</si>
  <si>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</si>
  <si>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</si>
  <si>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</si>
  <si>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</si>
  <si>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</si>
  <si>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</si>
  <si>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</si>
  <si>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</si>
  <si>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</si>
  <si>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</si>
  <si>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</si>
  <si>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</si>
  <si>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</si>
  <si>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</si>
  <si>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</si>
  <si>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</si>
  <si>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</si>
  <si>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</si>
  <si>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</si>
  <si>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</si>
  <si>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</si>
  <si>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</si>
  <si>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</si>
  <si>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</si>
  <si>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</si>
  <si>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</si>
  <si>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</si>
  <si>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</si>
  <si>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</si>
  <si>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</si>
  <si>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</si>
  <si>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</si>
  <si>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</si>
  <si>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</si>
  <si>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</si>
  <si>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</si>
  <si>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</si>
  <si>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</si>
  <si>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</si>
  <si>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</si>
  <si>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</si>
  <si>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</si>
  <si>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</si>
  <si>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</si>
  <si>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</si>
  <si>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</si>
  <si>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</si>
  <si>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</si>
  <si>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</si>
  <si>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</si>
  <si>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</si>
  <si>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</si>
  <si>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</si>
  <si>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</si>
  <si>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</si>
  <si>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</si>
  <si>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</si>
  <si>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</si>
  <si>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</si>
  <si>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</si>
  <si>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</si>
  <si>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</si>
  <si>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</si>
  <si>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</si>
  <si>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</si>
  <si>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</si>
  <si>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</si>
  <si>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</si>
  <si>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</si>
  <si>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</si>
  <si>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</si>
  <si>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</si>
  <si>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</si>
  <si>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</si>
  <si>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</si>
  <si>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</si>
  <si>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</si>
  <si>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</si>
  <si>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</si>
  <si>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</si>
  <si>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</si>
  <si>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</si>
  <si>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</si>
  <si>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</si>
  <si>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</si>
  <si>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</si>
  <si>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</si>
  <si>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</si>
  <si>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</si>
  <si>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</si>
  <si>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</si>
  <si>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</si>
  <si>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</si>
  <si>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</si>
  <si>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</si>
  <si>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</si>
  <si>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</si>
  <si>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</si>
  <si>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</si>
  <si>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</si>
  <si>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</si>
  <si>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</si>
  <si>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</si>
  <si>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</si>
  <si>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</si>
  <si>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</si>
  <si>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</si>
  <si>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</si>
  <si>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</si>
  <si>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</si>
  <si>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</si>
  <si>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</si>
  <si>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</si>
  <si>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</si>
  <si>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</si>
  <si>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</si>
  <si>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</si>
  <si>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</si>
  <si>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</si>
  <si>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</si>
  <si>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</si>
  <si>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</si>
  <si>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</si>
  <si>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</si>
  <si>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</si>
  <si>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</si>
  <si>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</si>
  <si>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</si>
  <si>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</si>
  <si>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</si>
  <si>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</si>
  <si>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</si>
  <si>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</si>
  <si>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</si>
  <si>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</si>
  <si>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</si>
  <si>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</si>
  <si>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</si>
  <si>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</si>
  <si>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</si>
  <si>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</si>
  <si>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</si>
  <si>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</si>
  <si>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</si>
  <si>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</si>
  <si>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</si>
  <si>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</si>
  <si>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</si>
  <si>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</si>
  <si>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</si>
  <si>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</si>
  <si>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</si>
  <si>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</si>
  <si>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</si>
  <si>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</si>
  <si>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</si>
  <si>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</si>
  <si>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</si>
  <si>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</si>
  <si>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</si>
  <si>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</si>
  <si>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</si>
  <si>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</si>
  <si>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</si>
  <si>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</si>
  <si>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</si>
  <si>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</si>
  <si>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</si>
  <si>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</si>
  <si>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</si>
  <si>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</si>
  <si>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</si>
  <si>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</si>
  <si>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</si>
  <si>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</si>
  <si>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</si>
  <si>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</si>
  <si>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</si>
  <si>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</si>
  <si>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</si>
  <si>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</si>
  <si>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</si>
  <si>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</si>
  <si>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</si>
  <si>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</si>
  <si>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</si>
  <si>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</si>
  <si>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</si>
  <si>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</si>
  <si>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</si>
  <si>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</si>
  <si>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</si>
  <si>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</si>
  <si>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</si>
  <si>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</si>
  <si>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</si>
  <si>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</si>
  <si>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</si>
  <si>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</si>
  <si>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</si>
  <si>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</si>
  <si>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</si>
  <si>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</si>
  <si>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</si>
  <si>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</si>
  <si>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</si>
  <si>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</si>
  <si>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</si>
  <si>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</si>
  <si>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</si>
  <si>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</si>
  <si>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</si>
  <si>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</si>
  <si>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</si>
  <si>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</si>
  <si>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</si>
  <si>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</si>
  <si>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</si>
  <si>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</si>
  <si>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</si>
  <si>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</si>
  <si>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</si>
  <si>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</si>
  <si>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</si>
  <si>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</si>
  <si>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</si>
  <si>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</si>
  <si>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</si>
  <si>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</si>
  <si>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</si>
  <si>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</si>
  <si>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</si>
  <si>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</si>
  <si>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</si>
  <si>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</si>
  <si>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</si>
  <si>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</si>
  <si>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</si>
  <si>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</si>
  <si>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</si>
  <si>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</si>
  <si>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</si>
  <si>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</si>
  <si>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</si>
  <si>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</si>
  <si>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</si>
  <si>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</si>
  <si>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</si>
  <si>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</si>
  <si>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</si>
  <si>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</si>
  <si>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</si>
  <si>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</si>
  <si>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</si>
  <si>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</si>
  <si>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</si>
  <si>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</si>
  <si>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</si>
  <si>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</si>
  <si>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</si>
  <si>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</si>
  <si>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</si>
  <si>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</si>
  <si>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</si>
  <si>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</si>
  <si>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</si>
  <si>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</si>
  <si>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</si>
  <si>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</si>
  <si>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</si>
  <si>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</si>
  <si>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</si>
  <si>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</si>
  <si>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</si>
  <si>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</si>
  <si>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</si>
  <si>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</si>
  <si>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</si>
  <si>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</si>
  <si>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</si>
  <si>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</si>
  <si>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</si>
  <si>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</si>
  <si>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</si>
  <si>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</si>
  <si>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</si>
  <si>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</si>
  <si>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</si>
  <si>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</si>
  <si>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</si>
  <si>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</si>
  <si>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</si>
  <si>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</si>
  <si>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</si>
  <si>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</si>
  <si>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</si>
  <si>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</si>
  <si>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</si>
  <si>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</si>
  <si>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</si>
  <si>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</si>
  <si>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</si>
  <si>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</si>
  <si>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</si>
  <si>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</si>
  <si>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</si>
  <si>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</si>
  <si>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</si>
  <si>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</si>
  <si>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</si>
  <si>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</si>
  <si>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</si>
  <si>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</si>
  <si>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</si>
  <si>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</si>
  <si>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</si>
  <si>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</si>
  <si>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</si>
  <si>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</si>
  <si>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</si>
  <si>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</si>
  <si>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</si>
  <si>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</si>
  <si>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</si>
  <si>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</si>
  <si>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</si>
  <si>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</si>
  <si>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</si>
  <si>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</si>
  <si>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</si>
  <si>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</si>
  <si>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</si>
  <si>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</si>
  <si>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</si>
  <si>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</si>
  <si>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</si>
  <si>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</si>
  <si>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</si>
  <si>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</si>
  <si>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</si>
  <si>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</si>
  <si>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</si>
  <si>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</si>
  <si>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</si>
  <si>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</si>
  <si>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</si>
  <si>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</si>
  <si>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</si>
  <si>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</si>
  <si>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</si>
  <si>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</si>
  <si>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</si>
  <si>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</si>
  <si>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</si>
  <si>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</si>
  <si>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</si>
  <si>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</si>
  <si>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</si>
  <si>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</si>
  <si>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</si>
  <si>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</si>
  <si>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</si>
  <si>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</si>
  <si>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</si>
  <si>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</si>
  <si>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</si>
  <si>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</si>
  <si>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</si>
  <si>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</si>
  <si>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</si>
  <si>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</si>
  <si>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</si>
  <si>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</si>
  <si>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</si>
  <si>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</si>
  <si>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</si>
  <si>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</si>
  <si>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</si>
  <si>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</si>
  <si>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</si>
  <si>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</si>
  <si>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</si>
  <si>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</si>
  <si>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</si>
  <si>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</si>
  <si>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</si>
  <si>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</si>
  <si>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</si>
  <si>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</si>
  <si>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</si>
  <si>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</si>
  <si>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</si>
  <si>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</si>
  <si>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</si>
  <si>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</si>
  <si>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</si>
  <si>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</si>
  <si>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</si>
  <si>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</si>
  <si>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</si>
  <si>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</si>
  <si>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</si>
  <si>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</si>
  <si>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</si>
  <si>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</si>
  <si>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</si>
  <si>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</si>
  <si>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</si>
  <si>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</si>
  <si>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</si>
  <si>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</si>
  <si>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</si>
  <si>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</si>
  <si>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</si>
  <si>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</si>
  <si>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</si>
  <si>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</si>
  <si>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</si>
  <si>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</si>
  <si>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</si>
  <si>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</si>
  <si>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</si>
  <si>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</si>
  <si>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</si>
  <si>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</si>
  <si>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</si>
  <si>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</si>
  <si>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</si>
  <si>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</si>
  <si>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</si>
  <si>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</si>
  <si>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</si>
  <si>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</si>
  <si>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</si>
  <si>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</si>
  <si>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</si>
  <si>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</si>
  <si>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</si>
  <si>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</si>
  <si>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</si>
  <si>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</si>
  <si>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</si>
  <si>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</si>
  <si>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</si>
  <si>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</si>
  <si>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</si>
  <si>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</si>
  <si>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</si>
  <si>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</si>
  <si>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</si>
  <si>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</si>
  <si>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</si>
  <si>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</si>
  <si>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</si>
  <si>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</si>
  <si>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</si>
  <si>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</si>
  <si>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</si>
  <si>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</si>
  <si>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</si>
  <si>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</si>
  <si>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</si>
  <si>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</si>
  <si>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</si>
  <si>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</si>
  <si>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</si>
  <si>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</si>
  <si>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</si>
  <si>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</si>
  <si>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</si>
  <si>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</si>
  <si>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</si>
  <si>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</si>
  <si>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</si>
  <si>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</si>
  <si>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</si>
  <si>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</si>
  <si>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</si>
  <si>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</si>
  <si>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</si>
  <si>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</si>
  <si>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</si>
  <si>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</si>
  <si>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</si>
  <si>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</si>
  <si>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</si>
  <si>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</si>
  <si>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</si>
  <si>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</si>
  <si>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</si>
  <si>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</si>
  <si>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</si>
  <si>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</si>
  <si>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</si>
  <si>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</si>
  <si>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</si>
  <si>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</si>
  <si>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</si>
  <si>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</si>
  <si>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</si>
  <si>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</si>
  <si>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</si>
  <si>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</si>
  <si>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</si>
  <si>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</si>
  <si>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</si>
  <si>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</si>
  <si>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</si>
  <si>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</si>
  <si>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</si>
  <si>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</si>
  <si>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</si>
  <si>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</si>
  <si>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</si>
  <si>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</si>
  <si>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</si>
  <si>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</si>
  <si>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</si>
  <si>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</si>
  <si>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</si>
  <si>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</si>
  <si>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</si>
  <si>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</si>
  <si>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</si>
  <si>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</si>
  <si>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</si>
  <si>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</si>
  <si>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</si>
  <si>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</si>
  <si>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</si>
  <si>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</si>
  <si>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</si>
  <si>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</si>
  <si>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</si>
  <si>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</si>
  <si>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</si>
  <si>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</si>
  <si>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</si>
  <si>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</si>
  <si>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</si>
  <si>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</si>
  <si>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</si>
  <si>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</si>
  <si>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</si>
  <si>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</si>
  <si>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</si>
  <si>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</si>
  <si>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</si>
  <si>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</si>
  <si>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</si>
  <si>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</si>
  <si>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</si>
  <si>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</si>
  <si>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</si>
  <si>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</si>
  <si>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</si>
  <si>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</si>
  <si>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</si>
  <si>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</si>
  <si>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</si>
  <si>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</si>
  <si>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</si>
  <si>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</si>
  <si>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</si>
  <si>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</si>
  <si>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</si>
  <si>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</si>
  <si>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</si>
  <si>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</si>
  <si>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</si>
  <si>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</si>
  <si>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</si>
  <si>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</si>
  <si>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</si>
  <si>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</si>
  <si>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</si>
  <si>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</si>
  <si>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</si>
  <si>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</si>
  <si>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</si>
  <si>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</si>
  <si>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</si>
  <si>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</si>
  <si>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</si>
  <si>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</si>
  <si>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</si>
  <si>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</si>
  <si>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</si>
  <si>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</si>
  <si>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</si>
  <si>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</si>
  <si>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</si>
  <si>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</si>
  <si>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</si>
  <si>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</si>
  <si>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</si>
  <si>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</si>
  <si>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</si>
  <si>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</si>
  <si>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</si>
  <si>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</si>
  <si>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</si>
  <si>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</si>
  <si>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</si>
  <si>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</si>
  <si>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</si>
  <si>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</si>
  <si>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</si>
  <si>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</si>
  <si>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</si>
  <si>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</si>
  <si>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</si>
  <si>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</si>
  <si>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</si>
  <si>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</si>
  <si>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</si>
  <si>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</si>
  <si>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</si>
  <si>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</si>
  <si>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</si>
  <si>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</si>
  <si>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</si>
  <si>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</si>
  <si>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</si>
  <si>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</si>
  <si>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</si>
  <si>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</si>
  <si>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</si>
  <si>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</si>
  <si>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</si>
  <si>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</si>
  <si>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</si>
  <si>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</si>
  <si>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</si>
  <si>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</si>
  <si>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</si>
  <si>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</si>
  <si>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</si>
  <si>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</si>
  <si>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</si>
  <si>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</si>
  <si>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</si>
  <si>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</si>
  <si>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</si>
  <si>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</si>
  <si>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</si>
  <si>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</si>
  <si>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</si>
  <si>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</si>
  <si>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</si>
  <si>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</si>
  <si>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</si>
  <si>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</si>
  <si>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</si>
  <si>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</si>
  <si>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</si>
  <si>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</si>
  <si>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</si>
  <si>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</si>
  <si>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</si>
  <si>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</si>
  <si>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</si>
  <si>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</si>
  <si>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</si>
  <si>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</si>
  <si>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</si>
  <si>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</si>
  <si>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</si>
  <si>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</si>
  <si>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</si>
  <si>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</si>
  <si>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</si>
  <si>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</si>
  <si>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</si>
  <si>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</si>
  <si>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</si>
  <si>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</si>
  <si>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</si>
  <si>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</si>
  <si>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</si>
  <si>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</si>
  <si>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</si>
  <si>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</si>
  <si>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</si>
  <si>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</si>
  <si>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</si>
  <si>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</si>
  <si>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</si>
  <si>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</si>
  <si>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</si>
  <si>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</si>
  <si>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</si>
  <si>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</si>
  <si>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</si>
  <si>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</si>
  <si>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</si>
  <si>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</si>
  <si>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</si>
  <si>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</si>
  <si>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</si>
  <si>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</si>
  <si>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</si>
  <si>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</si>
  <si>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</si>
  <si>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</si>
  <si>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</si>
  <si>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</si>
  <si>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</si>
  <si>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</si>
  <si>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</si>
  <si>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</si>
  <si>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</si>
  <si>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</si>
  <si>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</si>
  <si>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</si>
  <si>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</si>
  <si>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</si>
  <si>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</si>
  <si>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</si>
  <si>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</si>
  <si>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</si>
  <si>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</si>
  <si>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</si>
  <si>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</si>
  <si>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</si>
  <si>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</si>
  <si>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</si>
  <si>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</si>
  <si>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</si>
  <si>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</si>
  <si>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</si>
  <si>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</si>
  <si>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</si>
  <si>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</si>
  <si>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</si>
  <si>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</si>
  <si>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</si>
  <si>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</si>
  <si>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</si>
  <si>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</si>
  <si>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</si>
  <si>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</si>
  <si>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</si>
  <si>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</si>
  <si>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</si>
  <si>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</si>
  <si>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</si>
  <si>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</si>
  <si>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</si>
  <si>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</si>
  <si>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</si>
  <si>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</si>
  <si>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</si>
  <si>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</si>
  <si>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</si>
  <si>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</si>
  <si>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</si>
  <si>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</si>
  <si>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</si>
  <si>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</si>
  <si>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</si>
  <si>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</si>
  <si>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</si>
  <si>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</si>
  <si>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</si>
  <si>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</si>
  <si>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</si>
  <si>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</si>
  <si>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</si>
  <si>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</si>
  <si>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</si>
  <si>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</si>
  <si>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</si>
  <si>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</si>
  <si>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</si>
  <si>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</si>
  <si>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</si>
  <si>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</si>
  <si>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</si>
  <si>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</si>
  <si>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</si>
  <si>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</si>
  <si>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</si>
  <si>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</si>
  <si>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</si>
  <si>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</si>
  <si>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</si>
  <si>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</si>
  <si>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</si>
  <si>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</si>
  <si>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</si>
  <si>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</si>
  <si>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</si>
  <si>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</si>
  <si>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</si>
  <si>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</si>
  <si>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</si>
  <si>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</si>
  <si>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</si>
  <si>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</si>
  <si>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</si>
  <si>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</si>
  <si>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</si>
  <si>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</si>
  <si>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</si>
  <si>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</si>
  <si>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</si>
  <si>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</si>
  <si>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</si>
  <si>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</si>
  <si>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</si>
  <si>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</si>
  <si>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</si>
  <si>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</si>
  <si>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</si>
  <si>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</si>
  <si>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</si>
  <si>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</si>
  <si>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</si>
  <si>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</si>
  <si>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</si>
  <si>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</si>
  <si>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</si>
  <si>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</si>
  <si>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</si>
  <si>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</si>
  <si>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</si>
  <si>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</si>
  <si>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</si>
  <si>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</si>
  <si>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</si>
  <si>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</si>
  <si>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</si>
  <si>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</si>
  <si>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</si>
  <si>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</si>
  <si>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</si>
  <si>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</si>
  <si>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</si>
  <si>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</si>
  <si>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</si>
  <si>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</si>
  <si>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</si>
  <si>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</si>
  <si>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</si>
  <si>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</si>
  <si>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</si>
  <si>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</si>
  <si>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</si>
  <si>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</si>
  <si>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</si>
  <si>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</si>
  <si>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</si>
  <si>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</si>
  <si>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</si>
  <si>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</si>
  <si>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</si>
  <si>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</si>
  <si>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</si>
  <si>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</si>
  <si>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</si>
  <si>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</si>
  <si>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</si>
  <si>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</si>
  <si>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</si>
  <si>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</si>
  <si>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</si>
  <si>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</si>
  <si>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</si>
  <si>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</si>
  <si>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</si>
  <si>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</si>
  <si>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</si>
  <si>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</si>
  <si>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</si>
  <si>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</si>
  <si>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</si>
  <si>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</si>
  <si>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</si>
  <si>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</si>
  <si>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</si>
  <si>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</si>
  <si>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</si>
  <si>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</si>
  <si>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</si>
  <si>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</si>
  <si>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</si>
  <si>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</si>
  <si>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</si>
  <si>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</si>
  <si>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</si>
  <si>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</si>
  <si>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</si>
  <si>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</si>
  <si>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</si>
  <si>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</si>
  <si>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</si>
  <si>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</si>
  <si>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</si>
  <si>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</si>
  <si>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</si>
  <si>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</si>
  <si>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</si>
  <si>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</si>
  <si>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</si>
  <si>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</si>
  <si>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</si>
  <si>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</si>
  <si>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</si>
  <si>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</si>
  <si>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</si>
  <si>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</si>
  <si>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</si>
  <si>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</si>
  <si>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</si>
  <si>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</si>
  <si>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</si>
  <si>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</si>
  <si>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</si>
  <si>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</si>
  <si>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</si>
  <si>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</si>
  <si>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</si>
  <si>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</si>
  <si>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</si>
  <si>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</si>
  <si>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</si>
  <si>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</si>
  <si>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</si>
  <si>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</si>
  <si>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</si>
  <si>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</si>
  <si>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</si>
  <si>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</si>
  <si>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</si>
  <si>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</si>
  <si>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</si>
  <si>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</si>
  <si>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</si>
  <si>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</si>
  <si>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</si>
  <si>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</si>
  <si>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</si>
  <si>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</si>
  <si>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</si>
  <si>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</si>
  <si>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</si>
  <si>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</si>
  <si>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</si>
  <si>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</si>
  <si>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</si>
  <si>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</si>
  <si>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</si>
  <si>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</si>
  <si>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</si>
  <si>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</si>
  <si>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</si>
  <si>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</si>
  <si>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</si>
  <si>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</si>
  <si>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</si>
  <si>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</si>
  <si>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</si>
  <si>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</si>
  <si>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</si>
  <si>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</si>
  <si>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</si>
  <si>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</si>
  <si>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</si>
  <si>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</si>
  <si>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</si>
  <si>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</si>
  <si>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</si>
  <si>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</si>
  <si>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</si>
  <si>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</si>
  <si>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</si>
  <si>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</si>
  <si>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</si>
  <si>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</si>
  <si>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</si>
  <si>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</si>
  <si>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</si>
  <si>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</si>
  <si>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</si>
  <si>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</si>
  <si>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</si>
  <si>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</si>
  <si>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</si>
  <si>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</si>
  <si>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</si>
  <si>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</si>
  <si>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</si>
  <si>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</si>
  <si>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</si>
  <si>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</si>
  <si>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</si>
  <si>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</si>
  <si>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</si>
  <si>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</si>
  <si>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</si>
  <si>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</si>
  <si>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</si>
  <si>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</si>
  <si>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</si>
  <si>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</si>
  <si>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</si>
  <si>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</si>
  <si>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</si>
  <si>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</si>
  <si>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</si>
  <si>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</si>
  <si>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</si>
  <si>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</si>
  <si>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</si>
  <si>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</si>
  <si>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</si>
  <si>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</si>
  <si>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</si>
  <si>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</si>
  <si>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</si>
  <si>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</si>
  <si>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</si>
  <si>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</si>
  <si>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</si>
  <si>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</si>
  <si>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</si>
  <si>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</si>
  <si>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</si>
  <si>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</si>
  <si>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</si>
  <si>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</si>
  <si>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</si>
  <si>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</si>
  <si>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</si>
  <si>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</si>
  <si>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</si>
  <si>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</si>
  <si>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</si>
  <si>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</si>
  <si>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</si>
  <si>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</si>
  <si>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</si>
  <si>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</si>
  <si>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</si>
  <si>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</si>
  <si>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</si>
  <si>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</si>
  <si>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</si>
  <si>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</si>
  <si>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</si>
  <si>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</si>
  <si>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</si>
  <si>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</si>
  <si>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</si>
  <si>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</si>
  <si>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</si>
  <si>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</si>
  <si>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</si>
  <si>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</si>
  <si>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</si>
  <si>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</si>
  <si>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</si>
  <si>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</si>
  <si>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</si>
  <si>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</si>
  <si>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</si>
  <si>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</si>
  <si>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</si>
  <si>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</si>
  <si>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</si>
  <si>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</si>
  <si>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</si>
  <si>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</si>
  <si>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</si>
  <si>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</si>
  <si>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</si>
  <si>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</si>
  <si>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</si>
  <si>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</si>
  <si>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</si>
  <si>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</si>
  <si>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</si>
  <si>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</si>
  <si>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</si>
  <si>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</si>
  <si>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</si>
  <si>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</si>
  <si>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</si>
  <si>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</si>
  <si>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</si>
  <si>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</si>
  <si>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</si>
  <si>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</si>
  <si>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</si>
  <si>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</si>
  <si>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</si>
  <si>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</si>
  <si>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</si>
  <si>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</si>
  <si>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</si>
  <si>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</si>
  <si>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</si>
  <si>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</si>
  <si>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</si>
  <si>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</si>
  <si>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</si>
  <si>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</si>
  <si>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</si>
  <si>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</si>
  <si>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</si>
  <si>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</si>
  <si>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</si>
  <si>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</si>
  <si>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</si>
  <si>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</si>
  <si>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</si>
  <si>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</si>
  <si>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</si>
  <si>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</si>
  <si>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</si>
  <si>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</si>
  <si>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</si>
  <si>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</si>
  <si>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</si>
  <si>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</si>
  <si>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</si>
  <si>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</si>
  <si>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</si>
  <si>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</si>
  <si>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</si>
  <si>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</si>
  <si>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</si>
  <si>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</si>
  <si>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</si>
  <si>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</si>
  <si>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</si>
  <si>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</si>
  <si>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</si>
  <si>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</si>
  <si>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</si>
  <si>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</si>
  <si>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</si>
  <si>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</si>
  <si>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</si>
  <si>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</si>
  <si>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</si>
  <si>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</si>
  <si>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</si>
  <si>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</si>
  <si>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</si>
  <si>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</si>
  <si>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</si>
  <si>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</si>
  <si>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</si>
  <si>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</si>
  <si>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</si>
  <si>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</si>
  <si>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</si>
  <si>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</si>
  <si>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</si>
  <si>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</si>
  <si>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</si>
  <si>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</si>
  <si>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</si>
  <si>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</si>
  <si>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</si>
  <si>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</si>
  <si>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</si>
  <si>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</si>
  <si>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</si>
  <si>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</si>
  <si>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</si>
  <si>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</si>
  <si>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</si>
  <si>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</si>
  <si>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</si>
  <si>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</si>
  <si>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</si>
  <si>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</si>
  <si>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</si>
  <si>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</si>
  <si>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</si>
  <si>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</si>
  <si>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</si>
  <si>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</si>
  <si>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</si>
  <si>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</si>
  <si>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</si>
  <si>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</si>
  <si>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</si>
  <si>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</si>
  <si>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</si>
  <si>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</si>
  <si>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</si>
  <si>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</si>
  <si>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</si>
  <si>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</si>
  <si>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</si>
  <si>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</si>
  <si>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</si>
  <si>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</si>
  <si>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</si>
  <si>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</si>
  <si>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</si>
  <si>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</si>
  <si>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</si>
  <si>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</si>
  <si>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</si>
  <si>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</si>
  <si>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</si>
  <si>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</si>
  <si>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</si>
  <si>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</si>
  <si>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</si>
  <si>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</si>
  <si>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</si>
  <si>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</si>
  <si>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</si>
  <si>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</si>
  <si>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</si>
  <si>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</si>
  <si>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</si>
  <si>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</si>
  <si>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</si>
  <si>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</si>
  <si>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</si>
  <si>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</si>
  <si>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</si>
  <si>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</si>
  <si>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</si>
  <si>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</si>
  <si>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</si>
  <si>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</si>
  <si>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</si>
  <si>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</si>
  <si>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</si>
  <si>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</si>
  <si>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</si>
  <si>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</si>
  <si>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</si>
  <si>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</si>
  <si>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</si>
  <si>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</si>
  <si>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</si>
  <si>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</si>
  <si>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</si>
  <si>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</si>
  <si>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</si>
  <si>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</si>
  <si>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</si>
  <si>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</si>
  <si>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</si>
  <si>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</si>
  <si>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</si>
  <si>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</si>
  <si>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</si>
  <si>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</si>
  <si>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</si>
  <si>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</si>
  <si>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</si>
  <si>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</si>
  <si>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</si>
  <si>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</si>
  <si>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</si>
  <si>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</si>
  <si>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</si>
  <si>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</si>
  <si>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</si>
  <si>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</si>
  <si>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</si>
  <si>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</si>
  <si>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</si>
  <si>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</si>
  <si>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</si>
  <si>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</si>
  <si>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</si>
  <si>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</si>
  <si>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</si>
  <si>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</si>
  <si>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</si>
  <si>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</si>
  <si>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</si>
  <si>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</si>
  <si>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</si>
  <si>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</si>
  <si>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</si>
  <si>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</si>
  <si>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</si>
  <si>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</si>
  <si>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</si>
  <si>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</si>
  <si>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</si>
  <si>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</si>
  <si>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</si>
  <si>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</si>
  <si>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</si>
  <si>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</si>
  <si>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</si>
  <si>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</si>
  <si>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</si>
  <si>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</si>
  <si>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</si>
  <si>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</si>
  <si>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</si>
  <si>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</si>
  <si>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</si>
  <si>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</si>
  <si>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</si>
  <si>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</si>
  <si>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</si>
  <si>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</si>
  <si>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</si>
  <si>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</si>
  <si>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</si>
  <si>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</si>
  <si>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</si>
  <si>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</si>
  <si>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</si>
  <si>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</si>
  <si>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</si>
  <si>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</si>
  <si>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</si>
  <si>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</si>
  <si>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</si>
  <si>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</si>
  <si>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</si>
  <si>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</si>
  <si>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</si>
  <si>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</si>
  <si>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</si>
  <si>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</si>
  <si>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</si>
  <si>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</si>
  <si>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</si>
  <si>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</si>
  <si>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</si>
  <si>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</si>
  <si>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</si>
  <si>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</si>
  <si>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</si>
  <si>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</si>
  <si>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</si>
  <si>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</si>
  <si>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</si>
  <si>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</si>
  <si>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</si>
  <si>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</si>
  <si>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</si>
  <si>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</si>
  <si>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</si>
  <si>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</si>
  <si>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</si>
  <si>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</si>
  <si>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</si>
  <si>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</si>
  <si>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</si>
  <si>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</si>
  <si>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</si>
  <si>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</si>
  <si>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</si>
  <si>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</si>
  <si>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</si>
  <si>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</si>
  <si>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</si>
  <si>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</si>
  <si>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</si>
  <si>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</si>
  <si>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</si>
  <si>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</si>
  <si>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</si>
  <si>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</si>
  <si>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</si>
  <si>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</si>
  <si>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</si>
  <si>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</si>
  <si>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</si>
  <si>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</si>
  <si>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</si>
  <si>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</si>
  <si>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</si>
  <si>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</si>
  <si>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</si>
  <si>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</si>
  <si>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</si>
  <si>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</si>
  <si>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</si>
  <si>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</si>
  <si>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</si>
  <si>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</si>
  <si>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</si>
  <si>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</si>
  <si>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</si>
  <si>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</si>
  <si>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</si>
  <si>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</si>
  <si>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</si>
  <si>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</si>
  <si>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</si>
  <si>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</si>
  <si>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</si>
  <si>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</si>
  <si>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</si>
  <si>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</si>
  <si>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</si>
  <si>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</si>
  <si>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</si>
  <si>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</si>
  <si>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</si>
  <si>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</si>
  <si>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</si>
  <si>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</si>
  <si>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</si>
  <si>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</si>
  <si>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</si>
  <si>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</si>
  <si>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</si>
  <si>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</si>
  <si>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</si>
  <si>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</si>
  <si>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</si>
  <si>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</si>
  <si>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</si>
  <si>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</si>
  <si>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</si>
  <si>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</si>
  <si>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</si>
  <si>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</si>
  <si>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</si>
  <si>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</si>
  <si>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</si>
  <si>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</si>
  <si>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</si>
  <si>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</si>
  <si>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</si>
  <si>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</si>
  <si>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</si>
  <si>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</si>
  <si>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</si>
  <si>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</si>
  <si>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</si>
  <si>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</si>
  <si>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</si>
  <si>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</si>
  <si>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</si>
  <si>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</si>
  <si>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</si>
  <si>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</si>
  <si>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</si>
  <si>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</si>
  <si>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</si>
  <si>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</si>
  <si>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</si>
  <si>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</si>
  <si>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</si>
  <si>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</si>
  <si>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</si>
  <si>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</si>
  <si>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</si>
  <si>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</si>
  <si>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</si>
  <si>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</si>
  <si>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</si>
  <si>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</si>
  <si>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</si>
  <si>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</si>
  <si>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</si>
  <si>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</si>
  <si>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</si>
  <si>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</si>
  <si>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</si>
  <si>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</si>
  <si>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</si>
  <si>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</si>
  <si>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</si>
  <si>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</si>
  <si>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</si>
  <si>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</si>
  <si>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</si>
  <si>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</si>
  <si>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</si>
  <si>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</si>
  <si>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</si>
  <si>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</si>
  <si>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</si>
  <si>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</si>
  <si>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</si>
  <si>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</si>
  <si>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</si>
  <si>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</si>
  <si>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</si>
  <si>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</si>
  <si>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</si>
  <si>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</si>
  <si>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</si>
  <si>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</si>
  <si>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</si>
  <si>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</si>
  <si>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</si>
  <si>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</si>
  <si>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</si>
  <si>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</si>
  <si>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</si>
  <si>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</si>
  <si>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</si>
  <si>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</si>
  <si>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</si>
  <si>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</si>
  <si>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</si>
  <si>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</si>
  <si>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</si>
  <si>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</si>
  <si>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</si>
  <si>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</si>
  <si>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</si>
  <si>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</si>
  <si>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</si>
  <si>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</si>
  <si>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</si>
  <si>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</si>
  <si>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</si>
  <si>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</si>
  <si>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</si>
  <si>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</si>
  <si>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</si>
  <si>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</si>
  <si>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</si>
  <si>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</si>
  <si>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</si>
  <si>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</si>
  <si>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</si>
  <si>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</si>
  <si>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</si>
  <si>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</si>
  <si>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</si>
  <si>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</si>
  <si>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</si>
  <si>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</si>
  <si>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</si>
  <si>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</si>
  <si>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</si>
  <si>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</si>
  <si>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</si>
  <si>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</si>
  <si>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</si>
  <si>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</si>
  <si>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</si>
  <si>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</si>
  <si>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</si>
  <si>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</si>
  <si>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</si>
  <si>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</si>
  <si>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</si>
  <si>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</si>
  <si>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</si>
  <si>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</si>
  <si>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</si>
  <si>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</si>
  <si>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</si>
  <si>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</si>
  <si>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</si>
  <si>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</si>
  <si>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</si>
  <si>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</si>
  <si>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</si>
  <si>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</si>
  <si>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</si>
  <si>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</si>
  <si>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</si>
  <si>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</si>
  <si>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</si>
  <si>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</si>
  <si>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</si>
  <si>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</si>
  <si>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</si>
  <si>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</si>
  <si>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</si>
  <si>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</si>
  <si>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</si>
  <si>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</si>
  <si>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</si>
  <si>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</si>
  <si>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</si>
  <si>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</si>
  <si>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</si>
  <si>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</si>
  <si>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</si>
  <si>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</si>
  <si>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</si>
  <si>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</si>
  <si>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</si>
  <si>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</si>
  <si>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</si>
  <si>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</si>
  <si>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</si>
  <si>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</si>
  <si>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</si>
  <si>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</si>
  <si>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</si>
  <si>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</si>
  <si>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</si>
  <si>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</si>
  <si>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</si>
  <si>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</si>
  <si>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</si>
  <si>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</si>
  <si>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</si>
  <si>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</si>
  <si>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</si>
  <si>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</si>
  <si>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</si>
  <si>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</si>
  <si>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</si>
  <si>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</si>
  <si>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</si>
  <si>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</si>
  <si>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</si>
  <si>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</si>
  <si>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</si>
  <si>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</si>
  <si>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</si>
  <si>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</si>
  <si>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</si>
  <si>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</si>
  <si>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</si>
  <si>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</si>
  <si>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</si>
  <si>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</si>
  <si>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</si>
  <si>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</si>
  <si>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</si>
  <si>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</si>
  <si>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</si>
  <si>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</si>
  <si>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</si>
  <si>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</si>
  <si>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</si>
  <si>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</si>
  <si>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</si>
  <si>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</si>
  <si>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</si>
  <si>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</si>
  <si>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</si>
  <si>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</si>
  <si>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</si>
  <si>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</si>
  <si>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</si>
  <si>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</si>
  <si>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</si>
  <si>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</si>
  <si>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</si>
  <si>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</si>
  <si>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</si>
  <si>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</si>
  <si>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</si>
  <si>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</si>
  <si>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</si>
  <si>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</si>
  <si>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</si>
  <si>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</si>
  <si>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</si>
  <si>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</si>
  <si>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</si>
  <si>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</si>
  <si>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</si>
  <si>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</si>
  <si>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</si>
  <si>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</si>
  <si>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</si>
  <si>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</si>
  <si>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</si>
  <si>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</si>
  <si>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</si>
  <si>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</si>
  <si>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</si>
  <si>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</si>
  <si>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</si>
  <si>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</si>
  <si>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</si>
  <si>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</si>
  <si>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</si>
  <si>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</si>
  <si>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</si>
  <si>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</si>
  <si>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</si>
  <si>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</si>
  <si>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</si>
  <si>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</si>
  <si>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</si>
  <si>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</si>
  <si>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</si>
  <si>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</si>
  <si>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</si>
  <si>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</si>
  <si>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</si>
  <si>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</si>
  <si>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</si>
  <si>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</si>
  <si>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</si>
  <si>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</si>
  <si>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</si>
  <si>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</si>
  <si>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</si>
  <si>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</si>
  <si>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</si>
  <si>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</si>
  <si>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</si>
  <si>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</si>
  <si>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</si>
  <si>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</si>
  <si>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</si>
  <si>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</si>
  <si>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</si>
  <si>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</si>
  <si>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</si>
  <si>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</si>
  <si>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</si>
  <si>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</si>
  <si>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</si>
  <si>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</si>
  <si>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</si>
  <si>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</si>
  <si>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</si>
  <si>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</si>
  <si>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</si>
  <si>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</si>
  <si>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</si>
  <si>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</si>
  <si>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</si>
  <si>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</si>
  <si>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</si>
  <si>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</si>
  <si>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</si>
  <si>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</si>
  <si>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</si>
  <si>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</si>
  <si>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</si>
  <si>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</si>
  <si>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</si>
  <si>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</si>
  <si>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</si>
  <si>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</si>
  <si>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</si>
  <si>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</si>
  <si>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</si>
  <si>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</si>
  <si>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</si>
  <si>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</si>
  <si>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</si>
  <si>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</si>
  <si>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</si>
  <si>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</si>
  <si>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</si>
  <si>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</si>
  <si>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</si>
  <si>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</si>
  <si>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</si>
  <si>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</si>
  <si>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</si>
  <si>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</si>
  <si>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</si>
  <si>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</si>
  <si>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</si>
  <si>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</si>
  <si>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</si>
  <si>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</si>
  <si>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</si>
  <si>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</si>
  <si>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</si>
  <si>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</si>
  <si>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</si>
  <si>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</si>
  <si>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</si>
  <si>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</si>
  <si>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</si>
  <si>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</si>
  <si>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</si>
  <si>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</si>
  <si>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</si>
  <si>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</si>
  <si>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</si>
  <si>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</si>
  <si>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</si>
  <si>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</si>
  <si>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</si>
  <si>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</si>
  <si>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</si>
  <si>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</si>
  <si>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</si>
  <si>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</si>
  <si>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</si>
  <si>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</si>
  <si>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</si>
  <si>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</si>
  <si>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</si>
  <si>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</si>
  <si>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</si>
  <si>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</si>
  <si>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</si>
  <si>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</si>
  <si>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</si>
  <si>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</si>
  <si>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</si>
  <si>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</si>
  <si>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</si>
  <si>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</si>
  <si>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</si>
  <si>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</si>
  <si>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</si>
  <si>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</si>
  <si>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</si>
  <si>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</si>
  <si>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</si>
  <si>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</si>
  <si>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</si>
  <si>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</si>
  <si>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</si>
  <si>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</si>
  <si>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</si>
  <si>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</si>
  <si>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</si>
  <si>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</si>
  <si>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</si>
  <si>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</si>
  <si>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</si>
  <si>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</si>
  <si>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</si>
  <si>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</si>
  <si>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</si>
  <si>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</si>
  <si>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</si>
  <si>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</si>
  <si>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</si>
  <si>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</si>
  <si>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</si>
  <si>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</si>
  <si>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</si>
  <si>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</si>
  <si>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</si>
  <si>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</si>
  <si>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</si>
  <si>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</si>
  <si>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</si>
  <si>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</si>
  <si>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</si>
  <si>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</si>
  <si>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</si>
  <si>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</si>
  <si>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</si>
  <si>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</si>
  <si>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</si>
  <si>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</si>
  <si>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</si>
  <si>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</si>
  <si>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</si>
  <si>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</si>
  <si>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</si>
  <si>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</si>
  <si>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</si>
  <si>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</si>
  <si>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</si>
  <si>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</si>
  <si>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</si>
  <si>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</si>
  <si>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</si>
  <si>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</si>
  <si>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</si>
  <si>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</si>
  <si>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</si>
  <si>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</si>
  <si>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</si>
  <si>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</si>
  <si>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</si>
  <si>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</si>
  <si>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</si>
  <si>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</si>
  <si>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</si>
  <si>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</si>
  <si>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</si>
  <si>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</si>
  <si>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</si>
  <si>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</si>
  <si>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</si>
  <si>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</si>
  <si>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</si>
  <si>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</si>
  <si>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</si>
  <si>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</si>
  <si>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</si>
  <si>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</si>
  <si>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</si>
  <si>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</si>
  <si>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</si>
  <si>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</si>
  <si>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</si>
  <si>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</si>
  <si>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</si>
  <si>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</si>
  <si>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</si>
  <si>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</si>
  <si>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</si>
  <si>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</si>
  <si>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</si>
  <si>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</si>
  <si>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</si>
  <si>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</si>
  <si>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</si>
  <si>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</si>
  <si>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</si>
  <si>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</si>
  <si>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</si>
  <si>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</si>
  <si>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</si>
  <si>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</si>
  <si>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</si>
  <si>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</si>
  <si>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</si>
  <si>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</si>
  <si>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</si>
  <si>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</si>
  <si>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</si>
  <si>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</si>
  <si>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</si>
  <si>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</si>
  <si>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</si>
  <si>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</si>
  <si>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</si>
  <si>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</si>
  <si>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</si>
  <si>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</si>
  <si>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</si>
  <si>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</si>
  <si>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</si>
  <si>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</si>
  <si>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</si>
  <si>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</si>
  <si>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</si>
  <si>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</si>
  <si>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</si>
  <si>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</si>
  <si>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</si>
  <si>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</si>
  <si>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</si>
  <si>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</si>
  <si>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</si>
  <si>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</si>
  <si>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</si>
  <si>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</si>
  <si>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</si>
  <si>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</si>
  <si>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</si>
  <si>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</si>
  <si>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</si>
  <si>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</si>
  <si>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</si>
  <si>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</si>
  <si>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</si>
  <si>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</si>
  <si>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</si>
  <si>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</si>
  <si>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</si>
  <si>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</si>
  <si>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</si>
  <si>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</si>
  <si>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</si>
  <si>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</si>
  <si>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</si>
  <si>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</si>
  <si>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</si>
  <si>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</si>
  <si>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</si>
  <si>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</si>
  <si>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</si>
  <si>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</si>
  <si>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</si>
  <si>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</si>
  <si>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</si>
  <si>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</si>
  <si>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</si>
  <si>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</si>
  <si>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</si>
  <si>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</si>
  <si>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</si>
  <si>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</si>
  <si>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</si>
  <si>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</si>
  <si>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</si>
  <si>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</si>
  <si>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</si>
  <si>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</si>
  <si>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</si>
  <si>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</si>
  <si>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</si>
  <si>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</si>
  <si>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</si>
  <si>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</si>
  <si>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</si>
  <si>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</si>
  <si>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</si>
  <si>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</si>
  <si>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</si>
  <si>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</si>
  <si>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</si>
  <si>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</si>
  <si>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</si>
  <si>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</si>
  <si>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</si>
  <si>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</si>
  <si>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</si>
  <si>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</si>
  <si>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</si>
  <si>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</si>
  <si>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</si>
  <si>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</si>
  <si>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</si>
  <si>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</si>
  <si>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</si>
  <si>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</si>
  <si>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</si>
  <si>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</si>
  <si>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</si>
  <si>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</si>
  <si>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</si>
  <si>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</si>
  <si>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</si>
  <si>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</si>
  <si>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</si>
  <si>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</si>
  <si>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</si>
  <si>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</si>
  <si>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</si>
  <si>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</si>
  <si>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</si>
  <si>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</si>
  <si>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</si>
  <si>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</si>
  <si>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</si>
  <si>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</si>
  <si>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</si>
  <si>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</si>
  <si>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</si>
  <si>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</si>
  <si>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</si>
  <si>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</si>
  <si>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</si>
  <si>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</si>
  <si>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</si>
  <si>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</si>
  <si>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</si>
  <si>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</si>
  <si>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</si>
  <si>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</si>
  <si>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</si>
  <si>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</si>
  <si>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</si>
  <si>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</si>
  <si>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</si>
  <si>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</si>
  <si>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</si>
  <si>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</si>
  <si>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</si>
  <si>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</si>
  <si>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</si>
  <si>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</si>
  <si>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</si>
  <si>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</si>
  <si>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</si>
  <si>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</si>
  <si>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</si>
  <si>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</si>
  <si>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</si>
  <si>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</si>
  <si>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</si>
  <si>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</si>
  <si>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</si>
  <si>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</si>
  <si>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</si>
  <si>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</si>
  <si>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</si>
  <si>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</si>
  <si>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</si>
  <si>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</si>
  <si>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</si>
  <si>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</si>
  <si>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</si>
  <si>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</si>
  <si>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</si>
  <si>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</si>
  <si>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</si>
  <si>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</si>
  <si>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</si>
  <si>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</si>
  <si>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</si>
  <si>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</si>
  <si>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</si>
  <si>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</si>
  <si>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</si>
  <si>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</si>
  <si>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</si>
  <si>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</si>
  <si>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</si>
  <si>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</si>
  <si>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</si>
  <si>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</si>
  <si>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</si>
  <si>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</si>
  <si>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</si>
  <si>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</si>
  <si>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</si>
  <si>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</si>
  <si>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</si>
  <si>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</si>
  <si>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</si>
  <si>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</si>
  <si>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</si>
  <si>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</si>
  <si>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</si>
  <si>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</si>
  <si>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</si>
  <si>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</si>
  <si>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</si>
  <si>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</si>
  <si>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</si>
  <si>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</si>
  <si>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</si>
  <si>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</si>
  <si>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</si>
  <si>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</si>
  <si>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</si>
  <si>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</si>
  <si>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</si>
  <si>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</si>
  <si>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</si>
  <si>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</si>
  <si>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</si>
  <si>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</si>
  <si>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</si>
  <si>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</si>
  <si>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</si>
  <si>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</si>
  <si>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</si>
  <si>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</si>
  <si>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</si>
  <si>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</si>
  <si>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</si>
  <si>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</si>
  <si>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</si>
  <si>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</si>
  <si>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</si>
  <si>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</si>
  <si>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</si>
  <si>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</si>
  <si>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</si>
  <si>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</si>
  <si>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</si>
  <si>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</si>
  <si>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</si>
  <si>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</si>
  <si>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</si>
  <si>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</si>
  <si>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</si>
  <si>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</si>
  <si>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</si>
  <si>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</si>
  <si>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</si>
  <si>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</si>
  <si>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</si>
  <si>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</si>
  <si>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</si>
  <si>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</si>
  <si>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</si>
  <si>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</si>
  <si>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</si>
  <si>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</si>
  <si>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</si>
  <si>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</si>
  <si>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</si>
  <si>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</si>
  <si>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</si>
  <si>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</si>
  <si>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</si>
  <si>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</si>
  <si>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</si>
  <si>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</si>
  <si>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</si>
  <si>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</si>
  <si>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</si>
  <si>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</si>
  <si>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</si>
  <si>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</si>
  <si>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</si>
  <si>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</si>
  <si>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</si>
  <si>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</si>
  <si>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</si>
  <si>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</si>
  <si>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</si>
  <si>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</si>
  <si>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</si>
  <si>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</si>
  <si>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</si>
  <si>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</si>
  <si>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</si>
  <si>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</si>
  <si>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</si>
  <si>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</si>
  <si>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</si>
  <si>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</si>
  <si>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</si>
  <si>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</si>
  <si>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</si>
  <si>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</si>
  <si>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</si>
  <si>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</si>
  <si>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</si>
  <si>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</si>
  <si>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</si>
  <si>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</si>
  <si>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</si>
  <si>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</si>
  <si>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</si>
  <si>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</si>
  <si>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</si>
  <si>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</si>
  <si>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</si>
  <si>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</si>
  <si>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</si>
  <si>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</si>
  <si>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</si>
  <si>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</si>
  <si>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</si>
  <si>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</si>
  <si>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</si>
  <si>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</si>
  <si>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</si>
  <si>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</si>
  <si>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</si>
  <si>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</si>
  <si>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</si>
  <si>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</si>
  <si>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</si>
  <si>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</si>
  <si>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</si>
  <si>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</si>
  <si>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</si>
  <si>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</si>
  <si>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</si>
  <si>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</si>
  <si>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</si>
  <si>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</si>
  <si>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</si>
  <si>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</si>
  <si>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</si>
  <si>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</si>
  <si>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</si>
  <si>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</si>
  <si>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</si>
  <si>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</si>
  <si>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</si>
  <si>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</si>
  <si>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</si>
  <si>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</si>
  <si>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</si>
  <si>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</si>
  <si>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</si>
  <si>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</si>
  <si>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</si>
  <si>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</si>
  <si>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</si>
  <si>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</si>
  <si>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</si>
  <si>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</si>
  <si>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</si>
  <si>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</si>
  <si>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</si>
  <si>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</si>
  <si>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</si>
  <si>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</si>
  <si>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</si>
  <si>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</si>
  <si>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</si>
  <si>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</si>
  <si>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</si>
  <si>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</si>
  <si>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</si>
  <si>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</si>
  <si>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</si>
  <si>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</si>
  <si>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</si>
  <si>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</si>
  <si>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</si>
  <si>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</si>
  <si>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</si>
  <si>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</si>
  <si>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</si>
  <si>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</si>
  <si>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</si>
  <si>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</si>
  <si>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</si>
  <si>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</si>
  <si>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</si>
  <si>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</si>
  <si>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</si>
  <si>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</si>
  <si>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</si>
  <si>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</si>
  <si>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</si>
  <si>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</si>
  <si>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</si>
  <si>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</si>
  <si>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</si>
  <si>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</si>
  <si>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</si>
  <si>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</si>
  <si>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</si>
  <si>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</si>
  <si>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</si>
  <si>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</si>
  <si>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</si>
  <si>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</si>
  <si>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</si>
  <si>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</si>
  <si>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</si>
  <si>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</si>
  <si>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</si>
  <si>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</si>
  <si>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</si>
  <si>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</si>
  <si>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</si>
  <si>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</si>
  <si>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</si>
  <si>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</si>
  <si>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</si>
  <si>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</si>
  <si>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</si>
  <si>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</si>
  <si>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</si>
  <si>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</si>
  <si>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</si>
  <si>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</si>
  <si>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</si>
  <si>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</si>
  <si>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</si>
  <si>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</si>
  <si>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</si>
  <si>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</si>
  <si>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</si>
  <si>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</si>
  <si>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</si>
  <si>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</si>
  <si>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</si>
  <si>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</si>
  <si>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</si>
  <si>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</si>
  <si>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</si>
  <si>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</si>
  <si>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</si>
  <si>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</si>
  <si>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</si>
  <si>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</si>
  <si>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</si>
  <si>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</si>
  <si>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</si>
  <si>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</si>
  <si>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</si>
  <si>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</si>
  <si>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</si>
  <si>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</si>
  <si>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</si>
  <si>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</si>
  <si>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</si>
  <si>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</si>
  <si>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</si>
  <si>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</si>
  <si>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</si>
  <si>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</si>
  <si>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</si>
  <si>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</si>
  <si>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</si>
  <si>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</si>
  <si>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</si>
  <si>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</si>
  <si>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</si>
  <si>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</si>
  <si>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</si>
  <si>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</si>
  <si>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</si>
  <si>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</si>
  <si>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</si>
  <si>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</si>
  <si>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</si>
  <si>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</si>
  <si>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</si>
  <si>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</si>
  <si>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</si>
  <si>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</si>
  <si>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</si>
  <si>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</si>
  <si>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</si>
  <si>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</si>
  <si>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</si>
  <si>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</si>
  <si>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</si>
  <si>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</si>
  <si>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</si>
  <si>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</si>
  <si>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</si>
  <si>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</si>
  <si>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</si>
  <si>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</si>
  <si>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</si>
  <si>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</si>
  <si>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</si>
  <si>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</si>
  <si>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</si>
  <si>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</si>
  <si>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</si>
  <si>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</si>
  <si>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</si>
  <si>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</si>
  <si>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</si>
  <si>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</si>
  <si>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</si>
  <si>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</si>
  <si>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</si>
  <si>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</si>
  <si>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</si>
  <si>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</si>
  <si>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</si>
  <si>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</si>
  <si>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</si>
  <si>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</si>
  <si>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</si>
  <si>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</si>
  <si>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</si>
  <si>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</si>
  <si>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</si>
  <si>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</si>
  <si>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</si>
  <si>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</si>
  <si>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</si>
  <si>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</si>
  <si>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</si>
  <si>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</si>
  <si>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</si>
  <si>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</si>
  <si>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</si>
  <si>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</si>
  <si>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</si>
  <si>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</si>
  <si>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</si>
  <si>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</si>
  <si>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</si>
  <si>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</si>
  <si>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</si>
  <si>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</si>
  <si>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</si>
  <si>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</si>
  <si>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</si>
  <si>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</si>
  <si>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</si>
  <si>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</si>
  <si>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</si>
  <si>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</si>
  <si>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</si>
  <si>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</si>
  <si>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</si>
  <si>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</si>
  <si>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</si>
  <si>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</si>
  <si>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</si>
  <si>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</si>
  <si>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</si>
  <si>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</si>
  <si>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</si>
  <si>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</si>
  <si>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</si>
  <si>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</si>
  <si>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</si>
  <si>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</si>
  <si>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</si>
  <si>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</si>
  <si>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</si>
  <si>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</si>
  <si>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</si>
  <si>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</si>
  <si>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</si>
  <si>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</si>
  <si>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</si>
  <si>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</si>
  <si>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</si>
  <si>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</si>
  <si>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</si>
  <si>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</si>
  <si>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</si>
  <si>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</si>
  <si>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</si>
  <si>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</si>
  <si>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</si>
  <si>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</si>
  <si>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</si>
  <si>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</si>
  <si>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</si>
  <si>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</si>
  <si>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</si>
  <si>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</si>
  <si>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</si>
  <si>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</si>
  <si>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</si>
  <si>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</si>
  <si>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</si>
  <si>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</si>
  <si>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</si>
  <si>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</si>
  <si>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</si>
  <si>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</si>
  <si>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</si>
  <si>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</si>
  <si>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</si>
  <si>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</si>
  <si>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</si>
  <si>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</si>
  <si>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</si>
  <si>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</si>
  <si>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</si>
  <si>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</si>
  <si>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</si>
  <si>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</si>
  <si>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</si>
  <si>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</si>
  <si>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</si>
  <si>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</si>
  <si>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</si>
  <si>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</si>
  <si>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</si>
  <si>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</si>
  <si>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</si>
  <si>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</si>
  <si>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</si>
  <si>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</si>
  <si>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</si>
  <si>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</si>
  <si>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</si>
  <si>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</si>
  <si>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</si>
  <si>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</si>
  <si>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</si>
  <si>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</si>
  <si>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</si>
  <si>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</si>
  <si>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</si>
  <si>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</si>
  <si>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</si>
  <si>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</si>
  <si>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</si>
  <si>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</si>
  <si>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</si>
  <si>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</si>
  <si>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</si>
  <si>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</si>
  <si>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</si>
  <si>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</si>
  <si>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</si>
  <si>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</si>
  <si>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</si>
  <si>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</si>
  <si>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</si>
  <si>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</si>
  <si>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</si>
  <si>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</si>
  <si>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</si>
  <si>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</si>
  <si>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</si>
  <si>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</si>
  <si>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</si>
  <si>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</si>
  <si>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</si>
  <si>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</si>
  <si>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</si>
  <si>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</si>
  <si>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</si>
  <si>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</si>
  <si>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</si>
  <si>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</si>
  <si>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</si>
  <si>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</si>
  <si>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</si>
  <si>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</si>
  <si>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</si>
  <si>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</si>
  <si>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</si>
  <si>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</si>
  <si>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</si>
  <si>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</si>
  <si>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</si>
  <si>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</si>
  <si>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</si>
  <si>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</si>
  <si>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</si>
  <si>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</si>
  <si>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</si>
  <si>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</si>
  <si>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</si>
  <si>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</si>
  <si>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</si>
  <si>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</si>
  <si>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</si>
  <si>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</si>
  <si>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</si>
  <si>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</si>
  <si>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</si>
  <si>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</si>
  <si>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</si>
  <si>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</si>
  <si>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</si>
  <si>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</si>
  <si>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</si>
  <si>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</si>
  <si>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</si>
  <si>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</si>
  <si>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</si>
  <si>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</si>
  <si>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</si>
  <si>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</si>
  <si>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</si>
  <si>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</si>
  <si>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</si>
  <si>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</si>
  <si>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</si>
  <si>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</si>
  <si>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</si>
  <si>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</si>
  <si>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</si>
  <si>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</si>
  <si>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</si>
  <si>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</si>
  <si>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</si>
  <si>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</si>
  <si>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</si>
  <si>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</si>
  <si>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</si>
  <si>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</si>
  <si>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</si>
  <si>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</si>
  <si>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</si>
  <si>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</si>
  <si>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</si>
  <si>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</si>
  <si>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</si>
  <si>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</si>
  <si>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</si>
  <si>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</si>
  <si>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</si>
  <si>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</si>
  <si>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</si>
  <si>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</si>
  <si>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</si>
  <si>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</si>
  <si>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</si>
  <si>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</si>
  <si>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</si>
  <si>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</si>
  <si>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</si>
  <si>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</si>
  <si>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</si>
  <si>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</si>
  <si>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</si>
  <si>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</si>
  <si>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</si>
  <si>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</si>
  <si>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</si>
  <si>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</si>
  <si>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</si>
  <si>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</si>
  <si>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</si>
  <si>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</si>
  <si>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</si>
  <si>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</si>
  <si>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</si>
  <si>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</si>
  <si>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</si>
  <si>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</si>
  <si>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</si>
  <si>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</si>
  <si>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</si>
  <si>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</si>
  <si>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</si>
  <si>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</si>
  <si>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</si>
  <si>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</si>
  <si>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</si>
  <si>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</si>
  <si>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</si>
  <si>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</si>
  <si>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</si>
  <si>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</si>
  <si>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</si>
  <si>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</si>
  <si>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</si>
  <si>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</si>
  <si>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</si>
  <si>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</si>
  <si>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</si>
  <si>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</si>
  <si>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</si>
  <si>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</si>
  <si>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</si>
  <si>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</si>
  <si>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</si>
  <si>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</si>
  <si>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</si>
  <si>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</si>
  <si>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</si>
  <si>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</si>
  <si>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</si>
  <si>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</si>
  <si>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</si>
  <si>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</si>
  <si>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</si>
  <si>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</si>
  <si>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</si>
  <si>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</si>
  <si>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</si>
  <si>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</si>
  <si>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</si>
  <si>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</si>
  <si>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</si>
  <si>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</si>
  <si>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</si>
  <si>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</si>
  <si>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</si>
  <si>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</si>
  <si>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</si>
  <si>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</si>
  <si>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</si>
  <si>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</si>
  <si>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</si>
  <si>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</si>
  <si>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</si>
  <si>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</si>
  <si>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</si>
  <si>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</si>
  <si>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</si>
  <si>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</si>
  <si>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</si>
  <si>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</si>
  <si>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</si>
  <si>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</si>
  <si>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</si>
  <si>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</si>
  <si>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</si>
  <si>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</si>
  <si>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</si>
  <si>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</si>
  <si>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</si>
  <si>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</si>
  <si>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</si>
  <si>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</si>
  <si>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</si>
  <si>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</si>
  <si>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</si>
  <si>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</si>
  <si>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</si>
  <si>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</si>
  <si>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</si>
  <si>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</si>
  <si>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</si>
  <si>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</si>
  <si>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</si>
  <si>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</si>
  <si>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</si>
  <si>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</si>
  <si>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</si>
  <si>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</si>
  <si>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</si>
  <si>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</si>
  <si>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</si>
  <si>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</si>
  <si>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</si>
  <si>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</si>
  <si>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</si>
  <si>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</si>
  <si>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</si>
  <si>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</si>
  <si>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</si>
  <si>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</si>
  <si>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</si>
  <si>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</si>
  <si>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</si>
  <si>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</si>
  <si>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</si>
  <si>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</si>
  <si>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</si>
  <si>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</si>
  <si>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</si>
  <si>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</si>
  <si>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</si>
  <si>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</si>
  <si>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</si>
  <si>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</si>
  <si>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</si>
  <si>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</si>
  <si>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</si>
  <si>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</si>
  <si>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</si>
  <si>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</si>
  <si>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</si>
  <si>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</si>
  <si>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</si>
  <si>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</si>
  <si>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</si>
  <si>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</si>
  <si>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</si>
  <si>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</si>
  <si>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</si>
  <si>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</si>
  <si>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</si>
  <si>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</si>
  <si>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</si>
  <si>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</si>
  <si>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</si>
  <si>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</si>
  <si>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</si>
  <si>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</si>
  <si>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</si>
  <si>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</si>
  <si>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</si>
  <si>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</si>
  <si>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</si>
  <si>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</si>
  <si>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</si>
  <si>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</si>
  <si>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</si>
  <si>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</si>
  <si>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</si>
  <si>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</si>
  <si>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</si>
  <si>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</si>
  <si>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</si>
  <si>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</si>
  <si>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</si>
  <si>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</si>
  <si>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</si>
  <si>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</si>
  <si>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</si>
  <si>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</si>
  <si>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</si>
  <si>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</si>
  <si>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</si>
  <si>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</si>
  <si>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</si>
  <si>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</si>
  <si>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</si>
  <si>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</si>
  <si>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</si>
  <si>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</si>
  <si>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</si>
  <si>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</si>
  <si>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</si>
  <si>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</si>
  <si>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</si>
  <si>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</si>
  <si>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</si>
  <si>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</si>
  <si>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</si>
  <si>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</si>
  <si>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</si>
  <si>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</si>
  <si>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</si>
  <si>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</si>
  <si>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</si>
  <si>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</si>
  <si>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</si>
  <si>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</si>
  <si>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</si>
  <si>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</si>
  <si>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</si>
  <si>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</si>
  <si>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</si>
  <si>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</si>
  <si>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</si>
  <si>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</si>
  <si>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</si>
  <si>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</si>
  <si>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</si>
  <si>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</si>
  <si>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</si>
  <si>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</si>
  <si>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</si>
  <si>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</si>
  <si>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</si>
  <si>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</si>
  <si>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</si>
  <si>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</si>
  <si>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</si>
  <si>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</si>
  <si>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</si>
  <si>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</si>
  <si>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</si>
  <si>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</si>
  <si>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</si>
  <si>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</si>
  <si>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</si>
  <si>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</si>
  <si>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</si>
  <si>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</si>
  <si>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</si>
  <si>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</si>
  <si>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</si>
  <si>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</si>
  <si>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</si>
  <si>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</si>
  <si>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</si>
  <si>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</si>
  <si>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</si>
  <si>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</si>
  <si>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</si>
  <si>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</si>
  <si>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</si>
  <si>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</si>
  <si>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</si>
  <si>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</si>
  <si>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</si>
  <si>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</si>
  <si>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</si>
  <si>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</si>
  <si>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</si>
  <si>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</si>
  <si>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</si>
  <si>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</si>
  <si>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</si>
  <si>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</si>
  <si>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</si>
  <si>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</si>
  <si>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</si>
  <si>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</si>
  <si>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</si>
  <si>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</si>
  <si>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</si>
  <si>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</si>
  <si>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</si>
  <si>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</si>
  <si>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</si>
  <si>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</si>
  <si>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</si>
  <si>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</si>
  <si>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</si>
  <si>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</si>
  <si>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</si>
  <si>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</si>
  <si>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</si>
  <si>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</si>
  <si>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</si>
  <si>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</si>
  <si>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</si>
  <si>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</si>
  <si>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</si>
  <si>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</si>
  <si>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</si>
  <si>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</si>
  <si>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</si>
  <si>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</si>
  <si>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</si>
  <si>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</si>
  <si>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</si>
  <si>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</si>
  <si>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</si>
  <si>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</si>
  <si>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</si>
  <si>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</si>
  <si>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</si>
  <si>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</si>
  <si>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</si>
  <si>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</si>
  <si>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</si>
  <si>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</si>
  <si>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</si>
  <si>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</si>
  <si>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</si>
  <si>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</si>
  <si>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</si>
  <si>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</si>
  <si>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</si>
  <si>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</si>
  <si>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</si>
  <si>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</si>
  <si>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</si>
  <si>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</si>
  <si>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</si>
  <si>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</si>
  <si>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</si>
  <si>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</si>
  <si>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</si>
  <si>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</si>
  <si>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</si>
  <si>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</si>
  <si>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</si>
  <si>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</si>
  <si>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</si>
  <si>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</si>
  <si>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</si>
  <si>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</si>
  <si>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</si>
  <si>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</si>
  <si>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</si>
  <si>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</si>
  <si>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</si>
  <si>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</si>
  <si>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</si>
  <si>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</si>
  <si>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</si>
  <si>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</si>
  <si>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</si>
  <si>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</si>
  <si>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</si>
  <si>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</si>
  <si>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</si>
  <si>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</si>
  <si>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</si>
  <si>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</si>
  <si>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</si>
  <si>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</si>
  <si>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</si>
  <si>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</si>
  <si>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</si>
  <si>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</si>
  <si>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</si>
  <si>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</si>
  <si>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</si>
  <si>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</si>
  <si>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</si>
  <si>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</si>
  <si>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</si>
  <si>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</si>
  <si>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</si>
  <si>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</si>
  <si>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</si>
  <si>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</si>
  <si>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</si>
  <si>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</si>
  <si>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</si>
  <si>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</si>
  <si>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</si>
  <si>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</si>
  <si>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</si>
  <si>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</si>
  <si>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</si>
  <si>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</si>
  <si>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</si>
  <si>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</si>
  <si>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</si>
  <si>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</si>
  <si>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</si>
  <si>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</si>
  <si>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</si>
  <si>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</si>
  <si>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</si>
  <si>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</si>
  <si>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</si>
  <si>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</si>
  <si>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</si>
  <si>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</si>
  <si>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</si>
  <si>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</si>
  <si>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</si>
  <si>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</si>
  <si>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</si>
  <si>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</si>
  <si>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</si>
  <si>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</si>
  <si>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</si>
  <si>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</si>
  <si>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</si>
  <si>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</si>
  <si>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</si>
  <si>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</si>
  <si>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</si>
  <si>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</si>
  <si>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</si>
  <si>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</si>
  <si>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</si>
  <si>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</si>
  <si>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</si>
  <si>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</si>
  <si>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</si>
  <si>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</si>
  <si>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</si>
  <si>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</si>
  <si>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</si>
  <si>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</si>
  <si>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</si>
  <si>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</si>
  <si>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</si>
  <si>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</si>
  <si>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</si>
  <si>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</si>
  <si>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</si>
  <si>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</si>
  <si>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</si>
  <si>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</si>
  <si>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</si>
  <si>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</si>
  <si>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</si>
  <si>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</si>
  <si>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</si>
  <si>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</si>
  <si>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</si>
  <si>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</si>
  <si>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</si>
  <si>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</si>
  <si>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</si>
  <si>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</si>
  <si>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</si>
  <si>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</si>
  <si>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</si>
  <si>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</si>
  <si>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</si>
  <si>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</si>
  <si>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</si>
  <si>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</si>
  <si>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</si>
  <si>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</si>
  <si>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</si>
  <si>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</si>
  <si>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</si>
  <si>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</si>
  <si>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</si>
  <si>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</si>
  <si>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</si>
  <si>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</si>
  <si>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</si>
  <si>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</si>
  <si>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</si>
  <si>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</si>
  <si>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</si>
  <si>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</si>
  <si>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</si>
  <si>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</si>
  <si>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</si>
  <si>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</si>
  <si>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</si>
  <si>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</si>
  <si>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</si>
  <si>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</si>
  <si>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</si>
  <si>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</si>
  <si>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</si>
  <si>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</si>
  <si>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</si>
  <si>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</si>
  <si>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</si>
  <si>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</si>
  <si>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</si>
  <si>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</si>
  <si>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</si>
  <si>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</si>
  <si>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</si>
  <si>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</si>
  <si>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</si>
  <si>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</si>
  <si>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</si>
  <si>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</si>
  <si>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</si>
  <si>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</si>
  <si>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</si>
  <si>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</si>
  <si>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</si>
  <si>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</si>
  <si>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</si>
  <si>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</si>
  <si>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</si>
  <si>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</si>
  <si>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</si>
  <si>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</si>
  <si>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</si>
  <si>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</si>
  <si>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</si>
  <si>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</si>
  <si>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</si>
  <si>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</si>
  <si>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</si>
  <si>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</si>
  <si>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</si>
  <si>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</si>
  <si>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</si>
  <si>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</si>
  <si>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</si>
  <si>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</si>
  <si>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</si>
  <si>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</si>
  <si>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</si>
  <si>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</si>
  <si>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</si>
  <si>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</si>
  <si>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</si>
  <si>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</si>
  <si>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</si>
  <si>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</si>
  <si>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</si>
  <si>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</si>
  <si>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</si>
  <si>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</si>
  <si>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</si>
  <si>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</si>
  <si>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</si>
  <si>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</si>
  <si>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</si>
  <si>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</si>
  <si>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</si>
  <si>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</si>
  <si>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</si>
  <si>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</si>
  <si>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</si>
  <si>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</si>
  <si>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</si>
  <si>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</si>
  <si>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</si>
  <si>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</si>
  <si>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</si>
  <si>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</si>
  <si>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</si>
  <si>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</si>
  <si>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</si>
  <si>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</si>
  <si>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</si>
  <si>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</si>
  <si>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</si>
  <si>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</si>
  <si>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</si>
  <si>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</si>
  <si>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</si>
  <si>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</si>
  <si>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</si>
  <si>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</si>
  <si>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</si>
  <si>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</si>
  <si>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</si>
  <si>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</si>
  <si>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</si>
  <si>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</si>
  <si>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</si>
  <si>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</si>
  <si>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</si>
  <si>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</si>
  <si>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</si>
  <si>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</si>
  <si>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</si>
  <si>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</si>
  <si>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</si>
  <si>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</si>
  <si>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</si>
  <si>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</si>
  <si>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</si>
  <si>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</si>
  <si>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</si>
  <si>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</si>
  <si>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</si>
  <si>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</si>
  <si>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</si>
  <si>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</si>
  <si>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</si>
  <si>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</si>
  <si>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</si>
  <si>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</si>
  <si>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</si>
  <si>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</si>
  <si>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</si>
  <si>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</si>
  <si>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</si>
  <si>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</si>
  <si>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</si>
  <si>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</si>
  <si>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</si>
  <si>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</si>
  <si>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</si>
  <si>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</si>
  <si>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</si>
  <si>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</si>
  <si>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</si>
  <si>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</si>
  <si>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</si>
  <si>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</si>
  <si>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</si>
  <si>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</si>
  <si>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</si>
  <si>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</si>
  <si>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</si>
  <si>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</si>
  <si>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</si>
  <si>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</si>
  <si>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</si>
  <si>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</si>
  <si>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</si>
  <si>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</si>
  <si>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</si>
  <si>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</si>
  <si>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</si>
  <si>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</si>
  <si>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</si>
  <si>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</si>
  <si>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</si>
  <si>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</si>
  <si>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</si>
  <si>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</si>
  <si>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</si>
  <si>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</si>
  <si>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</si>
  <si>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</si>
  <si>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</si>
  <si>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</si>
  <si>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</si>
  <si>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</si>
  <si>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</si>
  <si>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</si>
  <si>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</si>
  <si>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</si>
  <si>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</si>
  <si>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</si>
  <si>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</si>
  <si>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</si>
  <si>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</si>
  <si>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</si>
  <si>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</si>
  <si>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</si>
  <si>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</si>
  <si>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</si>
  <si>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</si>
  <si>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</si>
  <si>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</si>
  <si>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</si>
  <si>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</si>
  <si>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</si>
  <si>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</si>
  <si>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</si>
  <si>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</si>
  <si>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</si>
  <si>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</si>
  <si>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</si>
  <si>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</si>
  <si>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</si>
  <si>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</si>
  <si>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</si>
  <si>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</si>
  <si>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</si>
  <si>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</si>
  <si>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</si>
  <si>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</si>
  <si>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</si>
  <si>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</si>
  <si>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</si>
  <si>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</si>
  <si>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</si>
  <si>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</si>
  <si>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</si>
  <si>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</si>
  <si>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</si>
  <si>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</si>
  <si>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</si>
  <si>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</si>
  <si>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</si>
  <si>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</si>
  <si>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</si>
  <si>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</si>
  <si>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</si>
  <si>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</si>
  <si>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</si>
  <si>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</si>
  <si>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</si>
  <si>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</si>
  <si>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</si>
  <si>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</si>
  <si>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</si>
  <si>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</si>
  <si>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</si>
  <si>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</si>
  <si>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</si>
  <si>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</si>
  <si>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</si>
  <si>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</si>
  <si>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</si>
  <si>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</si>
  <si>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</si>
  <si>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</si>
  <si>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</si>
  <si>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</si>
  <si>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</si>
  <si>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</si>
  <si>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</si>
  <si>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</si>
  <si>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</si>
  <si>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</si>
  <si>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</si>
  <si>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</si>
  <si>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</si>
  <si>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</si>
  <si>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</si>
  <si>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</si>
  <si>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</si>
  <si>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</si>
  <si>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</si>
  <si>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</si>
  <si>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</si>
  <si>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</si>
  <si>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</si>
  <si>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</si>
  <si>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</si>
  <si>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</si>
  <si>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</si>
  <si>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</si>
  <si>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</si>
  <si>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</si>
  <si>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</si>
  <si>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</si>
  <si>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</si>
  <si>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</si>
  <si>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</si>
  <si>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</si>
  <si>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</si>
  <si>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</si>
  <si>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</si>
  <si>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</si>
  <si>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</si>
  <si>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</si>
  <si>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</si>
  <si>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</si>
  <si>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</si>
  <si>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</si>
  <si>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</si>
  <si>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</si>
  <si>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</si>
  <si>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</si>
  <si>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</si>
  <si>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</si>
  <si>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</si>
  <si>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</si>
  <si>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</si>
  <si>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</si>
  <si>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</si>
  <si>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</si>
  <si>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</si>
  <si>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</si>
  <si>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</si>
  <si>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</si>
  <si>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</si>
  <si>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</si>
  <si>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</si>
  <si>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</si>
  <si>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</si>
  <si>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</si>
  <si>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</si>
  <si>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</si>
  <si>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</si>
  <si>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</si>
  <si>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</si>
  <si>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</si>
  <si>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</si>
  <si>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</si>
  <si>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</si>
  <si>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</si>
  <si>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</si>
  <si>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</si>
  <si>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</si>
  <si>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</si>
  <si>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</si>
  <si>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</si>
  <si>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</si>
  <si>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</si>
  <si>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</si>
  <si>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</si>
  <si>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</si>
  <si>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</si>
  <si>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</si>
  <si>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</si>
  <si>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</si>
  <si>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</si>
  <si>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</si>
  <si>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</si>
  <si>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</si>
  <si>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</si>
  <si>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</si>
  <si>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</si>
  <si>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</si>
  <si>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</si>
  <si>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</si>
  <si>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</si>
  <si>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</si>
  <si>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</si>
  <si>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</si>
  <si>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</si>
  <si>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</si>
  <si>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</si>
  <si>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</si>
  <si>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</si>
  <si>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</si>
  <si>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</si>
  <si>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</si>
  <si>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</si>
  <si>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</si>
  <si>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</si>
  <si>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</si>
  <si>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</si>
  <si>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</si>
  <si>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</si>
  <si>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</si>
  <si>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</si>
  <si>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</si>
  <si>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</si>
  <si>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</si>
  <si>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</si>
  <si>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</si>
  <si>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</si>
  <si>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</si>
  <si>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</si>
  <si>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</si>
  <si>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</si>
  <si>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</si>
  <si>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</si>
  <si>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</si>
  <si>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</si>
  <si>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</si>
  <si>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</si>
  <si>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</si>
  <si>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</si>
  <si>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</si>
  <si>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</si>
  <si>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</si>
  <si>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</si>
  <si>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</si>
  <si>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</si>
  <si>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</si>
  <si>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</si>
  <si>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</si>
  <si>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</si>
  <si>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</si>
  <si>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</si>
  <si>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</si>
  <si>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</si>
  <si>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</si>
  <si>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</si>
  <si>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</si>
  <si>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</si>
  <si>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</si>
  <si>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</si>
  <si>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</si>
  <si>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</si>
  <si>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</si>
  <si>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</si>
  <si>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</si>
  <si>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</si>
  <si>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</si>
  <si>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</si>
  <si>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</si>
  <si>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</si>
  <si>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</si>
  <si>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</si>
  <si>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</si>
  <si>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</si>
  <si>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</si>
  <si>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</si>
  <si>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</si>
  <si>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</si>
  <si>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</si>
  <si>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</si>
  <si>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</si>
  <si>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</si>
  <si>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</si>
  <si>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</si>
  <si>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</si>
  <si>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</si>
  <si>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</si>
  <si>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</si>
  <si>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</si>
  <si>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</si>
  <si>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</si>
  <si>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</si>
  <si>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</si>
  <si>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</si>
  <si>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</si>
  <si>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</si>
  <si>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</si>
  <si>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</si>
  <si>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</si>
  <si>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</si>
  <si>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</si>
  <si>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</si>
  <si>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</si>
  <si>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</si>
  <si>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</si>
  <si>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</si>
  <si>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</si>
  <si>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</si>
  <si>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</si>
  <si>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</si>
  <si>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</si>
  <si>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</si>
  <si>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</si>
  <si>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</si>
  <si>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</si>
  <si>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</si>
  <si>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</si>
  <si>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</si>
  <si>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</si>
  <si>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</si>
  <si>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</si>
  <si>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</si>
  <si>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</si>
  <si>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</si>
  <si>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</si>
  <si>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</si>
  <si>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</si>
  <si>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</si>
  <si>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</si>
  <si>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</si>
  <si>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</si>
  <si>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</si>
  <si>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</si>
  <si>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</si>
  <si>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</si>
  <si>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</si>
  <si>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</si>
  <si>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</si>
  <si>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</si>
  <si>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</si>
  <si>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</si>
  <si>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</si>
  <si>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</si>
  <si>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</si>
  <si>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</si>
  <si>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</si>
  <si>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</si>
  <si>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</si>
  <si>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</si>
  <si>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</si>
  <si>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</si>
  <si>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</si>
  <si>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</si>
  <si>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</si>
  <si>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</si>
  <si>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</si>
  <si>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</si>
  <si>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</si>
  <si>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</si>
  <si>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</si>
  <si>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</si>
  <si>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</si>
  <si>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</si>
  <si>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</si>
  <si>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</si>
  <si>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</si>
  <si>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</si>
  <si>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</si>
  <si>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</si>
  <si>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</si>
  <si>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</si>
  <si>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</si>
  <si>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</si>
  <si>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</si>
  <si>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</si>
  <si>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</si>
  <si>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</si>
  <si>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</si>
  <si>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</si>
  <si>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</si>
  <si>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</si>
  <si>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</si>
  <si>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</si>
  <si>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</si>
  <si>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</si>
  <si>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</si>
  <si>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</si>
  <si>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</si>
  <si>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</si>
  <si>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</si>
  <si>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</si>
  <si>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</si>
  <si>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</si>
  <si>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</si>
  <si>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</si>
  <si>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</si>
  <si>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</si>
  <si>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</si>
  <si>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</si>
  <si>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</si>
  <si>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</si>
  <si>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</si>
  <si>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</si>
  <si>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</si>
  <si>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</si>
  <si>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</si>
  <si>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</si>
  <si>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</si>
  <si>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</si>
  <si>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</si>
  <si>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</si>
  <si>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</si>
  <si>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</si>
  <si>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</si>
  <si>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</si>
  <si>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</si>
  <si>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</si>
  <si>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</si>
  <si>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</si>
  <si>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</si>
  <si>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</si>
  <si>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</si>
  <si>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</si>
  <si>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</si>
  <si>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</si>
  <si>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</si>
  <si>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</si>
  <si>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</si>
  <si>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</si>
  <si>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</si>
  <si>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</si>
  <si>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</si>
  <si>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</si>
  <si>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</si>
  <si>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</si>
  <si>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</si>
  <si>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</si>
  <si>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</si>
  <si>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</si>
  <si>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</si>
  <si>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</si>
  <si>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</si>
  <si>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</si>
  <si>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</si>
  <si>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</si>
  <si>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</si>
  <si>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</si>
  <si>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</si>
  <si>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</si>
  <si>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</si>
  <si>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</si>
  <si>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</si>
  <si>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</si>
  <si>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</si>
  <si>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</si>
  <si>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</si>
  <si>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</si>
  <si>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</si>
  <si>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</si>
  <si>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</si>
  <si>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</si>
  <si>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</si>
  <si>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</si>
  <si>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</si>
  <si>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</si>
  <si>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</si>
  <si>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</si>
  <si>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</si>
  <si>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</si>
  <si>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</si>
  <si>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</si>
  <si>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</si>
  <si>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</si>
  <si>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</si>
  <si>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</si>
  <si>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</si>
  <si>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</si>
  <si>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</si>
  <si>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</si>
  <si>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</si>
  <si>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</si>
  <si>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</si>
  <si>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</si>
  <si>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</si>
  <si>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</si>
  <si>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</si>
  <si>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</si>
  <si>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</si>
  <si>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</si>
  <si>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</si>
  <si>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</si>
  <si>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</si>
  <si>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</si>
  <si>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</si>
  <si>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</si>
  <si>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</si>
  <si>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</si>
  <si>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</si>
  <si>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</si>
  <si>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</si>
  <si>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</si>
  <si>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</si>
  <si>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</si>
  <si>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</si>
  <si>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</si>
  <si>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</si>
  <si>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</si>
  <si>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</si>
  <si>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</si>
  <si>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</si>
  <si>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</si>
  <si>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</si>
  <si>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</si>
  <si>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</si>
  <si>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</si>
  <si>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</si>
  <si>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</si>
  <si>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</si>
  <si>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</si>
  <si>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</si>
  <si>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</si>
  <si>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</si>
  <si>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</si>
  <si>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</si>
  <si>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</si>
  <si>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</si>
  <si>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</si>
  <si>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</si>
  <si>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</si>
  <si>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</si>
  <si>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</si>
  <si>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</si>
  <si>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</si>
  <si>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</si>
  <si>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</si>
  <si>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</si>
  <si>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</si>
  <si>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</si>
  <si>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</si>
  <si>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</si>
  <si>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</si>
  <si>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</si>
  <si>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</si>
  <si>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</si>
  <si>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</si>
  <si>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</si>
  <si>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</si>
  <si>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</si>
  <si>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</si>
  <si>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</si>
  <si>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</si>
  <si>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</si>
  <si>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</si>
  <si>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</si>
  <si>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</si>
  <si>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</si>
  <si>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</si>
  <si>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</si>
  <si>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</si>
  <si>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</si>
  <si>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</si>
  <si>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</si>
  <si>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</si>
  <si>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</si>
  <si>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</si>
  <si>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</si>
  <si>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</si>
  <si>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</si>
  <si>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</si>
  <si>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</si>
  <si>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</si>
  <si>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</si>
  <si>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</si>
  <si>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</si>
  <si>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</si>
  <si>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</si>
  <si>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</si>
  <si>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</si>
  <si>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</si>
  <si>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</si>
  <si>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</si>
  <si>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</si>
  <si>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</si>
  <si>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</si>
  <si>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</si>
  <si>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</si>
  <si>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</si>
  <si>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</si>
  <si>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</si>
  <si>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</si>
  <si>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</si>
  <si>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</si>
  <si>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</si>
  <si>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</si>
  <si>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</si>
  <si>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</si>
  <si>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</si>
  <si>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</si>
  <si>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</si>
  <si>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</si>
  <si>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</si>
  <si>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</si>
  <si>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</si>
  <si>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</si>
  <si>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</si>
  <si>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</si>
  <si>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</si>
  <si>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</si>
  <si>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</si>
  <si>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</si>
  <si>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</si>
  <si>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</si>
  <si>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</si>
  <si>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</si>
  <si>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</si>
  <si>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</si>
  <si>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</si>
  <si>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</si>
  <si>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</si>
  <si>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</si>
  <si>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</si>
  <si>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</si>
  <si>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</si>
  <si>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</si>
  <si>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</si>
  <si>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</si>
  <si>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</si>
  <si>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</si>
  <si>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</si>
  <si>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</si>
  <si>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</si>
  <si>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</si>
  <si>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</si>
  <si>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</si>
  <si>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</si>
  <si>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</si>
  <si>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</si>
  <si>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</si>
  <si>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</si>
  <si>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</si>
  <si>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</si>
  <si>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</si>
  <si>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</si>
  <si>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</si>
  <si>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</si>
  <si>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</si>
  <si>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</si>
  <si>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</si>
  <si>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</si>
  <si>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</si>
  <si>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</si>
  <si>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</si>
  <si>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</si>
  <si>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</si>
  <si>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</si>
  <si>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</si>
  <si>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</si>
  <si>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</si>
  <si>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</si>
  <si>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</si>
  <si>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</si>
  <si>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</si>
  <si>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</si>
  <si>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</si>
  <si>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</si>
  <si>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</si>
  <si>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</si>
  <si>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</si>
  <si>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</si>
  <si>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</si>
  <si>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</si>
  <si>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</si>
  <si>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</si>
  <si>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</si>
  <si>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</si>
  <si>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</si>
  <si>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</si>
  <si>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</si>
  <si>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</si>
  <si>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</si>
  <si>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</si>
  <si>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</si>
  <si>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</si>
  <si>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</si>
  <si>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</si>
  <si>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</si>
  <si>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</si>
  <si>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</si>
  <si>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</si>
  <si>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</si>
  <si>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</si>
  <si>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</si>
  <si>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</si>
  <si>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</si>
  <si>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</si>
  <si>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</si>
  <si>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</si>
  <si>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</si>
  <si>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</si>
  <si>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</si>
  <si>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</si>
  <si>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</si>
  <si>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</si>
  <si>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</si>
  <si>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</si>
  <si>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</si>
  <si>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</si>
  <si>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</si>
  <si>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</si>
  <si>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</si>
  <si>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</si>
  <si>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</si>
  <si>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</si>
  <si>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</si>
  <si>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</si>
  <si>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</si>
  <si>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</si>
  <si>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</si>
  <si>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</si>
  <si>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</si>
  <si>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</si>
  <si>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</si>
  <si>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</si>
  <si>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</si>
  <si>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</si>
  <si>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</si>
  <si>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</si>
  <si>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</si>
  <si>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</si>
  <si>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</si>
  <si>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</si>
  <si>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</si>
  <si>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</si>
  <si>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</si>
  <si>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</si>
  <si>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</si>
  <si>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</si>
  <si>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</si>
  <si>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</si>
  <si>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</si>
  <si>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</si>
  <si>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</si>
  <si>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</si>
  <si>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</si>
  <si>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</si>
  <si>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</si>
  <si>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</si>
  <si>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</si>
  <si>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</si>
  <si>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</si>
  <si>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</si>
  <si>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</si>
  <si>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</si>
  <si>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</si>
  <si>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</si>
  <si>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</si>
  <si>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</si>
  <si>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</si>
  <si>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</si>
  <si>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</si>
  <si>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</si>
  <si>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</si>
  <si>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</si>
  <si>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</si>
  <si>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</si>
  <si>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</si>
  <si>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</si>
  <si>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</si>
  <si>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</si>
  <si>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</si>
  <si>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</si>
  <si>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</si>
  <si>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</si>
  <si>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</si>
  <si>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</si>
  <si>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</si>
  <si>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</si>
  <si>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</si>
  <si>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</si>
  <si>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</si>
  <si>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</si>
  <si>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</si>
  <si>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</si>
  <si>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</si>
  <si>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</si>
  <si>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</si>
  <si>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</si>
  <si>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</si>
  <si>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</si>
  <si>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</si>
  <si>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</si>
  <si>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</si>
  <si>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</si>
  <si>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</si>
  <si>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</si>
  <si>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</si>
  <si>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</si>
  <si>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</si>
  <si>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</si>
  <si>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</si>
  <si>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</si>
  <si>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</si>
  <si>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</si>
  <si>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</si>
  <si>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</si>
  <si>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</si>
  <si>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</si>
  <si>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</si>
  <si>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</si>
  <si>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</si>
  <si>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</si>
  <si>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</si>
  <si>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</si>
  <si>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</si>
  <si>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</si>
  <si>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</si>
  <si>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</si>
  <si>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</si>
  <si>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</si>
  <si>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</si>
  <si>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</si>
  <si>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</si>
  <si>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</si>
  <si>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</si>
  <si>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</si>
  <si>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</si>
  <si>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</si>
  <si>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</si>
  <si>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</si>
  <si>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</si>
  <si>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</si>
  <si>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</si>
  <si>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</si>
  <si>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</si>
  <si>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</si>
  <si>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</si>
  <si>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</si>
  <si>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</si>
  <si>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</si>
  <si>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</si>
  <si>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</si>
  <si>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</si>
  <si>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</si>
  <si>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</si>
  <si>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</si>
  <si>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</si>
  <si>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</si>
  <si>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</si>
  <si>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</si>
  <si>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</si>
  <si>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</si>
  <si>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</si>
  <si>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</si>
  <si>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</si>
  <si>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</si>
  <si>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</si>
  <si>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</si>
  <si>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</si>
  <si>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</si>
  <si>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</si>
  <si>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</si>
  <si>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</si>
  <si>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</si>
  <si>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</si>
  <si>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</si>
  <si>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</si>
  <si>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</si>
  <si>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</si>
  <si>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</si>
  <si>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</si>
  <si>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</si>
  <si>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</si>
  <si>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</si>
  <si>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</si>
  <si>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</si>
  <si>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</si>
  <si>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</si>
  <si>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</si>
  <si>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</si>
  <si>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</si>
  <si>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</si>
  <si>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</si>
  <si>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</si>
  <si>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</si>
  <si>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</si>
  <si>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</si>
  <si>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</si>
  <si>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</si>
  <si>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</si>
  <si>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</si>
  <si>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</si>
  <si>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</si>
  <si>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</si>
  <si>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</si>
  <si>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</si>
  <si>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</si>
  <si>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</si>
  <si>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</si>
  <si>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</si>
  <si>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</si>
  <si>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</si>
  <si>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</si>
  <si>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</si>
  <si>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</si>
  <si>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</si>
  <si>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</si>
  <si>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</si>
  <si>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</si>
  <si>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</si>
  <si>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</si>
  <si>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</si>
  <si>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</si>
  <si>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</si>
  <si>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</si>
  <si>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</si>
  <si>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</si>
  <si>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</si>
  <si>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</si>
  <si>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</si>
  <si>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</si>
  <si>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</si>
  <si>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</si>
  <si>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</si>
  <si>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</si>
  <si>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</si>
  <si>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</si>
  <si>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</si>
  <si>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</si>
  <si>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</si>
  <si>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</si>
  <si>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</si>
  <si>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</si>
  <si>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</si>
  <si>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</si>
  <si>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</si>
  <si>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</si>
  <si>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</si>
  <si>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</si>
  <si>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</si>
  <si>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</si>
  <si>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</si>
  <si>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</si>
  <si>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</si>
  <si>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</si>
  <si>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</si>
  <si>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</si>
  <si>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</si>
  <si>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</si>
  <si>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</si>
  <si>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</si>
  <si>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</si>
  <si>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</si>
  <si>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</si>
  <si>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</si>
  <si>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</si>
  <si>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</si>
  <si>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</si>
  <si>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</si>
  <si>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</si>
  <si>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</si>
  <si>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</si>
  <si>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</si>
  <si>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</si>
  <si>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</si>
  <si>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</si>
  <si>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</si>
  <si>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</si>
  <si>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</si>
  <si>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</si>
  <si>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</si>
  <si>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</si>
  <si>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</si>
  <si>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</si>
  <si>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</si>
  <si>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</si>
  <si>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</si>
  <si>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</si>
  <si>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</si>
  <si>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</si>
  <si>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</si>
  <si>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</si>
  <si>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</si>
  <si>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</si>
  <si>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</si>
  <si>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</si>
  <si>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</si>
  <si>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</si>
  <si>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</si>
  <si>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</si>
  <si>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</si>
  <si>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</si>
  <si>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</si>
  <si>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</si>
  <si>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</si>
  <si>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</si>
  <si>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</si>
  <si>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</si>
  <si>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</si>
  <si>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</si>
  <si>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</si>
  <si>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</si>
  <si>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</si>
  <si>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</si>
  <si>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</si>
  <si>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</si>
  <si>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</si>
  <si>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</si>
  <si>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</si>
  <si>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</si>
  <si>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</si>
  <si>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</si>
  <si>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</si>
  <si>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</si>
  <si>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</si>
  <si>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</si>
  <si>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</si>
  <si>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</si>
  <si>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</si>
  <si>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</si>
  <si>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</si>
  <si>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</si>
  <si>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</si>
  <si>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</si>
  <si>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</si>
  <si>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</si>
  <si>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</si>
  <si>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</si>
  <si>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</si>
  <si>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</si>
  <si>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</si>
  <si>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</si>
  <si>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</si>
  <si>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</si>
  <si>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</si>
  <si>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</si>
  <si>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</si>
  <si>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</si>
  <si>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</si>
  <si>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</si>
  <si>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</si>
  <si>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</si>
  <si>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</si>
  <si>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</si>
  <si>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</si>
  <si>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</si>
  <si>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</si>
  <si>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</si>
  <si>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</si>
  <si>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</si>
  <si>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</si>
  <si>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</si>
  <si>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</si>
  <si>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</si>
  <si>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</si>
  <si>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</si>
  <si>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</si>
  <si>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</si>
  <si>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</si>
  <si>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</si>
  <si>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</si>
  <si>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</si>
  <si>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</si>
  <si>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</si>
  <si>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</si>
  <si>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</si>
  <si>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</si>
  <si>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</si>
  <si>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</si>
  <si>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</si>
  <si>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</si>
  <si>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</si>
  <si>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</si>
  <si>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</si>
  <si>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</si>
  <si>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</si>
  <si>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</si>
  <si>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</si>
  <si>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</si>
  <si>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</si>
  <si>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</si>
  <si>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</si>
  <si>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</si>
  <si>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</si>
  <si>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</si>
  <si>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</si>
  <si>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</si>
  <si>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</si>
  <si>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</si>
  <si>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</si>
  <si>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</si>
  <si>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</si>
  <si>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</si>
  <si>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</si>
  <si>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</si>
  <si>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</si>
  <si>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</si>
  <si>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</si>
  <si>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</si>
  <si>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</si>
  <si>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</si>
  <si>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</si>
  <si>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</si>
  <si>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</si>
  <si>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</si>
  <si>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</si>
  <si>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</si>
  <si>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</si>
  <si>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</si>
  <si>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</si>
  <si>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</si>
  <si>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</si>
  <si>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</si>
  <si>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</si>
  <si>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</si>
  <si>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</si>
  <si>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</si>
  <si>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</si>
  <si>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</si>
  <si>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</si>
  <si>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</si>
  <si>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</si>
  <si>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</si>
  <si>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</si>
  <si>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</si>
  <si>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</si>
  <si>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</si>
  <si>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</si>
  <si>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</si>
  <si>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</si>
  <si>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</si>
  <si>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</si>
  <si>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</si>
  <si>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</si>
  <si>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</si>
  <si>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</si>
  <si>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</si>
  <si>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</si>
  <si>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</si>
  <si>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</si>
  <si>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</si>
  <si>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</si>
  <si>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</si>
  <si>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</si>
  <si>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</si>
  <si>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</si>
  <si>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</si>
  <si>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</si>
  <si>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</si>
  <si>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</si>
  <si>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</si>
  <si>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</si>
  <si>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</si>
  <si>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</si>
  <si>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</si>
  <si>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</si>
  <si>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</si>
  <si>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</si>
  <si>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</si>
  <si>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</si>
  <si>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</si>
  <si>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</si>
  <si>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</si>
  <si>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</si>
  <si>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</si>
  <si>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</si>
  <si>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</si>
  <si>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</si>
  <si>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</si>
  <si>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</si>
  <si>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</si>
  <si>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</si>
  <si>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</si>
  <si>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</si>
  <si>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</si>
  <si>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</si>
  <si>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</si>
  <si>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</si>
  <si>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</si>
  <si>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</si>
  <si>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</si>
  <si>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</si>
  <si>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</si>
  <si>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</si>
  <si>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</si>
  <si>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</si>
  <si>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</si>
  <si>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</si>
  <si>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</si>
  <si>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</si>
  <si>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</si>
  <si>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</si>
  <si>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</si>
  <si>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</si>
  <si>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</si>
  <si>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</si>
  <si>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</si>
  <si>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</si>
  <si>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</si>
  <si>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</si>
  <si>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</si>
  <si>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</si>
  <si>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</si>
  <si>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</si>
  <si>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</si>
  <si>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</si>
  <si>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</si>
  <si>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</si>
  <si>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</si>
  <si>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</si>
  <si>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</si>
  <si>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</si>
  <si>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</si>
  <si>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</si>
  <si>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</si>
  <si>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</si>
  <si>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</si>
  <si>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</si>
  <si>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</si>
  <si>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</si>
  <si>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</si>
  <si>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</si>
  <si>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</si>
  <si>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</si>
  <si>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</si>
  <si>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</si>
  <si>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</si>
  <si>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</si>
  <si>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</si>
  <si>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</si>
  <si>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</si>
  <si>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</si>
  <si>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</si>
  <si>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</si>
  <si>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</si>
  <si>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</si>
  <si>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</si>
  <si>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</si>
  <si>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</si>
  <si>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</si>
  <si>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</si>
  <si>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</si>
  <si>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</si>
  <si>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</si>
  <si>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</si>
  <si>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</si>
  <si>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</si>
  <si>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</si>
  <si>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</si>
  <si>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</si>
  <si>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</si>
  <si>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</si>
  <si>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</si>
  <si>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</si>
  <si>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</si>
  <si>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</si>
  <si>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</si>
  <si>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</si>
  <si>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</si>
  <si>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</si>
  <si>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</si>
  <si>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</si>
  <si>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</si>
  <si>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</si>
  <si>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</si>
  <si>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</si>
  <si>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</si>
  <si>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</si>
  <si>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</si>
  <si>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</si>
  <si>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</si>
  <si>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</si>
  <si>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</si>
  <si>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</si>
  <si>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</si>
  <si>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</si>
  <si>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</si>
  <si>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</si>
  <si>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</si>
  <si>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</si>
  <si>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</si>
  <si>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</si>
  <si>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</si>
  <si>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</si>
  <si>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</si>
  <si>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</si>
  <si>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</si>
  <si>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</si>
  <si>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</si>
  <si>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</si>
  <si>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</si>
  <si>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</si>
  <si>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</si>
  <si>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</si>
  <si>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</si>
  <si>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</si>
  <si>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</si>
  <si>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</si>
  <si>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</si>
  <si>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</si>
  <si>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</si>
  <si>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</si>
  <si>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</si>
  <si>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</si>
  <si>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</si>
  <si>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</si>
  <si>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</si>
  <si>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</si>
  <si>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</si>
  <si>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</si>
  <si>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</si>
  <si>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</si>
  <si>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</si>
  <si>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</si>
  <si>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</si>
  <si>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</si>
  <si>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</si>
  <si>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</si>
  <si>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</si>
  <si>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</si>
  <si>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</si>
  <si>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</si>
  <si>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</si>
  <si>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</si>
  <si>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</si>
  <si>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</si>
  <si>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</si>
  <si>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</si>
  <si>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</si>
  <si>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</si>
  <si>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</si>
  <si>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</si>
  <si>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</si>
  <si>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</si>
  <si>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</si>
  <si>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</si>
  <si>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</si>
  <si>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</si>
  <si>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</si>
  <si>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</si>
  <si>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</si>
  <si>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</si>
  <si>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</si>
  <si>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</si>
  <si>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</si>
  <si>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</si>
  <si>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</si>
  <si>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</si>
  <si>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</si>
  <si>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</si>
  <si>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</si>
  <si>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</si>
  <si>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</si>
  <si>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</si>
  <si>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</si>
  <si>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</si>
  <si>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</si>
  <si>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</si>
  <si>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</si>
  <si>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</si>
  <si>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</si>
  <si>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</si>
  <si>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</si>
  <si>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</si>
  <si>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</si>
  <si>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</si>
  <si>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</si>
  <si>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</si>
  <si>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</si>
  <si>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</si>
  <si>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</si>
  <si>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</si>
  <si>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</si>
  <si>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</si>
  <si>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</si>
  <si>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</si>
  <si>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</si>
  <si>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</si>
  <si>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</si>
  <si>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</si>
  <si>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</si>
  <si>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</si>
  <si>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</si>
  <si>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</si>
  <si>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</si>
  <si>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</si>
  <si>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</si>
  <si>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</si>
  <si>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</si>
  <si>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</si>
  <si>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</si>
  <si>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</si>
  <si>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</si>
  <si>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</si>
  <si>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</si>
  <si>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</si>
  <si>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</si>
  <si>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</si>
  <si>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</si>
  <si>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</si>
  <si>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</si>
  <si>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</si>
  <si>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</si>
  <si>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</si>
  <si>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</si>
  <si>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</si>
  <si>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</si>
  <si>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</si>
  <si>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</si>
  <si>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</si>
  <si>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</si>
  <si>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</si>
  <si>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</si>
  <si>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</si>
  <si>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</si>
  <si>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</si>
  <si>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</si>
  <si>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</si>
  <si>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</si>
  <si>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</si>
  <si>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</si>
  <si>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</si>
  <si>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</si>
  <si>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</si>
  <si>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</si>
  <si>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</si>
  <si>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</si>
  <si>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</si>
  <si>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</si>
  <si>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</si>
  <si>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</si>
  <si>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</si>
  <si>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</si>
  <si>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</si>
  <si>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</si>
  <si>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</si>
  <si>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</si>
  <si>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</si>
  <si>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</si>
  <si>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</si>
  <si>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</si>
  <si>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</si>
  <si>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</si>
  <si>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</si>
  <si>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</si>
  <si>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</si>
  <si>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</si>
  <si>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</si>
  <si>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</si>
  <si>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</si>
  <si>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</si>
  <si>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</si>
  <si>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</si>
  <si>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</si>
  <si>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</si>
  <si>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</si>
  <si>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</si>
  <si>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</si>
  <si>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</si>
  <si>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</si>
  <si>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</si>
  <si>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</si>
  <si>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</si>
  <si>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</si>
  <si>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</si>
  <si>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</si>
  <si>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</si>
  <si>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</si>
  <si>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</si>
  <si>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</si>
  <si>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</si>
  <si>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</si>
  <si>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</si>
  <si>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</si>
  <si>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</si>
  <si>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</si>
  <si>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</si>
  <si>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</si>
  <si>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</si>
  <si>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</si>
  <si>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</si>
  <si>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</si>
  <si>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</si>
  <si>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</si>
  <si>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</si>
  <si>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</si>
  <si>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</si>
  <si>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</si>
  <si>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</si>
  <si>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</si>
  <si>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</si>
  <si>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</si>
  <si>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</si>
  <si>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</si>
  <si>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</si>
  <si>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</si>
  <si>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</si>
  <si>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</si>
  <si>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</si>
  <si>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</si>
  <si>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</si>
  <si>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</si>
  <si>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</si>
  <si>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</si>
  <si>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</si>
  <si>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</si>
  <si>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</si>
  <si>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</si>
  <si>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</si>
  <si>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</si>
  <si>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</si>
  <si>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</si>
  <si>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</si>
  <si>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</si>
  <si>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</si>
  <si>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</si>
  <si>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</si>
  <si>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</si>
  <si>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</si>
  <si>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</si>
  <si>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</si>
  <si>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</si>
  <si>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</si>
  <si>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</si>
  <si>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</si>
  <si>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</si>
  <si>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</si>
  <si>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</si>
  <si>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</si>
  <si>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</si>
  <si>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</si>
  <si>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</si>
  <si>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</si>
  <si>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</si>
  <si>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</si>
  <si>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</si>
  <si>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</si>
  <si>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</si>
  <si>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</si>
  <si>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</si>
  <si>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</si>
  <si>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</si>
  <si>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</si>
  <si>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</si>
  <si>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</si>
  <si>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</si>
  <si>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</si>
  <si>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</si>
  <si>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</si>
  <si>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</si>
  <si>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</si>
  <si>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</si>
  <si>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</si>
  <si>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</si>
  <si>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</si>
  <si>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</si>
  <si>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</si>
  <si>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</si>
  <si>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</si>
  <si>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</si>
  <si>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</si>
  <si>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</si>
  <si>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</si>
  <si>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</si>
  <si>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</si>
  <si>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</si>
  <si>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</si>
  <si>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</si>
  <si>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</si>
  <si>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</si>
  <si>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</si>
  <si>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</si>
  <si>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</si>
  <si>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</si>
  <si>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</si>
  <si>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</si>
  <si>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</si>
  <si>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</si>
  <si>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</si>
  <si>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</si>
  <si>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</si>
  <si>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</si>
  <si>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</si>
  <si>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</si>
  <si>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</si>
  <si>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</si>
  <si>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</si>
  <si>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</si>
  <si>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</si>
  <si>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</si>
  <si>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</si>
  <si>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</si>
  <si>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</si>
  <si>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</si>
  <si>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</si>
  <si>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</si>
  <si>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</si>
  <si>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</si>
  <si>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</si>
  <si>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</si>
  <si>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</si>
  <si>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</si>
  <si>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</si>
  <si>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</si>
  <si>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</si>
  <si>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</si>
  <si>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</si>
  <si>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</si>
  <si>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</si>
  <si>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</si>
  <si>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</si>
  <si>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</si>
  <si>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</si>
  <si>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</si>
  <si>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</si>
  <si>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</si>
  <si>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</si>
  <si>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</si>
  <si>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</si>
  <si>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</si>
  <si>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</si>
  <si>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</si>
  <si>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</si>
  <si>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</si>
  <si>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</si>
  <si>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</si>
  <si>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</si>
  <si>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</si>
  <si>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</si>
  <si>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</si>
  <si>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</si>
  <si>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</si>
  <si>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</si>
  <si>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</si>
  <si>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</si>
  <si>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</si>
  <si>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</si>
  <si>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</si>
  <si>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</si>
  <si>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</si>
  <si>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</si>
  <si>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</si>
  <si>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</si>
  <si>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</si>
  <si>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</si>
  <si>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</si>
  <si>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</si>
  <si>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</si>
  <si>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</si>
  <si>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</si>
  <si>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</si>
  <si>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</si>
  <si>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</si>
  <si>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</si>
  <si>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</si>
  <si>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</si>
  <si>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</si>
  <si>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</si>
  <si>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</si>
  <si>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</si>
  <si>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</si>
  <si>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</si>
  <si>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</si>
  <si>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</si>
  <si>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</si>
  <si>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</si>
  <si>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</si>
  <si>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</si>
  <si>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</si>
  <si>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</si>
  <si>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</si>
  <si>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</si>
  <si>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</si>
  <si>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</si>
  <si>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</si>
  <si>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</si>
  <si>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</si>
  <si>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</si>
  <si>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</si>
  <si>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</si>
  <si>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</si>
  <si>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</si>
  <si>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</si>
  <si>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</si>
  <si>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</si>
  <si>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</si>
  <si>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</si>
  <si>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</si>
  <si>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</si>
  <si>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</si>
  <si>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</si>
  <si>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</si>
  <si>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</si>
  <si>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</si>
  <si>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</si>
  <si>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</si>
  <si>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</si>
  <si>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</si>
  <si>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</si>
  <si>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</si>
  <si>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</si>
  <si>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</si>
  <si>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</si>
  <si>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</si>
  <si>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</si>
  <si>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</si>
  <si>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</si>
  <si>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</si>
  <si>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</si>
  <si>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</si>
  <si>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</si>
  <si>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</si>
  <si>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</si>
  <si>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</si>
  <si>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</si>
  <si>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</si>
  <si>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</si>
  <si>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</si>
  <si>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</si>
  <si>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</si>
  <si>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</si>
  <si>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</si>
  <si>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</si>
  <si>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</si>
  <si>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</si>
  <si>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</si>
  <si>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</si>
  <si>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</si>
  <si>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</si>
  <si>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</si>
  <si>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</si>
  <si>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</si>
  <si>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</si>
  <si>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</si>
  <si>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</si>
  <si>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</si>
  <si>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</si>
  <si>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</si>
  <si>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</si>
  <si>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</si>
  <si>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</si>
  <si>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</si>
  <si>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</si>
  <si>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</si>
  <si>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</si>
  <si>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</si>
  <si>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</si>
  <si>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</si>
  <si>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</si>
  <si>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</si>
  <si>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</si>
  <si>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</si>
  <si>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</si>
  <si>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</si>
  <si>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</si>
  <si>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</si>
  <si>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</si>
  <si>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</si>
  <si>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</si>
  <si>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</si>
  <si>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</si>
  <si>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</si>
  <si>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</si>
  <si>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</si>
  <si>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</si>
  <si>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</si>
  <si>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</si>
  <si>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</si>
  <si>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</si>
  <si>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</si>
  <si>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</si>
  <si>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</si>
  <si>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</si>
  <si>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</si>
  <si>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</si>
  <si>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</si>
  <si>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</si>
  <si>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</si>
  <si>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</si>
  <si>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</si>
  <si>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</si>
  <si>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</si>
  <si>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</si>
  <si>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</si>
  <si>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</si>
  <si>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</si>
  <si>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</si>
  <si>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</si>
  <si>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</si>
  <si>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</si>
  <si>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</si>
  <si>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</si>
  <si>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</si>
  <si>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</si>
  <si>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</si>
  <si>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</si>
  <si>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</si>
  <si>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</si>
  <si>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</si>
  <si>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</si>
  <si>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</si>
  <si>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</si>
  <si>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</si>
  <si>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</si>
  <si>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</si>
  <si>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</si>
  <si>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</si>
  <si>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</si>
  <si>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</si>
  <si>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</si>
  <si>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</si>
  <si>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</si>
  <si>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</si>
  <si>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</si>
  <si>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</si>
  <si>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</si>
  <si>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</si>
  <si>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</si>
  <si>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</si>
  <si>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</si>
  <si>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</si>
  <si>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</si>
  <si>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</si>
  <si>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</si>
  <si>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</si>
  <si>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</si>
  <si>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</si>
  <si>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</si>
  <si>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</si>
  <si>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</si>
  <si>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</si>
  <si>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</si>
  <si>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</si>
  <si>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</si>
  <si>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</si>
  <si>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</si>
  <si>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</si>
  <si>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</si>
  <si>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</si>
  <si>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</si>
  <si>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</si>
  <si>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</si>
  <si>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</si>
  <si>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</si>
  <si>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</si>
  <si>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</si>
  <si>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</si>
  <si>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</si>
  <si>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</si>
  <si>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</si>
  <si>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</si>
  <si>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</si>
  <si>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</si>
  <si>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</si>
  <si>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</si>
  <si>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</si>
  <si>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</si>
  <si>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</si>
  <si>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</si>
  <si>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</si>
  <si>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</si>
  <si>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</si>
  <si>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</si>
  <si>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</si>
  <si>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</si>
  <si>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</si>
  <si>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</si>
  <si>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</si>
  <si>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</si>
  <si>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</si>
  <si>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</si>
  <si>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</si>
  <si>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</si>
  <si>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</si>
  <si>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</si>
  <si>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</si>
  <si>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</si>
  <si>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</si>
  <si>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</si>
  <si>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</si>
  <si>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</si>
  <si>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</si>
  <si>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</si>
  <si>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</si>
  <si>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</si>
  <si>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</si>
  <si>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</si>
  <si>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</si>
  <si>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</si>
  <si>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</si>
  <si>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</si>
  <si>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</si>
  <si>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</si>
  <si>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</si>
  <si>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</si>
  <si>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</si>
  <si>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</si>
  <si>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</si>
  <si>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</si>
  <si>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</si>
  <si>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</si>
  <si>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</si>
  <si>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</si>
  <si>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</si>
  <si>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</si>
  <si>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</si>
  <si>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</si>
  <si>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</si>
  <si>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</si>
  <si>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</si>
  <si>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</si>
  <si>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</si>
  <si>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</si>
  <si>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</si>
  <si>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</si>
  <si>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</si>
  <si>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</si>
  <si>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</si>
  <si>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</si>
  <si>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</si>
  <si>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</si>
  <si>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</si>
  <si>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</si>
  <si>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</si>
  <si>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</si>
  <si>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</si>
  <si>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</si>
  <si>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</si>
  <si>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</si>
  <si>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</si>
  <si>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</si>
  <si>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</si>
  <si>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</si>
  <si>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</si>
  <si>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</si>
  <si>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</si>
  <si>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</si>
  <si>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</si>
  <si>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</si>
  <si>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</si>
  <si>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</si>
  <si>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</si>
  <si>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</si>
  <si>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</si>
  <si>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</si>
  <si>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</si>
  <si>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</si>
  <si>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</si>
  <si>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</si>
  <si>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</si>
  <si>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</si>
  <si>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</si>
  <si>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</si>
  <si>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</si>
  <si>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</si>
  <si>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</si>
  <si>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</si>
  <si>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</si>
  <si>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</si>
  <si>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</si>
  <si>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</si>
  <si>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</si>
  <si>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</si>
  <si>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</si>
  <si>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</si>
  <si>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</si>
  <si>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</si>
  <si>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</si>
  <si>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</si>
  <si>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</si>
  <si>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</si>
  <si>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</si>
  <si>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</si>
  <si>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</si>
  <si>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</si>
  <si>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</si>
  <si>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</si>
  <si>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</si>
  <si>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</si>
  <si>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</si>
  <si>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</si>
  <si>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</si>
  <si>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</si>
  <si>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</si>
  <si>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</si>
  <si>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</si>
  <si>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</si>
  <si>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</si>
  <si>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</si>
  <si>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</si>
  <si>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</si>
  <si>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</si>
  <si>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</si>
  <si>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</si>
  <si>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</si>
  <si>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</si>
  <si>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</si>
  <si>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</si>
  <si>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</si>
  <si>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</si>
  <si>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</si>
  <si>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</si>
  <si>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</si>
  <si>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</si>
  <si>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</si>
  <si>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</si>
  <si>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</si>
  <si>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</si>
  <si>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</si>
  <si>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</si>
  <si>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</si>
  <si>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</si>
  <si>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</si>
  <si>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</si>
  <si>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</si>
  <si>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</si>
  <si>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</si>
  <si>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</si>
  <si>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</si>
  <si>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</si>
  <si>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</si>
  <si>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</si>
  <si>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</si>
  <si>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</si>
  <si>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</si>
  <si>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</si>
  <si>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</si>
  <si>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</si>
  <si>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</si>
  <si>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</si>
  <si>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</si>
  <si>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</si>
  <si>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</si>
  <si>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</si>
  <si>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</si>
  <si>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</si>
  <si>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</si>
  <si>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</si>
  <si>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</si>
  <si>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</si>
  <si>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</si>
  <si>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</si>
  <si>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</si>
  <si>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</si>
  <si>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</si>
  <si>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</si>
  <si>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</si>
  <si>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</si>
  <si>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</si>
  <si>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</si>
  <si>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</si>
  <si>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</si>
  <si>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</si>
  <si>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</si>
  <si>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</si>
  <si>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</si>
  <si>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</si>
  <si>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</si>
  <si>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</si>
  <si>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</si>
  <si>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</si>
  <si>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</si>
  <si>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</si>
  <si>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</si>
  <si>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</si>
  <si>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</si>
  <si>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</si>
  <si>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</si>
  <si>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</si>
  <si>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</si>
  <si>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</si>
  <si>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</si>
  <si>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</si>
  <si>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</si>
  <si>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</si>
  <si>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</si>
  <si>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</si>
  <si>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</si>
  <si>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</si>
  <si>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</si>
  <si>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</si>
  <si>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</si>
  <si>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</si>
  <si>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</si>
  <si>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</si>
  <si>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</si>
  <si>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</si>
  <si>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</si>
  <si>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</si>
  <si>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</si>
  <si>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</si>
  <si>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</si>
  <si>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</si>
  <si>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</si>
  <si>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</si>
  <si>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</si>
  <si>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</si>
  <si>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</si>
  <si>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</si>
  <si>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</si>
  <si>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</si>
  <si>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</si>
  <si>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</si>
  <si>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</si>
  <si>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</si>
  <si>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</si>
  <si>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</si>
  <si>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</si>
  <si>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</si>
  <si>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</si>
  <si>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</si>
  <si>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</si>
  <si>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</si>
  <si>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</si>
  <si>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</si>
  <si>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</si>
  <si>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</si>
  <si>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</si>
  <si>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</si>
  <si>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</si>
  <si>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</si>
  <si>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</si>
  <si>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</si>
  <si>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</si>
  <si>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</si>
  <si>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</si>
  <si>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</si>
  <si>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</si>
  <si>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</si>
  <si>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</si>
  <si>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</si>
  <si>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</si>
  <si>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</si>
  <si>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</si>
  <si>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</si>
  <si>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</si>
  <si>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</si>
  <si>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</si>
  <si>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</si>
  <si>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</si>
  <si>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</si>
  <si>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</si>
  <si>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</si>
  <si>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</si>
  <si>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</si>
  <si>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</si>
  <si>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</si>
  <si>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</si>
  <si>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</si>
  <si>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</si>
  <si>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</si>
  <si>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</si>
  <si>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</si>
  <si>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</si>
  <si>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</si>
  <si>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</si>
  <si>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</si>
  <si>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</si>
  <si>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</si>
  <si>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</si>
  <si>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</si>
  <si>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</si>
  <si>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</si>
  <si>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</si>
  <si>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</si>
  <si>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</si>
  <si>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</si>
  <si>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</si>
  <si>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</si>
  <si>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</si>
  <si>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</si>
  <si>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</si>
  <si>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</si>
  <si>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</si>
  <si>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</si>
  <si>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</si>
  <si>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</si>
  <si>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</si>
  <si>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</si>
  <si>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</si>
  <si>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</si>
  <si>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</si>
  <si>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</si>
  <si>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</si>
  <si>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</si>
  <si>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</si>
  <si>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</si>
  <si>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</si>
  <si>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</si>
  <si>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</si>
  <si>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</si>
  <si>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</si>
  <si>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</si>
  <si>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</si>
  <si>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</si>
  <si>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</si>
  <si>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</si>
  <si>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</si>
  <si>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</si>
  <si>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</si>
  <si>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</si>
  <si>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</si>
  <si>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</si>
  <si>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</si>
  <si>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</si>
  <si>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</si>
  <si>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</si>
  <si>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</si>
  <si>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</si>
  <si>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</si>
  <si>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</si>
  <si>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</si>
  <si>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</si>
  <si>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</si>
  <si>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</si>
  <si>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</si>
  <si>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</si>
  <si>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</si>
  <si>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</si>
  <si>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</si>
  <si>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</si>
  <si>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</si>
  <si>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</si>
  <si>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</si>
  <si>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</si>
  <si>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</si>
  <si>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</si>
  <si>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</si>
  <si>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</si>
  <si>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</si>
  <si>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</si>
  <si>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</si>
  <si>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</si>
  <si>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</si>
  <si>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</si>
  <si>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</si>
  <si>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</si>
  <si>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</si>
  <si>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</si>
  <si>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</si>
  <si>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</si>
  <si>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</si>
  <si>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</si>
  <si>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</si>
  <si>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</si>
  <si>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</si>
  <si>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</si>
  <si>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</si>
  <si>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</si>
  <si>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</si>
  <si>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</si>
  <si>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</si>
  <si>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</si>
  <si>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</si>
  <si>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</si>
  <si>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</si>
  <si>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</si>
  <si>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</si>
  <si>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</si>
  <si>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</si>
  <si>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</si>
  <si>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</si>
  <si>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</si>
  <si>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</si>
  <si>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</si>
  <si>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</si>
  <si>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</si>
  <si>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</si>
  <si>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</si>
  <si>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</si>
  <si>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</si>
  <si>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</si>
  <si>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</si>
  <si>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</si>
  <si>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</si>
  <si>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</si>
  <si>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</si>
  <si>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</si>
  <si>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</si>
  <si>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</si>
  <si>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</si>
  <si>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</si>
  <si>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</si>
  <si>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</si>
  <si>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</si>
  <si>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</si>
  <si>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</si>
  <si>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</si>
  <si>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</si>
  <si>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</si>
  <si>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</si>
  <si>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</si>
  <si>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</si>
  <si>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</si>
  <si>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</si>
  <si>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</si>
  <si>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</si>
  <si>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</si>
  <si>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</si>
  <si>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</si>
  <si>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</si>
  <si>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</si>
  <si>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</si>
  <si>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</si>
  <si>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</si>
  <si>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</si>
  <si>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</si>
  <si>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</si>
  <si>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</si>
  <si>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</si>
  <si>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</si>
  <si>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</si>
  <si>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</si>
  <si>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</si>
  <si>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</si>
  <si>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</si>
  <si>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</si>
  <si>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</si>
  <si>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</si>
  <si>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</si>
  <si>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</si>
  <si>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</si>
  <si>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</si>
  <si>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</si>
  <si>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</si>
  <si>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</si>
  <si>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</si>
  <si>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</si>
  <si>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</si>
  <si>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</si>
  <si>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</si>
  <si>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</si>
  <si>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</si>
  <si>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</si>
  <si>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</si>
  <si>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</si>
  <si>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</si>
  <si>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</si>
  <si>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</si>
  <si>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</si>
  <si>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</si>
  <si>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</si>
  <si>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</si>
  <si>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</si>
  <si>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</si>
  <si>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</si>
  <si>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</si>
  <si>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</si>
  <si>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</si>
  <si>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</si>
  <si>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</si>
  <si>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</si>
  <si>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</si>
  <si>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</si>
  <si>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</si>
  <si>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</si>
  <si>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</si>
  <si>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</si>
  <si>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</si>
  <si>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</si>
  <si>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</si>
  <si>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</si>
  <si>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</si>
  <si>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</si>
  <si>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</si>
  <si>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</si>
  <si>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</si>
  <si>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</si>
  <si>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</si>
  <si>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</si>
  <si>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</si>
  <si>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</si>
  <si>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</si>
  <si>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</si>
  <si>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</si>
  <si>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</si>
  <si>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</si>
  <si>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</si>
  <si>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</si>
  <si>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</si>
  <si>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</si>
  <si>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</si>
  <si>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</si>
  <si>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</si>
  <si>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</si>
  <si>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</si>
  <si>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</si>
  <si>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</si>
  <si>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</si>
  <si>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</si>
  <si>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</si>
  <si>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</si>
  <si>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</si>
  <si>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</si>
  <si>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</si>
  <si>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</si>
  <si>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</si>
  <si>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</si>
  <si>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</si>
  <si>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</si>
  <si>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</si>
  <si>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</si>
  <si>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</si>
  <si>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</si>
  <si>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</si>
  <si>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</si>
  <si>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</si>
  <si>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</si>
  <si>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</si>
  <si>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</si>
  <si>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</si>
  <si>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</si>
  <si>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</si>
  <si>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</si>
  <si>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</si>
  <si>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</si>
  <si>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</si>
  <si>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</si>
  <si>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</si>
  <si>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</si>
  <si>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</si>
  <si>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</si>
  <si>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</si>
  <si>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</si>
  <si>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</si>
  <si>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</si>
  <si>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</si>
  <si>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</si>
  <si>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</si>
  <si>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</si>
  <si>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</si>
  <si>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</si>
  <si>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</si>
  <si>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</si>
  <si>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</si>
  <si>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</si>
  <si>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</si>
  <si>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</si>
  <si>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</si>
  <si>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</si>
  <si>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</si>
  <si>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</si>
  <si>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</si>
  <si>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</si>
  <si>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</si>
  <si>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</si>
  <si>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</si>
  <si>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</si>
  <si>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</si>
  <si>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</si>
  <si>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</si>
  <si>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</si>
  <si>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</si>
  <si>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</si>
  <si>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</si>
  <si>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</si>
  <si>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</si>
  <si>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</si>
  <si>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</si>
  <si>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</si>
  <si>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</si>
  <si>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</si>
  <si>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</si>
  <si>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</si>
  <si>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</si>
  <si>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</si>
  <si>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</si>
  <si>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</si>
  <si>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</si>
  <si>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</si>
  <si>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</si>
  <si>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</si>
  <si>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</si>
  <si>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</si>
  <si>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</si>
  <si>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</si>
  <si>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</si>
  <si>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</si>
  <si>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</si>
  <si>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</si>
  <si>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</si>
  <si>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</si>
  <si>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</si>
  <si>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</si>
  <si>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</si>
  <si>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</si>
  <si>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</si>
  <si>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</si>
  <si>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</si>
  <si>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</si>
  <si>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</si>
  <si>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</si>
  <si>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</si>
  <si>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</si>
  <si>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</si>
  <si>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</si>
  <si>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</si>
  <si>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</si>
  <si>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</si>
  <si>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</si>
  <si>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</si>
  <si>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</si>
  <si>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</si>
  <si>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</si>
  <si>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</si>
  <si>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</si>
  <si>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</si>
  <si>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</si>
  <si>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</si>
  <si>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</si>
  <si>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</si>
  <si>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</si>
  <si>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</si>
  <si>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</si>
  <si>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</si>
  <si>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</si>
  <si>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</si>
  <si>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</si>
  <si>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</si>
  <si>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</si>
  <si>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</si>
  <si>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</si>
  <si>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</si>
  <si>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</si>
  <si>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</si>
  <si>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</si>
  <si>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</si>
  <si>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</si>
  <si>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</si>
  <si>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</si>
  <si>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</si>
  <si>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</si>
  <si>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</si>
  <si>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</si>
  <si>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</si>
  <si>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</si>
  <si>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</si>
  <si>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</si>
  <si>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</si>
  <si>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</si>
  <si>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</si>
  <si>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</si>
  <si>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</si>
  <si>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</si>
  <si>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</si>
  <si>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</si>
  <si>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</si>
  <si>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</si>
  <si>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</si>
  <si>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</si>
  <si>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</si>
  <si>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</si>
  <si>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</si>
  <si>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</si>
  <si>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</si>
  <si>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</si>
  <si>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</si>
  <si>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</si>
  <si>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</si>
  <si>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</si>
  <si>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</si>
  <si>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</si>
  <si>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</si>
  <si>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</si>
  <si>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</si>
  <si>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</si>
  <si>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</si>
  <si>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</si>
  <si>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</si>
  <si>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</si>
  <si>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</si>
  <si>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</si>
  <si>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</si>
  <si>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</si>
  <si>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</si>
  <si>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</si>
  <si>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</si>
  <si>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</si>
  <si>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</si>
  <si>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</si>
  <si>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</si>
  <si>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</si>
  <si>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</si>
  <si>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</si>
  <si>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</si>
  <si>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</si>
  <si>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</si>
  <si>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</si>
  <si>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</si>
  <si>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</si>
  <si>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</si>
  <si>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</si>
  <si>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</si>
  <si>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</si>
  <si>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</si>
  <si>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</si>
  <si>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</si>
  <si>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</si>
  <si>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</si>
  <si>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</si>
  <si>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</si>
  <si>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</si>
  <si>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</si>
  <si>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</si>
  <si>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</si>
  <si>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</si>
  <si>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</si>
  <si>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</si>
  <si>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</si>
  <si>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</si>
  <si>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</si>
  <si>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</si>
  <si>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</si>
  <si>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</si>
  <si>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</si>
  <si>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</si>
  <si>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</si>
  <si>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</si>
  <si>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</si>
  <si>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</si>
  <si>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</si>
  <si>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</si>
  <si>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</si>
  <si>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</si>
  <si>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</si>
  <si>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</si>
  <si>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</si>
  <si>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</si>
  <si>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</si>
  <si>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</si>
  <si>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</si>
  <si>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</si>
  <si>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</si>
  <si>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</si>
  <si>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</si>
  <si>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</si>
  <si>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</si>
  <si>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</si>
  <si>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</si>
  <si>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</si>
  <si>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</si>
  <si>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</si>
  <si>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</si>
  <si>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</si>
  <si>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</si>
  <si>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</si>
  <si>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</si>
  <si>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</si>
  <si>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</si>
  <si>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</si>
  <si>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</si>
  <si>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</si>
  <si>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</si>
  <si>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</si>
  <si>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</si>
  <si>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</si>
  <si>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</si>
  <si>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</si>
  <si>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</si>
  <si>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</si>
  <si>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</si>
  <si>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</si>
  <si>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</si>
  <si>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</si>
  <si>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</si>
  <si>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</si>
  <si>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</si>
  <si>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</si>
  <si>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</si>
  <si>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</si>
  <si>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</si>
  <si>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</si>
  <si>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</si>
  <si>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</si>
  <si>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</si>
  <si>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</si>
  <si>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</si>
  <si>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</si>
  <si>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</si>
  <si>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</si>
  <si>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</si>
  <si>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</si>
  <si>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</si>
  <si>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</si>
  <si>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</si>
  <si>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</si>
  <si>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</si>
  <si>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</si>
  <si>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</si>
  <si>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</si>
  <si>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</si>
  <si>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</si>
  <si>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</si>
  <si>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</si>
  <si>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</si>
  <si>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</si>
  <si>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</si>
  <si>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</si>
  <si>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</si>
  <si>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</si>
  <si>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</si>
  <si>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</si>
  <si>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</si>
  <si>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</si>
  <si>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</si>
  <si>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</si>
  <si>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</si>
  <si>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</si>
  <si>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</si>
  <si>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</si>
  <si>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</si>
  <si>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</si>
  <si>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</si>
  <si>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</si>
  <si>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</si>
  <si>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</si>
  <si>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</si>
  <si>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</si>
  <si>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</si>
  <si>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</si>
  <si>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</si>
  <si>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</si>
  <si>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</si>
  <si>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</si>
  <si>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</si>
  <si>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</si>
  <si>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</si>
  <si>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</si>
  <si>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</si>
  <si>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</si>
  <si>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</si>
  <si>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</si>
  <si>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</si>
  <si>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</si>
  <si>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</si>
  <si>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</si>
  <si>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</si>
  <si>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</si>
  <si>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</si>
  <si>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</si>
  <si>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</si>
  <si>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</si>
  <si>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</si>
  <si>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</si>
  <si>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</si>
  <si>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</si>
  <si>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</si>
  <si>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</si>
  <si>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</si>
  <si>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</si>
  <si>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</si>
  <si>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</si>
  <si>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</si>
  <si>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</si>
  <si>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</si>
  <si>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</si>
  <si>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</si>
  <si>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</si>
  <si>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</si>
  <si>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</si>
  <si>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</si>
  <si>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</si>
  <si>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</si>
  <si>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</si>
  <si>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</si>
  <si>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</si>
  <si>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</si>
  <si>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</si>
  <si>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</si>
  <si>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</si>
  <si>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</si>
  <si>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</si>
  <si>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</si>
  <si>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</si>
  <si>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</si>
  <si>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</si>
  <si>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</si>
  <si>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</si>
  <si>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</si>
  <si>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</si>
  <si>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</si>
  <si>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</si>
  <si>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</si>
  <si>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</si>
  <si>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</si>
  <si>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</si>
  <si>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</si>
  <si>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</si>
  <si>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</si>
  <si>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</si>
  <si>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</si>
  <si>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</si>
  <si>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</si>
  <si>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</si>
  <si>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</si>
  <si>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</si>
  <si>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</si>
  <si>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</si>
  <si>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</si>
  <si>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</si>
  <si>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</si>
  <si>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</si>
  <si>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</si>
  <si>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</si>
  <si>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</si>
  <si>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</si>
  <si>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</si>
  <si>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</si>
  <si>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</si>
  <si>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</si>
  <si>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</si>
  <si>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</si>
  <si>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</si>
  <si>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</si>
  <si>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</si>
  <si>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</si>
  <si>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</si>
  <si>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</si>
  <si>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</si>
  <si>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</si>
  <si>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</si>
  <si>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</si>
  <si>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</si>
  <si>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</si>
  <si>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</si>
  <si>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</si>
  <si>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</si>
  <si>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</si>
  <si>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</si>
  <si>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</si>
  <si>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</si>
  <si>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</si>
  <si>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</si>
  <si>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</si>
  <si>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</si>
  <si>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</si>
  <si>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</si>
  <si>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</si>
  <si>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</si>
  <si>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</si>
  <si>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</si>
  <si>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</si>
  <si>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</si>
  <si>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</si>
  <si>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</si>
  <si>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</si>
  <si>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</si>
  <si>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</si>
  <si>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</si>
  <si>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</si>
  <si>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</si>
  <si>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</si>
  <si>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</si>
  <si>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</si>
  <si>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</si>
  <si>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</si>
  <si>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</si>
  <si>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</si>
  <si>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</si>
  <si>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</si>
  <si>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</si>
  <si>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</si>
  <si>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</si>
  <si>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</si>
  <si>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</si>
  <si>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</si>
  <si>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</si>
  <si>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</si>
  <si>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</si>
  <si>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</si>
  <si>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</si>
  <si>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</si>
  <si>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</si>
  <si>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</si>
  <si>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</si>
  <si>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</si>
  <si>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</si>
  <si>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</si>
  <si>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</si>
  <si>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</si>
  <si>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</si>
  <si>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</si>
  <si>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</si>
  <si>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</si>
  <si>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</si>
  <si>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</si>
  <si>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</si>
  <si>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</si>
  <si>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</si>
  <si>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</si>
  <si>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</si>
  <si>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</si>
  <si>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</si>
  <si>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</si>
  <si>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</si>
  <si>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</si>
  <si>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</si>
  <si>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</si>
  <si>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</si>
  <si>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</si>
  <si>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</si>
  <si>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</si>
  <si>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</si>
  <si>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</si>
  <si>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</si>
  <si>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</si>
  <si>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</si>
  <si>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</si>
  <si>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</si>
  <si>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</si>
  <si>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</si>
  <si>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</si>
  <si>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</si>
  <si>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</si>
  <si>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</si>
  <si>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</si>
  <si>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</si>
  <si>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</si>
  <si>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</si>
  <si>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</si>
  <si>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</si>
  <si>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</si>
  <si>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</si>
  <si>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</si>
  <si>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</si>
  <si>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</si>
  <si>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</si>
  <si>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</si>
  <si>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</si>
  <si>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</si>
  <si>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</si>
  <si>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</si>
  <si>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</si>
  <si>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</si>
  <si>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</si>
  <si>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</si>
  <si>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</si>
  <si>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</si>
  <si>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</si>
  <si>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</si>
  <si>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</si>
  <si>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</si>
  <si>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</si>
  <si>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</si>
  <si>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</si>
  <si>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</si>
  <si>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</si>
  <si>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</si>
  <si>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</si>
  <si>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</si>
  <si>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</si>
  <si>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</si>
  <si>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</si>
  <si>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</si>
  <si>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</si>
  <si>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</si>
  <si>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</si>
  <si>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</si>
  <si>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</si>
  <si>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</si>
  <si>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</si>
  <si>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</si>
  <si>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</si>
  <si>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</si>
  <si>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</si>
  <si>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</si>
  <si>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</si>
  <si>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</si>
  <si>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</si>
  <si>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</si>
  <si>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</si>
  <si>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</si>
  <si>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</si>
  <si>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</si>
  <si>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</si>
  <si>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</si>
  <si>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</si>
  <si>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</si>
  <si>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</si>
  <si>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</si>
  <si>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</si>
  <si>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</si>
  <si>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</si>
  <si>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</si>
  <si>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</si>
  <si>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</si>
  <si>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</si>
  <si>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</si>
  <si>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</si>
  <si>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</si>
  <si>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</si>
  <si>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</si>
  <si>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</si>
  <si>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</si>
  <si>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</si>
  <si>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</si>
  <si>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</si>
  <si>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</si>
  <si>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</si>
  <si>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</si>
  <si>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</si>
  <si>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</si>
  <si>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</si>
  <si>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</si>
  <si>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</si>
  <si>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</si>
  <si>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</si>
  <si>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</si>
  <si>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</si>
  <si>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</si>
  <si>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</si>
  <si>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</si>
  <si>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</si>
  <si>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</si>
  <si>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</si>
  <si>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</si>
  <si>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</si>
  <si>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</si>
  <si>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</si>
  <si>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</si>
  <si>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</si>
  <si>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</si>
  <si>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</si>
  <si>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</si>
  <si>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</si>
  <si>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</si>
  <si>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</si>
  <si>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</si>
  <si>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</si>
  <si>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</si>
  <si>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</si>
  <si>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</si>
  <si>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</si>
  <si>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</si>
  <si>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</si>
  <si>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</si>
  <si>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</si>
  <si>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</si>
  <si>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</si>
  <si>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</si>
  <si>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</si>
  <si>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</si>
  <si>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</si>
  <si>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</si>
  <si>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</si>
  <si>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</si>
  <si>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</si>
  <si>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</si>
  <si>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</si>
  <si>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</si>
  <si>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</si>
  <si>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</si>
  <si>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</si>
  <si>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</si>
  <si>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</si>
  <si>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</si>
  <si>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</si>
  <si>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</si>
  <si>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</si>
  <si>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</si>
  <si>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</si>
  <si>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</si>
  <si>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</si>
  <si>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</si>
  <si>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</si>
  <si>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</si>
  <si>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</si>
  <si>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</si>
  <si>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</si>
  <si>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</si>
  <si>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</si>
  <si>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</si>
  <si>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</si>
  <si>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</si>
  <si>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</si>
  <si>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</si>
  <si>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</si>
  <si>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</si>
  <si>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</si>
  <si>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</si>
  <si>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</si>
  <si>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</si>
  <si>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</si>
  <si>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</si>
  <si>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</si>
  <si>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</si>
  <si>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</si>
  <si>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</si>
  <si>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</si>
  <si>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</si>
  <si>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</si>
  <si>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</si>
  <si>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</si>
  <si>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</si>
  <si>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</si>
  <si>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</si>
  <si>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</si>
  <si>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</si>
  <si>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</si>
  <si>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</si>
  <si>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</si>
  <si>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</si>
  <si>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</si>
  <si>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</si>
  <si>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</si>
  <si>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</si>
  <si>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</si>
  <si>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</si>
  <si>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</si>
  <si>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</si>
  <si>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</si>
  <si>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</si>
  <si>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</si>
  <si>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</si>
  <si>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</si>
  <si>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</si>
  <si>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</si>
  <si>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</si>
  <si>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</si>
  <si>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</si>
  <si>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</si>
  <si>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</si>
  <si>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</si>
  <si>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</si>
  <si>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</si>
  <si>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</si>
  <si>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</si>
  <si>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</si>
  <si>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</si>
  <si>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</si>
  <si>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</si>
  <si>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</si>
  <si>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</si>
  <si>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</si>
  <si>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</si>
  <si>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</si>
  <si>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</si>
  <si>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</si>
  <si>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</si>
  <si>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</si>
  <si>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</si>
  <si>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</si>
  <si>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</si>
  <si>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</si>
  <si>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</si>
  <si>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</si>
  <si>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</si>
  <si>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</si>
  <si>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</si>
  <si>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</si>
  <si>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</si>
  <si>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</si>
  <si>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</si>
  <si>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</si>
  <si>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</si>
  <si>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</si>
  <si>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</si>
  <si>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</si>
  <si>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</si>
  <si>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</si>
  <si>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</si>
  <si>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</si>
  <si>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</si>
  <si>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</si>
  <si>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</si>
  <si>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</si>
  <si>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</si>
  <si>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</si>
  <si>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</si>
  <si>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</si>
  <si>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</si>
  <si>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</si>
  <si>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</si>
  <si>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</si>
  <si>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</si>
  <si>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</si>
  <si>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</si>
  <si>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</si>
  <si>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</si>
  <si>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</si>
  <si>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</si>
  <si>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</si>
  <si>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</si>
  <si>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</si>
  <si>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</si>
  <si>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</si>
  <si>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</si>
  <si>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</si>
  <si>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</si>
  <si>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</si>
  <si>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</si>
  <si>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</si>
  <si>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</si>
  <si>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</si>
  <si>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</si>
  <si>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</si>
  <si>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</si>
  <si>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</si>
  <si>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</si>
  <si>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</si>
  <si>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</si>
  <si>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</si>
  <si>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</si>
  <si>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</si>
  <si>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</si>
  <si>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</si>
  <si>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</si>
  <si>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</si>
  <si>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</si>
  <si>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</si>
  <si>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</si>
  <si>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</si>
  <si>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</si>
  <si>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</si>
  <si>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</si>
  <si>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</si>
  <si>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</si>
  <si>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</si>
  <si>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</si>
  <si>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</si>
  <si>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</si>
  <si>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</si>
  <si>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</si>
  <si>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</si>
  <si>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</si>
  <si>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</si>
  <si>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</si>
  <si>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</si>
  <si>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</si>
  <si>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</si>
  <si>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</si>
  <si>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</si>
  <si>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</si>
  <si>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</si>
  <si>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</si>
  <si>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</si>
  <si>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</si>
  <si>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</si>
  <si>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</si>
  <si>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</si>
  <si>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</si>
  <si>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</si>
  <si>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</si>
  <si>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</si>
  <si>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</si>
  <si>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</si>
  <si>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</si>
  <si>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</si>
  <si>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</si>
  <si>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</si>
  <si>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</si>
  <si>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</si>
  <si>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</si>
  <si>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</si>
  <si>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</si>
  <si>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</si>
  <si>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</si>
  <si>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</si>
  <si>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</si>
  <si>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</si>
  <si>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</si>
  <si>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</si>
  <si>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</si>
  <si>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</si>
  <si>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</si>
  <si>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</si>
  <si>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</si>
  <si>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</si>
  <si>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</si>
  <si>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</si>
  <si>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</si>
  <si>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</si>
  <si>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</si>
  <si>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</si>
  <si>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</si>
  <si>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</si>
  <si>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</si>
  <si>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</si>
  <si>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</si>
  <si>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</si>
  <si>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</si>
  <si>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</si>
  <si>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</si>
  <si>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</si>
  <si>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</si>
  <si>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</si>
  <si>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</si>
  <si>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</si>
  <si>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</si>
  <si>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</si>
  <si>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</si>
  <si>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</si>
  <si>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</si>
  <si>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</si>
  <si>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</si>
  <si>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</si>
  <si>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</si>
  <si>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</si>
  <si>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</si>
  <si>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</si>
  <si>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</si>
  <si>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</si>
  <si>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</si>
  <si>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</si>
  <si>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</si>
  <si>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</si>
  <si>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</si>
  <si>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</si>
  <si>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</si>
  <si>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</si>
  <si>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</si>
  <si>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</si>
  <si>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</si>
  <si>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</si>
  <si>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</si>
  <si>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</si>
  <si>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</si>
  <si>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</si>
  <si>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</si>
  <si>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</si>
  <si>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</si>
  <si>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</si>
  <si>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</si>
  <si>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</si>
  <si>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</si>
  <si>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</si>
  <si>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</si>
  <si>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</si>
  <si>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</si>
  <si>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</si>
  <si>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</si>
  <si>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</si>
  <si>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</si>
  <si>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</si>
  <si>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</si>
  <si>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</si>
  <si>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</si>
  <si>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</si>
  <si>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</si>
  <si>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</si>
  <si>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</si>
  <si>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</si>
  <si>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</si>
  <si>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</si>
  <si>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</si>
  <si>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</si>
  <si>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</si>
  <si>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</si>
  <si>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</si>
  <si>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</si>
  <si>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</si>
  <si>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</si>
  <si>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</si>
  <si>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</si>
  <si>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</si>
  <si>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</si>
  <si>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</si>
  <si>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</si>
  <si>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</si>
  <si>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</si>
  <si>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</si>
  <si>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</si>
  <si>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</si>
  <si>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</si>
  <si>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</si>
  <si>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</si>
  <si>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</si>
  <si>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</si>
  <si>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</si>
  <si>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</si>
  <si>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</si>
  <si>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</si>
  <si>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</si>
  <si>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</si>
  <si>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</si>
  <si>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</si>
  <si>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</si>
  <si>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</si>
  <si>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</si>
  <si>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</si>
  <si>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</si>
  <si>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</si>
  <si>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</si>
  <si>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</si>
  <si>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</si>
  <si>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</si>
  <si>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</si>
  <si>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</si>
  <si>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</si>
  <si>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</si>
  <si>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</si>
  <si>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</si>
  <si>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</si>
  <si>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</si>
  <si>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</si>
  <si>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</si>
  <si>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</si>
  <si>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</si>
  <si>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</si>
  <si>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</si>
  <si>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</si>
  <si>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</si>
  <si>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</si>
  <si>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</si>
  <si>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</si>
  <si>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</si>
  <si>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</si>
  <si>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</si>
  <si>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</si>
  <si>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</si>
  <si>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</si>
  <si>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</si>
  <si>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</si>
  <si>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</si>
  <si>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</si>
  <si>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</si>
  <si>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</si>
  <si>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</si>
  <si>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</si>
  <si>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</si>
  <si>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</si>
  <si>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</si>
  <si>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</si>
  <si>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</si>
  <si>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</si>
  <si>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</si>
  <si>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</si>
  <si>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</si>
  <si>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</si>
  <si>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</si>
  <si>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</si>
  <si>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</si>
  <si>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</si>
  <si>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</si>
  <si>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</si>
  <si>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</si>
  <si>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</si>
  <si>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</si>
  <si>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</si>
  <si>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</si>
  <si>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</si>
  <si>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</si>
  <si>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</si>
  <si>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</si>
  <si>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</si>
  <si>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</si>
  <si>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</si>
  <si>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</si>
  <si>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</si>
  <si>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</si>
  <si>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</si>
  <si>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</si>
  <si>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</si>
  <si>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</si>
  <si>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</si>
  <si>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</si>
  <si>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</si>
  <si>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</si>
  <si>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</si>
  <si>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</si>
  <si>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</si>
  <si>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</si>
  <si>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</si>
  <si>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</si>
  <si>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</si>
  <si>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</si>
  <si>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</si>
  <si>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</si>
  <si>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</si>
  <si>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</si>
  <si>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</si>
  <si>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</si>
  <si>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</si>
  <si>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</si>
  <si>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</si>
  <si>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</si>
  <si>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</si>
  <si>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</si>
  <si>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</si>
  <si>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</si>
  <si>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</si>
  <si>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</si>
  <si>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</si>
  <si>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</si>
  <si>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</si>
  <si>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</si>
  <si>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</si>
  <si>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</si>
  <si>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</si>
  <si>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</si>
  <si>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</si>
  <si>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</si>
  <si>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</si>
  <si>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</si>
  <si>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</si>
  <si>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</si>
  <si>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</si>
  <si>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</si>
  <si>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</si>
  <si>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</si>
  <si>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</si>
  <si>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</si>
  <si>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</si>
  <si>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</si>
  <si>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</si>
  <si>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</si>
  <si>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</si>
  <si>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</si>
  <si>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</si>
  <si>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</si>
  <si>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</si>
  <si>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</si>
  <si>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</si>
  <si>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</si>
  <si>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</si>
  <si>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</si>
  <si>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</si>
  <si>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</si>
  <si>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</si>
  <si>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</si>
  <si>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</si>
  <si>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</si>
  <si>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</si>
  <si>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</si>
  <si>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</si>
  <si>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</si>
  <si>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</si>
  <si>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</si>
  <si>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</si>
  <si>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</si>
  <si>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</si>
  <si>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</si>
  <si>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</si>
  <si>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</si>
  <si>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</si>
  <si>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</si>
  <si>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</si>
  <si>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</si>
  <si>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</si>
  <si>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</si>
  <si>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</si>
  <si>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</si>
  <si>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</si>
  <si>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</si>
  <si>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</si>
  <si>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</si>
  <si>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</si>
  <si>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</si>
  <si>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</si>
  <si>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</si>
  <si>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</si>
  <si>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</si>
  <si>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</si>
  <si>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</si>
  <si>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</si>
  <si>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</si>
  <si>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</si>
  <si>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</si>
  <si>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</si>
  <si>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</si>
  <si>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</si>
  <si>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</si>
  <si>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</si>
  <si>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</si>
  <si>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</si>
  <si>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</si>
  <si>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</si>
  <si>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</si>
  <si>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</si>
  <si>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</si>
  <si>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</si>
  <si>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</si>
  <si>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</si>
  <si>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</si>
  <si>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</si>
  <si>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</si>
  <si>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</si>
  <si>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</si>
  <si>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</si>
  <si>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</si>
  <si>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</si>
  <si>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</si>
  <si>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</si>
  <si>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</si>
  <si>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</si>
  <si>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</si>
  <si>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</si>
  <si>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</si>
  <si>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</si>
  <si>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</si>
  <si>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</si>
  <si>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</si>
  <si>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</si>
  <si>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</si>
  <si>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</si>
  <si>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</si>
  <si>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</si>
  <si>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</si>
  <si>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</si>
  <si>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</si>
  <si>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</si>
  <si>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</si>
  <si>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</si>
  <si>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</si>
  <si>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</si>
  <si>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</si>
  <si>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</si>
  <si>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</si>
  <si>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</si>
  <si>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</si>
  <si>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</si>
  <si>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</si>
  <si>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</si>
  <si>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</si>
  <si>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</si>
  <si>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</si>
  <si>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</si>
  <si>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</si>
  <si>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</si>
  <si>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</si>
  <si>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</si>
  <si>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</si>
  <si>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</si>
  <si>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</si>
  <si>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</si>
  <si>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</si>
  <si>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</si>
  <si>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</si>
  <si>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</si>
  <si>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</si>
  <si>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</si>
  <si>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</si>
  <si>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</si>
  <si>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</si>
  <si>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</si>
  <si>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</si>
  <si>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</si>
  <si>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</si>
  <si>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</si>
  <si>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</si>
  <si>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</si>
  <si>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</si>
  <si>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</si>
  <si>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</si>
  <si>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</si>
  <si>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</si>
  <si>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</si>
  <si>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</si>
  <si>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</si>
  <si>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</si>
  <si>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</si>
  <si>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</si>
  <si>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</si>
  <si>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</si>
  <si>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</si>
  <si>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</si>
  <si>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</si>
  <si>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</si>
  <si>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</si>
  <si>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</si>
  <si>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</si>
  <si>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</si>
  <si>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</si>
  <si>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</si>
  <si>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</si>
  <si>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</si>
  <si>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</si>
  <si>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</si>
  <si>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</si>
  <si>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</si>
  <si>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</si>
  <si>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</si>
  <si>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</si>
  <si>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</si>
  <si>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</si>
  <si>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</si>
  <si>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</si>
  <si>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</si>
  <si>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</si>
  <si>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</si>
  <si>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</si>
  <si>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</si>
  <si>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</si>
  <si>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</si>
  <si>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</si>
  <si>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</si>
  <si>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</si>
  <si>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</si>
  <si>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</si>
  <si>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</si>
  <si>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</si>
  <si>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</si>
  <si>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</si>
  <si>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</si>
  <si>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</si>
  <si>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</si>
  <si>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</si>
  <si>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</si>
  <si>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</si>
  <si>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</si>
  <si>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</si>
  <si>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</si>
  <si>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</si>
  <si>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</si>
  <si>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</si>
  <si>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</si>
  <si>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</si>
  <si>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</si>
  <si>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</si>
  <si>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</si>
  <si>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</si>
  <si>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</si>
  <si>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</si>
  <si>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</si>
  <si>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</si>
  <si>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</si>
  <si>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</si>
  <si>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</si>
  <si>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</si>
  <si>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</si>
  <si>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</si>
  <si>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</si>
  <si>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</si>
  <si>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</si>
  <si>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</si>
  <si>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</si>
  <si>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</si>
  <si>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</si>
  <si>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</si>
  <si>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</si>
  <si>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</si>
  <si>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</si>
  <si>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</si>
  <si>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</si>
  <si>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</si>
  <si>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</si>
  <si>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</si>
  <si>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</si>
  <si>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</si>
  <si>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</si>
  <si>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</si>
  <si>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</si>
  <si>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</si>
  <si>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</si>
  <si>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</si>
  <si>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</si>
  <si>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</si>
  <si>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</si>
  <si>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</si>
  <si>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</si>
  <si>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</si>
  <si>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</si>
  <si>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</si>
  <si>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</si>
  <si>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</si>
  <si>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</si>
  <si>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</si>
  <si>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</si>
  <si>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</si>
  <si>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</si>
  <si>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</si>
  <si>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</si>
  <si>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</si>
  <si>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</si>
  <si>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</si>
  <si>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</si>
  <si>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</si>
  <si>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</si>
  <si>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</si>
  <si>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</si>
  <si>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</si>
  <si>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</si>
  <si>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</si>
  <si>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</si>
  <si>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</si>
  <si>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</si>
  <si>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</si>
  <si>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</si>
  <si>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</si>
  <si>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</si>
  <si>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</si>
  <si>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</si>
  <si>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</si>
  <si>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</si>
  <si>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</si>
  <si>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</si>
  <si>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</si>
  <si>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</si>
  <si>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</si>
  <si>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</si>
  <si>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</si>
  <si>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</si>
  <si>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</si>
  <si>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</si>
  <si>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</si>
  <si>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</si>
  <si>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</si>
  <si>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</si>
  <si>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</si>
  <si>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</si>
  <si>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</si>
  <si>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</si>
  <si>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</si>
  <si>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</si>
  <si>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</si>
  <si>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</si>
  <si>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</si>
  <si>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</si>
  <si>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</si>
  <si>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</si>
  <si>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</si>
  <si>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</si>
  <si>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</si>
  <si>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</si>
  <si>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</si>
  <si>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</si>
  <si>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</si>
  <si>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</si>
  <si>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</si>
  <si>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</si>
  <si>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</si>
  <si>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</si>
  <si>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</si>
  <si>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</si>
  <si>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</si>
  <si>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</si>
  <si>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</si>
  <si>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</si>
  <si>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</si>
  <si>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</si>
  <si>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</si>
  <si>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</si>
  <si>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</si>
  <si>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</si>
  <si>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</si>
  <si>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</si>
  <si>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</si>
  <si>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</si>
  <si>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</si>
  <si>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</si>
  <si>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</si>
  <si>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</si>
  <si>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</si>
  <si>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</si>
  <si>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</si>
  <si>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</si>
  <si>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</si>
  <si>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</si>
  <si>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</si>
  <si>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</si>
  <si>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</si>
  <si>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</si>
  <si>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</si>
  <si>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</si>
  <si>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</si>
  <si>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</si>
  <si>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</si>
  <si>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</si>
  <si>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</si>
  <si>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</si>
  <si>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</si>
  <si>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</si>
  <si>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</si>
  <si>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</si>
  <si>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</si>
  <si>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</si>
  <si>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</si>
  <si>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</si>
  <si>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</si>
  <si>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</si>
  <si>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</si>
  <si>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</si>
  <si>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</si>
  <si>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</si>
  <si>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</si>
  <si>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</si>
  <si>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</si>
  <si>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</si>
  <si>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</si>
  <si>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</si>
  <si>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</si>
  <si>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</si>
  <si>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</si>
  <si>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</si>
  <si>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</si>
  <si>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</si>
  <si>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</si>
  <si>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</si>
  <si>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</si>
  <si>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</si>
  <si>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</si>
  <si>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</si>
  <si>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</si>
  <si>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</si>
  <si>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</si>
  <si>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</si>
  <si>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</si>
  <si>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</si>
  <si>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</si>
  <si>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</si>
  <si>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</si>
  <si>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</si>
  <si>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</si>
  <si>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</si>
  <si>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</si>
  <si>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</si>
  <si>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</si>
  <si>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</si>
  <si>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</si>
  <si>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</si>
  <si>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</si>
  <si>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</si>
  <si>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</si>
  <si>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</si>
  <si>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</si>
  <si>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</si>
  <si>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</si>
  <si>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</si>
  <si>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</si>
  <si>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</si>
  <si>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</si>
  <si>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</si>
  <si>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</si>
  <si>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</si>
  <si>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</si>
  <si>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</si>
  <si>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</si>
  <si>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</si>
  <si>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</si>
  <si>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</si>
  <si>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</si>
  <si>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</si>
  <si>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</si>
  <si>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</si>
  <si>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</si>
  <si>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</si>
  <si>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</si>
  <si>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</si>
  <si>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</si>
  <si>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</si>
  <si>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</si>
  <si>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</si>
  <si>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</si>
  <si>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</si>
  <si>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</si>
  <si>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</si>
  <si>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</si>
  <si>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</si>
  <si>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</si>
  <si>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</si>
  <si>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</si>
  <si>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</si>
  <si>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</si>
  <si>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</si>
  <si>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</si>
  <si>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</si>
  <si>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</si>
  <si>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</si>
  <si>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</si>
  <si>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</si>
  <si>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</si>
  <si>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</si>
  <si>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</si>
  <si>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</si>
  <si>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</si>
  <si>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</si>
  <si>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</si>
  <si>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</si>
  <si>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</si>
  <si>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</si>
  <si>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</si>
  <si>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</si>
  <si>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</si>
  <si>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</si>
  <si>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</si>
  <si>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</si>
  <si>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</si>
  <si>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</si>
  <si>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</si>
  <si>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</si>
  <si>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</si>
  <si>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</si>
  <si>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</si>
  <si>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</si>
  <si>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</si>
  <si>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</si>
  <si>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</si>
  <si>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</si>
  <si>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</si>
  <si>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</si>
  <si>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</si>
  <si>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</si>
  <si>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</si>
  <si>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</si>
  <si>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</si>
  <si>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</si>
  <si>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</si>
  <si>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</si>
  <si>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</si>
  <si>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</si>
  <si>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</si>
  <si>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</si>
  <si>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</si>
  <si>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</si>
  <si>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</si>
  <si>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</si>
  <si>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</si>
  <si>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</si>
  <si>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</si>
  <si>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</si>
  <si>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</si>
  <si>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</si>
  <si>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</si>
  <si>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</si>
  <si>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</si>
  <si>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</si>
  <si>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</si>
  <si>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</si>
  <si>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</si>
  <si>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</si>
  <si>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</si>
  <si>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</si>
  <si>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</si>
  <si>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</si>
  <si>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</si>
  <si>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</si>
  <si>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</si>
  <si>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</si>
  <si>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</si>
  <si>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</si>
  <si>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</si>
  <si>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</si>
  <si>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</si>
  <si>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</si>
  <si>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</si>
  <si>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</si>
  <si>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</si>
  <si>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</si>
  <si>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</si>
  <si>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</si>
  <si>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</si>
  <si>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</si>
  <si>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</si>
  <si>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</si>
  <si>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</si>
  <si>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</si>
  <si>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</si>
  <si>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</si>
  <si>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</si>
  <si>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</si>
  <si>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</si>
  <si>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</si>
  <si>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</si>
  <si>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</si>
  <si>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</si>
  <si>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</si>
  <si>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</si>
  <si>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</si>
  <si>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</si>
  <si>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</si>
  <si>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</si>
  <si>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</si>
  <si>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</si>
  <si>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</si>
  <si>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</si>
  <si>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</si>
  <si>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</si>
  <si>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</si>
  <si>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</si>
  <si>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</si>
  <si>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</si>
  <si>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</si>
  <si>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</si>
  <si>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</si>
  <si>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</si>
  <si>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</si>
  <si>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</si>
  <si>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</si>
  <si>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</si>
  <si>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</si>
  <si>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</si>
  <si>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</si>
  <si>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</si>
  <si>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</si>
  <si>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</si>
  <si>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</si>
  <si>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</si>
  <si>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</si>
  <si>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</si>
  <si>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</si>
  <si>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</si>
  <si>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</si>
  <si>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</si>
  <si>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</si>
  <si>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</si>
  <si>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</si>
  <si>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</si>
  <si>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</si>
  <si>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</si>
  <si>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</si>
  <si>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</si>
  <si>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</si>
  <si>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</si>
  <si>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</si>
  <si>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</si>
  <si>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</si>
  <si>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</si>
  <si>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</si>
  <si>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</si>
  <si>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</si>
  <si>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</si>
  <si>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</si>
  <si>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</si>
  <si>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</si>
  <si>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</si>
  <si>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</si>
  <si>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</si>
  <si>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</si>
  <si>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</si>
  <si>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</si>
  <si>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</si>
  <si>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</si>
  <si>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</si>
  <si>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</si>
  <si>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</si>
  <si>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</si>
  <si>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</si>
  <si>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</si>
  <si>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</si>
  <si>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</si>
  <si>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</si>
  <si>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</si>
  <si>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</si>
  <si>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</si>
  <si>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</si>
  <si>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</si>
  <si>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</si>
  <si>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</si>
  <si>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</si>
  <si>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</si>
  <si>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</si>
  <si>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</si>
  <si>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</si>
  <si>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</si>
  <si>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</si>
  <si>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</si>
  <si>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</si>
  <si>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</si>
  <si>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</si>
  <si>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</si>
  <si>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</si>
  <si>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</si>
  <si>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</si>
  <si>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</si>
  <si>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</si>
  <si>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</si>
  <si>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</si>
  <si>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</si>
  <si>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</si>
  <si>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</si>
  <si>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</si>
  <si>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</si>
  <si>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</si>
  <si>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</si>
  <si>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</si>
  <si>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</si>
  <si>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</si>
  <si>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</si>
  <si>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</si>
  <si>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</si>
  <si>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</si>
  <si>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</si>
  <si>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</si>
  <si>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</si>
  <si>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</si>
  <si>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</si>
  <si>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</si>
  <si>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</si>
  <si>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</si>
  <si>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</si>
  <si>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</si>
  <si>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</si>
  <si>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</si>
  <si>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</si>
  <si>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</si>
  <si>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</si>
  <si>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</si>
  <si>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</si>
  <si>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</si>
  <si>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</si>
  <si>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</si>
  <si>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</si>
  <si>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</si>
  <si>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</si>
  <si>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</si>
  <si>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</si>
  <si>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</si>
  <si>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</si>
  <si>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</si>
  <si>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</si>
  <si>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</si>
  <si>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</si>
  <si>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</si>
  <si>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</si>
  <si>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</si>
  <si>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</si>
  <si>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</si>
  <si>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</si>
  <si>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</si>
  <si>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</si>
  <si>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</si>
  <si>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</si>
  <si>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</si>
  <si>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</si>
  <si>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</si>
  <si>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</si>
  <si>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</si>
  <si>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</si>
  <si>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</si>
  <si>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</si>
  <si>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</si>
  <si>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</si>
  <si>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</si>
  <si>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</si>
  <si>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</si>
  <si>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</si>
  <si>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</si>
  <si>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</si>
  <si>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</si>
  <si>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</si>
  <si>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</si>
  <si>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</si>
  <si>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</si>
  <si>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</si>
  <si>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</si>
  <si>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</si>
  <si>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</si>
  <si>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</si>
  <si>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</si>
  <si>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</si>
  <si>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</si>
  <si>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</si>
  <si>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</si>
  <si>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</si>
  <si>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</si>
  <si>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</si>
  <si>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</si>
  <si>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</si>
  <si>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</si>
  <si>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</si>
  <si>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</si>
  <si>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</si>
  <si>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</si>
  <si>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</si>
  <si>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</si>
  <si>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</si>
  <si>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</si>
  <si>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</si>
  <si>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</si>
  <si>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</si>
  <si>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</si>
  <si>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</si>
  <si>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</si>
  <si>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</si>
  <si>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</si>
  <si>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</si>
  <si>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</si>
  <si>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</si>
  <si>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</si>
  <si>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</si>
  <si>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</si>
  <si>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</si>
  <si>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</si>
  <si>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</si>
  <si>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</si>
  <si>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</si>
  <si>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</si>
  <si>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</si>
  <si>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</si>
  <si>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</si>
  <si>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</si>
  <si>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</si>
  <si>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</si>
  <si>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</si>
  <si>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</si>
  <si>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</si>
  <si>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</si>
  <si>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</si>
  <si>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</si>
  <si>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</si>
  <si>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</si>
  <si>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</si>
  <si>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</si>
  <si>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</si>
  <si>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</si>
  <si>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</si>
  <si>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</si>
  <si>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</si>
  <si>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</si>
  <si>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</si>
  <si>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</si>
  <si>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</si>
  <si>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</si>
  <si>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</si>
  <si>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</si>
  <si>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</si>
  <si>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</si>
  <si>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</si>
  <si>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</si>
  <si>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</si>
  <si>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</si>
  <si>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</si>
  <si>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</si>
  <si>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</si>
  <si>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</si>
  <si>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</si>
  <si>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</si>
  <si>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</si>
  <si>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</si>
  <si>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</si>
  <si>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</si>
  <si>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</si>
  <si>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</si>
  <si>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</si>
  <si>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</si>
  <si>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</si>
  <si>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</si>
  <si>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</si>
  <si>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</si>
  <si>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</si>
  <si>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</si>
  <si>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</si>
  <si>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</si>
  <si>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</si>
  <si>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</si>
  <si>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</si>
  <si>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</si>
  <si>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</si>
  <si>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</si>
  <si>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</si>
  <si>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</si>
  <si>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</si>
  <si>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</si>
  <si>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</si>
  <si>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</si>
  <si>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</si>
  <si>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</si>
  <si>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</si>
  <si>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</si>
  <si>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</si>
  <si>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</si>
  <si>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</si>
  <si>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</si>
  <si>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</si>
  <si>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</si>
  <si>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</si>
  <si>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</si>
  <si>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</si>
  <si>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</si>
  <si>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</si>
  <si>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</si>
  <si>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</si>
  <si>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</si>
  <si>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</si>
  <si>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</si>
  <si>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</si>
  <si>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</si>
  <si>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</si>
  <si>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</si>
  <si>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</si>
  <si>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</si>
  <si>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</si>
  <si>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</si>
  <si>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</si>
  <si>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</si>
  <si>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</si>
  <si>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</si>
  <si>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</si>
  <si>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</si>
  <si>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</si>
  <si>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</si>
  <si>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</si>
  <si>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</si>
  <si>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</si>
  <si>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</si>
  <si>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</si>
  <si>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</si>
  <si>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</si>
  <si>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</si>
  <si>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</si>
  <si>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</si>
  <si>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</si>
  <si>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</si>
  <si>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</si>
  <si>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</si>
  <si>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</si>
  <si>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</si>
  <si>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</si>
  <si>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</si>
  <si>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</si>
  <si>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</si>
  <si>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</si>
  <si>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</si>
  <si>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</si>
  <si>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</si>
  <si>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</si>
  <si>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</si>
  <si>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</si>
  <si>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</si>
  <si>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</si>
  <si>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</si>
  <si>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</si>
  <si>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</si>
  <si>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</si>
  <si>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</si>
  <si>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</si>
  <si>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</si>
  <si>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</si>
  <si>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</si>
  <si>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</si>
  <si>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</si>
  <si>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</si>
  <si>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</si>
  <si>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</si>
  <si>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</si>
  <si>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</si>
  <si>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</si>
  <si>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</si>
  <si>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</si>
  <si>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</si>
  <si>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</si>
  <si>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</si>
  <si>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</si>
  <si>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</si>
  <si>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</si>
  <si>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</si>
  <si>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</si>
  <si>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</si>
  <si>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</si>
  <si>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</si>
  <si>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</si>
  <si>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</si>
  <si>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</si>
  <si>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</si>
  <si>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</si>
  <si>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</si>
  <si>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</si>
  <si>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</si>
  <si>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</si>
  <si>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</si>
  <si>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</si>
  <si>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</si>
  <si>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</si>
  <si>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</si>
  <si>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</si>
  <si>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</si>
  <si>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</si>
  <si>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</si>
  <si>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</si>
  <si>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</si>
  <si>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</si>
  <si>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</si>
  <si>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</si>
  <si>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</si>
  <si>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</si>
  <si>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</si>
  <si>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</si>
  <si>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</si>
  <si>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</si>
  <si>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</si>
  <si>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</si>
  <si>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</si>
  <si>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</si>
  <si>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</si>
  <si>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</si>
  <si>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</si>
  <si>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</si>
  <si>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</si>
  <si>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</si>
  <si>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</si>
  <si>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</si>
  <si>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</si>
  <si>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</si>
  <si>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</si>
  <si>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</si>
  <si>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</si>
  <si>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</si>
  <si>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</si>
  <si>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</si>
  <si>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</si>
  <si>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</si>
  <si>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</si>
  <si>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</si>
  <si>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</si>
  <si>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</si>
  <si>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</si>
  <si>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</si>
  <si>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</si>
  <si>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</si>
  <si>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</si>
  <si>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</si>
  <si>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</si>
  <si>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</si>
  <si>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</si>
  <si>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</si>
  <si>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</si>
  <si>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</si>
  <si>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</si>
  <si>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</si>
  <si>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</si>
  <si>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</si>
  <si>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</si>
  <si>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</si>
  <si>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</si>
  <si>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</si>
  <si>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</si>
  <si>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</si>
  <si>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</si>
  <si>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</si>
  <si>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</si>
  <si>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</si>
  <si>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</si>
  <si>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</si>
  <si>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</si>
  <si>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</si>
  <si>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</si>
  <si>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</si>
  <si>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</si>
  <si>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</si>
  <si>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</si>
  <si>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</si>
  <si>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</si>
  <si>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</si>
  <si>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</si>
  <si>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</si>
  <si>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</si>
  <si>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</si>
  <si>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</si>
  <si>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</si>
  <si>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</si>
  <si>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</si>
  <si>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</si>
  <si>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</si>
  <si>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</si>
  <si>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</si>
  <si>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</si>
  <si>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</si>
  <si>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</si>
  <si>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</si>
  <si>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</si>
  <si>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</si>
  <si>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</si>
  <si>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</si>
  <si>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</si>
  <si>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</si>
  <si>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</si>
  <si>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</si>
  <si>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</si>
  <si>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</si>
  <si>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</si>
  <si>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</si>
  <si>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</si>
  <si>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</si>
  <si>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</si>
  <si>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</si>
  <si>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</si>
  <si>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</si>
  <si>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</si>
  <si>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</si>
  <si>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</si>
  <si>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</si>
  <si>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</si>
  <si>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</si>
  <si>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</si>
  <si>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</si>
  <si>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</si>
  <si>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</si>
  <si>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</si>
  <si>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</si>
  <si>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</si>
  <si>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</si>
  <si>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</si>
  <si>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</si>
  <si>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</si>
  <si>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</si>
  <si>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</si>
  <si>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</si>
  <si>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</si>
  <si>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</si>
  <si>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</si>
  <si>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</si>
  <si>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</si>
  <si>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</si>
  <si>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</si>
  <si>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</si>
  <si>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</si>
  <si>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</si>
  <si>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</si>
  <si>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</si>
  <si>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</si>
  <si>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</si>
  <si>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</si>
  <si>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</si>
  <si>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</si>
  <si>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</si>
  <si>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</si>
  <si>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</si>
  <si>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</si>
  <si>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</si>
  <si>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</si>
  <si>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</si>
  <si>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</si>
  <si>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</si>
  <si>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</si>
  <si>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</si>
  <si>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</si>
  <si>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</si>
  <si>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</si>
  <si>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</si>
  <si>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</si>
  <si>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</si>
  <si>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</si>
  <si>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</si>
  <si>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</si>
  <si>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</si>
  <si>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</si>
  <si>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</si>
  <si>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</si>
  <si>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</si>
  <si>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</si>
  <si>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</si>
  <si>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</si>
  <si>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</si>
  <si>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</si>
  <si>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</si>
  <si>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</si>
  <si>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</si>
  <si>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</si>
  <si>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</si>
  <si>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</si>
  <si>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</si>
  <si>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</si>
  <si>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</si>
  <si>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</si>
  <si>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</si>
  <si>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</si>
  <si>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</si>
  <si>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</si>
  <si>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</si>
  <si>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</si>
  <si>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</si>
  <si>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</si>
  <si>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</si>
  <si>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</si>
  <si>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</si>
  <si>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</si>
  <si>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</si>
  <si>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</si>
  <si>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</si>
  <si>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</si>
  <si>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</si>
  <si>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</si>
  <si>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</si>
  <si>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</si>
  <si>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</si>
  <si>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</si>
  <si>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</si>
  <si>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</si>
  <si>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</si>
  <si>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</si>
  <si>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</si>
  <si>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</si>
  <si>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</si>
  <si>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</si>
  <si>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</si>
  <si>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</si>
  <si>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</si>
  <si>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</si>
  <si>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</si>
  <si>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</si>
  <si>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</si>
  <si>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</si>
  <si>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</si>
  <si>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</si>
  <si>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</si>
  <si>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</si>
  <si>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</si>
  <si>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</si>
  <si>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</si>
  <si>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</si>
  <si>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</si>
  <si>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</si>
  <si>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</si>
  <si>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</si>
  <si>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</si>
  <si>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</si>
  <si>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</si>
  <si>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</si>
  <si>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</si>
  <si>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</si>
  <si>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</si>
  <si>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</si>
  <si>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</si>
  <si>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</si>
  <si>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</si>
  <si>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</si>
  <si>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</si>
  <si>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</si>
  <si>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</si>
  <si>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</si>
  <si>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</si>
  <si>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</si>
  <si>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</si>
  <si>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</si>
  <si>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</si>
  <si>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</si>
  <si>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</si>
  <si>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</si>
  <si>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</si>
  <si>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</si>
  <si>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</si>
  <si>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</si>
  <si>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</si>
  <si>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</si>
  <si>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</si>
  <si>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</si>
  <si>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</si>
  <si>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</si>
  <si>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</si>
  <si>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</si>
  <si>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</si>
  <si>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</si>
  <si>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</si>
  <si>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</si>
  <si>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</si>
  <si>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</si>
  <si>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</si>
  <si>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</si>
  <si>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</si>
  <si>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</si>
  <si>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</si>
  <si>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</si>
  <si>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</si>
  <si>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</si>
  <si>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</si>
  <si>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</si>
  <si>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</si>
  <si>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</si>
  <si>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</si>
  <si>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</si>
  <si>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</si>
  <si>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</si>
  <si>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</si>
  <si>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</si>
  <si>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</si>
  <si>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</si>
  <si>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</si>
  <si>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</si>
  <si>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</si>
  <si>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</si>
  <si>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</si>
  <si>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</si>
  <si>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</si>
  <si>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</si>
  <si>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</si>
  <si>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</si>
  <si>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</si>
  <si>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</si>
  <si>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</si>
  <si>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</si>
  <si>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</si>
  <si>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</si>
  <si>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</si>
  <si>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</si>
  <si>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</si>
  <si>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</si>
  <si>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</si>
  <si>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</si>
  <si>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</si>
  <si>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</si>
  <si>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</si>
  <si>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</si>
  <si>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</si>
  <si>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</si>
  <si>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</si>
  <si>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</si>
  <si>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</si>
  <si>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</si>
  <si>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</si>
  <si>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</si>
  <si>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</si>
  <si>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</si>
  <si>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</si>
  <si>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</si>
  <si>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</si>
  <si>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</si>
  <si>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</si>
  <si>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</si>
  <si>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</si>
  <si>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</si>
  <si>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</si>
  <si>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</si>
  <si>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</si>
  <si>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</si>
  <si>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</si>
  <si>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</si>
  <si>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</si>
  <si>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</si>
  <si>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</si>
  <si>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</si>
  <si>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</si>
  <si>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</si>
  <si>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</si>
  <si>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</si>
  <si>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</si>
  <si>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</si>
  <si>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</si>
  <si>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</si>
  <si>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</si>
  <si>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</si>
  <si>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</si>
  <si>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</si>
  <si>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</si>
  <si>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</si>
  <si>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</si>
  <si>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</si>
  <si>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</si>
  <si>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</si>
  <si>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</si>
  <si>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</si>
  <si>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</si>
  <si>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</si>
  <si>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</si>
  <si>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</si>
  <si>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</si>
  <si>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</si>
  <si>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</si>
  <si>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</si>
  <si>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</si>
  <si>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</si>
  <si>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</si>
  <si>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</si>
  <si>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</si>
  <si>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</si>
  <si>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</si>
  <si>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</si>
  <si>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</si>
  <si>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</si>
  <si>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</si>
  <si>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</si>
  <si>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</si>
  <si>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</si>
  <si>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</si>
  <si>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</si>
  <si>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</si>
  <si>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</si>
  <si>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</si>
  <si>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</si>
  <si>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</si>
  <si>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</si>
  <si>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</si>
  <si>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</si>
  <si>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</si>
  <si>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</si>
  <si>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</si>
  <si>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</si>
  <si>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</si>
  <si>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</si>
  <si>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</si>
  <si>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</si>
  <si>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</si>
  <si>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</si>
  <si>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</si>
  <si>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</si>
  <si>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</si>
  <si>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</si>
  <si>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</si>
  <si>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</si>
  <si>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</si>
  <si>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</si>
  <si>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</si>
  <si>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</si>
  <si>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</si>
  <si>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</si>
  <si>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</si>
  <si>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</si>
  <si>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</si>
  <si>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</si>
  <si>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</si>
  <si>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</si>
  <si>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</si>
  <si>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</si>
  <si>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</si>
  <si>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</si>
  <si>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</si>
  <si>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</si>
  <si>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</si>
  <si>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</si>
  <si>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</si>
  <si>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</si>
  <si>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</si>
  <si>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</si>
  <si>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</si>
  <si>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</si>
  <si>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</si>
  <si>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</si>
  <si>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</si>
  <si>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</si>
  <si>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</si>
  <si>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</si>
  <si>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</si>
  <si>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</si>
  <si>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</si>
  <si>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</si>
  <si>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</si>
  <si>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</si>
  <si>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</si>
  <si>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</si>
  <si>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</si>
  <si>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</si>
  <si>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</si>
  <si>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</si>
  <si>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</si>
  <si>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</si>
  <si>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</si>
  <si>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</si>
  <si>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</si>
  <si>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</si>
  <si>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</si>
  <si>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</si>
  <si>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</si>
  <si>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</si>
  <si>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</si>
  <si>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</si>
  <si>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</si>
  <si>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</si>
  <si>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</si>
  <si>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</si>
  <si>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</si>
  <si>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</si>
  <si>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</si>
  <si>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</si>
  <si>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</si>
  <si>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</si>
  <si>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</si>
  <si>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</si>
  <si>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</si>
  <si>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</si>
  <si>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</si>
  <si>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</si>
  <si>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</si>
  <si>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</si>
  <si>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</si>
  <si>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</si>
  <si>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</si>
  <si>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</si>
  <si>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</si>
  <si>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</si>
  <si>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</si>
  <si>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</si>
  <si>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</si>
  <si>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</si>
  <si>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</si>
  <si>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</si>
  <si>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</si>
  <si>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</si>
  <si>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</si>
  <si>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</si>
  <si>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</si>
  <si>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</si>
  <si>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</si>
  <si>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</si>
  <si>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</si>
  <si>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</si>
  <si>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</si>
  <si>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</si>
  <si>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</si>
  <si>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</si>
  <si>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</si>
  <si>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</si>
  <si>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</si>
  <si>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</si>
  <si>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</si>
  <si>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</si>
  <si>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</si>
  <si>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</si>
  <si>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</si>
  <si>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</si>
  <si>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</si>
  <si>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</si>
  <si>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</si>
  <si>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</si>
  <si>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</si>
  <si>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</si>
  <si>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</si>
  <si>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</si>
  <si>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</si>
  <si>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</si>
  <si>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</si>
  <si>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</si>
  <si>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</si>
  <si>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</si>
  <si>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</si>
  <si>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</si>
  <si>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</si>
  <si>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</si>
  <si>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</si>
  <si>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</si>
  <si>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</si>
  <si>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</si>
  <si>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</si>
  <si>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</si>
  <si>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</si>
  <si>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</si>
  <si>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</si>
  <si>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</si>
  <si>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</si>
  <si>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</si>
  <si>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</si>
  <si>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</si>
  <si>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</si>
  <si>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</si>
  <si>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</si>
  <si>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</si>
  <si>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</si>
  <si>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</si>
  <si>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</si>
  <si>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</si>
  <si>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</si>
  <si>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</si>
  <si>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</si>
  <si>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</si>
  <si>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</si>
  <si>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</si>
  <si>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</si>
  <si>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</si>
  <si>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</si>
  <si>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</si>
  <si>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</si>
  <si>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</si>
  <si>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</si>
  <si>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</si>
  <si>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</si>
  <si>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</si>
  <si>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</si>
  <si>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</si>
  <si>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</si>
  <si>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</si>
  <si>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</si>
  <si>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</si>
  <si>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</si>
  <si>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</si>
  <si>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</si>
  <si>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</si>
  <si>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</si>
  <si>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</si>
  <si>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</si>
  <si>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</si>
  <si>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</si>
  <si>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</si>
  <si>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</si>
  <si>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</si>
  <si>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</si>
  <si>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</si>
  <si>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</si>
  <si>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</si>
  <si>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</si>
  <si>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</si>
  <si>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</si>
  <si>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</si>
  <si>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</si>
  <si>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</si>
  <si>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</si>
  <si>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</si>
  <si>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</si>
  <si>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</si>
  <si>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</si>
  <si>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</si>
  <si>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</si>
  <si>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</si>
  <si>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</si>
  <si>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</si>
  <si>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</si>
  <si>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</si>
  <si>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</si>
  <si>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</si>
  <si>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</si>
  <si>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</si>
  <si>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</si>
  <si>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</si>
  <si>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</si>
  <si>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</si>
  <si>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</si>
  <si>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</si>
  <si>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</si>
  <si>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</si>
  <si>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</si>
  <si>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</si>
  <si>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</si>
  <si>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</si>
  <si>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</si>
  <si>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</si>
  <si>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</si>
  <si>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</si>
  <si>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</si>
  <si>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</si>
  <si>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</si>
  <si>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</si>
  <si>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</si>
  <si>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</si>
  <si>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</si>
  <si>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</si>
  <si>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</si>
  <si>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</si>
  <si>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</si>
  <si>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</si>
  <si>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</si>
  <si>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</si>
  <si>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</si>
  <si>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</si>
  <si>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</si>
  <si>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</si>
  <si>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</si>
  <si>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</si>
  <si>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</si>
  <si>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</si>
  <si>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</si>
  <si>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</si>
  <si>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</si>
  <si>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</si>
  <si>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</si>
  <si>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</si>
  <si>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</si>
  <si>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</si>
  <si>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</si>
  <si>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</si>
  <si>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</si>
  <si>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</si>
  <si>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</si>
  <si>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</si>
  <si>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</si>
  <si>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</si>
  <si>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</si>
  <si>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</si>
  <si>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</si>
  <si>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</si>
  <si>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</si>
  <si>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</si>
  <si>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</si>
  <si>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</si>
  <si>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</si>
  <si>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</si>
  <si>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</si>
  <si>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</si>
  <si>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</si>
  <si>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</si>
  <si>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</si>
  <si>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</si>
  <si>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</si>
  <si>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</si>
  <si>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</si>
  <si>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</si>
  <si>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</si>
  <si>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</si>
  <si>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</si>
  <si>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</si>
  <si>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</si>
  <si>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</si>
  <si>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</si>
  <si>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</si>
  <si>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</si>
  <si>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</si>
  <si>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</si>
  <si>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</si>
  <si>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</si>
  <si>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</si>
  <si>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</si>
  <si>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</si>
  <si>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</si>
  <si>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</si>
  <si>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</si>
  <si>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</si>
  <si>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</si>
  <si>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</si>
  <si>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</si>
  <si>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</si>
  <si>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</si>
  <si>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</si>
  <si>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</si>
  <si>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</si>
  <si>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</si>
  <si>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</si>
  <si>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</si>
  <si>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</si>
  <si>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</si>
  <si>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</si>
  <si>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</si>
  <si>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</si>
  <si>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</si>
  <si>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</si>
  <si>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</si>
  <si>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</si>
  <si>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</si>
  <si>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</si>
  <si>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</si>
  <si>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</si>
  <si>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</si>
  <si>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</si>
  <si>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</si>
  <si>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</si>
  <si>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</si>
  <si>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</si>
  <si>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</si>
  <si>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</si>
  <si>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</si>
  <si>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</si>
  <si>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</si>
  <si>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</si>
  <si>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</si>
  <si>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</si>
  <si>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</si>
  <si>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</si>
  <si>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</si>
  <si>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</si>
  <si>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</si>
  <si>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</si>
  <si>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</si>
  <si>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</si>
  <si>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</si>
  <si>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</si>
  <si>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</si>
  <si>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</si>
  <si>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</si>
  <si>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</si>
  <si>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</si>
  <si>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</si>
  <si>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</si>
  <si>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</si>
  <si>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</si>
  <si>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</si>
  <si>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</si>
  <si>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</si>
  <si>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</si>
  <si>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</si>
  <si>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</si>
  <si>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</si>
  <si>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</si>
  <si>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</si>
  <si>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</si>
  <si>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</si>
  <si>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</si>
  <si>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</si>
  <si>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</si>
  <si>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</si>
  <si>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</si>
  <si>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</si>
  <si>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</si>
  <si>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</si>
  <si>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</si>
  <si>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</si>
  <si>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</si>
  <si>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</si>
  <si>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</si>
  <si>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</si>
  <si>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</si>
  <si>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</si>
  <si>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</si>
  <si>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</si>
  <si>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</si>
  <si>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</si>
  <si>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</si>
  <si>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</si>
  <si>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</si>
  <si>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</si>
  <si>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</si>
  <si>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</si>
  <si>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</si>
  <si>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</si>
  <si>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</si>
  <si>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</si>
  <si>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</si>
  <si>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</si>
  <si>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</si>
  <si>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</si>
  <si>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</si>
  <si>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</si>
  <si>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</si>
  <si>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</si>
  <si>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</si>
  <si>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</si>
  <si>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</si>
  <si>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</si>
  <si>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</si>
  <si>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</si>
  <si>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</si>
  <si>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</si>
  <si>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</si>
  <si>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</si>
  <si>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</si>
  <si>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</si>
  <si>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</si>
  <si>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</si>
  <si>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</si>
  <si>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</si>
  <si>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</si>
  <si>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</si>
  <si>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</si>
  <si>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</si>
  <si>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</si>
  <si>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</si>
  <si>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</si>
  <si>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</si>
  <si>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</si>
  <si>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</si>
  <si>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</si>
  <si>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</si>
  <si>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</si>
  <si>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</si>
  <si>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</si>
  <si>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</si>
  <si>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</si>
  <si>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</si>
  <si>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</si>
  <si>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</si>
  <si>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</si>
  <si>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</si>
  <si>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</si>
  <si>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</si>
  <si>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</si>
  <si>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</si>
  <si>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</si>
  <si>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</si>
  <si>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</si>
  <si>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</si>
  <si>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</si>
  <si>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</si>
  <si>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</si>
  <si>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</si>
  <si>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</si>
  <si>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</si>
  <si>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</si>
  <si>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</si>
  <si>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</si>
  <si>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</si>
  <si>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</si>
  <si>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</si>
  <si>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</si>
  <si>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</si>
  <si>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</si>
  <si>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</si>
  <si>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</si>
  <si>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</si>
  <si>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</si>
  <si>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</si>
  <si>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</si>
  <si>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</si>
  <si>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</si>
  <si>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</si>
  <si>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</si>
  <si>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</si>
  <si>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</si>
  <si>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</si>
  <si>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</si>
  <si>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</si>
  <si>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</si>
  <si>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</si>
  <si>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</si>
  <si>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</si>
  <si>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</si>
  <si>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</si>
  <si>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</si>
  <si>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</si>
  <si>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</si>
  <si>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</si>
  <si>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</si>
  <si>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</si>
  <si>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</si>
  <si>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</si>
  <si>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</si>
  <si>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</si>
  <si>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</si>
  <si>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</si>
  <si>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</si>
  <si>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</si>
  <si>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</si>
  <si>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</si>
  <si>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</si>
  <si>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</si>
  <si>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</si>
  <si>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</si>
  <si>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</si>
  <si>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</si>
  <si>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</si>
  <si>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</si>
  <si>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</si>
  <si>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</si>
  <si>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</si>
  <si>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</si>
  <si>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</si>
  <si>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</si>
  <si>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</si>
  <si>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</si>
  <si>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</si>
  <si>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</si>
  <si>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</si>
  <si>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</si>
  <si>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</si>
  <si>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</si>
  <si>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</si>
  <si>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</si>
  <si>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</si>
  <si>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</si>
  <si>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</si>
  <si>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</si>
  <si>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</si>
  <si>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</si>
  <si>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</si>
  <si>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</si>
  <si>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</si>
  <si>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</si>
  <si>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</si>
  <si>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</si>
  <si>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</si>
  <si>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</si>
  <si>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</si>
  <si>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</si>
  <si>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</si>
  <si>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</si>
  <si>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</si>
  <si>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</si>
  <si>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</si>
  <si>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</si>
  <si>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</si>
  <si>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</si>
  <si>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</si>
  <si>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</si>
  <si>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</si>
  <si>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</si>
  <si>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</si>
  <si>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</si>
  <si>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</si>
  <si>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</si>
  <si>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</si>
  <si>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</si>
  <si>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</si>
  <si>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</si>
  <si>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</si>
  <si>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</si>
  <si>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</si>
  <si>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</si>
  <si>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</si>
  <si>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</si>
  <si>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</si>
  <si>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</si>
  <si>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</si>
  <si>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</si>
  <si>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</si>
  <si>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</si>
  <si>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</si>
  <si>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</si>
  <si>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</si>
  <si>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</si>
  <si>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</si>
  <si>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</si>
  <si>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</si>
  <si>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</si>
  <si>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</si>
  <si>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</si>
  <si>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</si>
  <si>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</si>
  <si>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</si>
  <si>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</si>
  <si>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</si>
  <si>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</si>
  <si>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</si>
  <si>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</si>
  <si>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</si>
  <si>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</si>
  <si>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</si>
  <si>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</si>
  <si>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</si>
  <si>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</si>
  <si>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</si>
  <si>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</si>
  <si>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</si>
  <si>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</si>
  <si>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</si>
  <si>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</si>
  <si>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</si>
  <si>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</si>
  <si>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</si>
  <si>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</si>
  <si>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</si>
  <si>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</si>
  <si>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</si>
  <si>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</si>
  <si>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</si>
  <si>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</si>
  <si>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</si>
  <si>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</si>
  <si>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</si>
  <si>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</si>
  <si>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</si>
  <si>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</si>
  <si>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</si>
  <si>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</si>
  <si>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</si>
  <si>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</si>
  <si>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</si>
  <si>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</si>
  <si>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</si>
  <si>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</si>
  <si>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</si>
  <si>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</si>
  <si>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</si>
  <si>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</si>
  <si>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</si>
  <si>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</si>
  <si>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</si>
  <si>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</si>
  <si>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</si>
  <si>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</si>
  <si>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</si>
  <si>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</si>
  <si>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</si>
  <si>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</si>
  <si>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</si>
  <si>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</si>
  <si>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</si>
  <si>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</si>
  <si>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</si>
  <si>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</si>
  <si>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</si>
  <si>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</si>
  <si>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</si>
  <si>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</si>
  <si>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</si>
  <si>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</si>
  <si>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</si>
  <si>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</si>
  <si>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</si>
  <si>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</si>
  <si>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</si>
  <si>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</si>
  <si>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</si>
  <si>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</si>
  <si>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</si>
  <si>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</si>
  <si>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</si>
  <si>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</si>
  <si>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</si>
  <si>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</si>
  <si>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</si>
  <si>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</si>
  <si>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</si>
  <si>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</si>
  <si>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</si>
  <si>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</si>
  <si>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</si>
  <si>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</si>
  <si>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</si>
  <si>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</si>
  <si>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</si>
  <si>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</si>
  <si>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</si>
  <si>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</si>
  <si>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</si>
  <si>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</si>
  <si>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</si>
  <si>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</si>
  <si>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</si>
  <si>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</si>
  <si>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</si>
  <si>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</si>
  <si>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</si>
  <si>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</si>
  <si>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</si>
  <si>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</si>
  <si>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</si>
  <si>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</si>
  <si>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</si>
  <si>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</si>
  <si>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</si>
  <si>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</si>
  <si>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</si>
  <si>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</si>
  <si>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</si>
  <si>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</si>
  <si>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</si>
  <si>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</si>
  <si>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</si>
  <si>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</si>
  <si>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</si>
  <si>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</si>
  <si>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</si>
  <si>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</si>
  <si>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</si>
  <si>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</si>
  <si>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</si>
  <si>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</si>
  <si>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</si>
  <si>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</si>
  <si>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</si>
  <si>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</si>
  <si>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</si>
  <si>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</si>
  <si>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</si>
  <si>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</si>
  <si>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</si>
  <si>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</si>
  <si>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</si>
  <si>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</si>
  <si>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</si>
  <si>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</si>
  <si>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</si>
  <si>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</si>
  <si>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</si>
  <si>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</si>
  <si>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</si>
  <si>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</si>
  <si>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</si>
  <si>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</si>
  <si>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</si>
  <si>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</si>
  <si>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</si>
  <si>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</si>
  <si>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</si>
  <si>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</si>
  <si>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</si>
  <si>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</si>
  <si>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</si>
  <si>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</si>
  <si>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</si>
  <si>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</si>
  <si>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</si>
  <si>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</si>
  <si>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</si>
  <si>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</si>
  <si>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</si>
  <si>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</si>
  <si>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</si>
  <si>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</si>
  <si>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</si>
  <si>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</si>
  <si>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</si>
  <si>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</si>
  <si>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</si>
  <si>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</si>
  <si>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</si>
  <si>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</si>
  <si>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</si>
  <si>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</si>
  <si>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</si>
  <si>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</si>
  <si>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</si>
  <si>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</si>
  <si>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</si>
  <si>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</si>
  <si>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</si>
  <si>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</si>
  <si>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</si>
  <si>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</si>
  <si>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</si>
  <si>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</si>
  <si>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</si>
  <si>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</si>
  <si>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</si>
  <si>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</si>
  <si>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</si>
  <si>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</si>
  <si>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</si>
  <si>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</si>
  <si>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</si>
  <si>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</si>
  <si>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</si>
  <si>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</si>
  <si>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</si>
  <si>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</si>
  <si>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</si>
  <si>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</si>
  <si>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</si>
  <si>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</si>
  <si>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</si>
  <si>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</si>
  <si>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</si>
  <si>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</si>
  <si>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</si>
  <si>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</si>
  <si>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</si>
  <si>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</si>
  <si>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</si>
  <si>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</si>
  <si>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</si>
  <si>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</si>
  <si>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</si>
  <si>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</si>
  <si>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</si>
  <si>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</si>
  <si>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</si>
  <si>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</si>
  <si>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</si>
  <si>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</si>
  <si>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</si>
  <si>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</si>
  <si>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</si>
  <si>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</si>
  <si>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</si>
  <si>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</si>
  <si>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</si>
  <si>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</si>
  <si>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</si>
  <si>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</si>
  <si>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</si>
  <si>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</si>
  <si>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</si>
  <si>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</si>
  <si>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</si>
  <si>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</si>
  <si>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</si>
  <si>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</si>
  <si>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</si>
  <si>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</si>
  <si>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</si>
  <si>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</si>
  <si>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</si>
  <si>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</si>
  <si>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</si>
  <si>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</si>
  <si>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</si>
  <si>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</si>
  <si>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</si>
  <si>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</si>
  <si>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</si>
  <si>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</si>
  <si>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</si>
  <si>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</si>
  <si>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</si>
  <si>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</si>
  <si>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</si>
  <si>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</si>
  <si>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</si>
  <si>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</si>
  <si>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</si>
  <si>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</si>
  <si>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</si>
  <si>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</si>
  <si>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</si>
  <si>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</si>
  <si>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</si>
  <si>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</si>
  <si>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</si>
  <si>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</si>
  <si>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</si>
  <si>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</si>
  <si>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</si>
  <si>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</si>
  <si>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</si>
  <si>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</si>
  <si>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</si>
  <si>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</si>
  <si>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</si>
  <si>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</si>
  <si>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</si>
  <si>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</si>
  <si>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</si>
  <si>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</si>
  <si>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</si>
  <si>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</si>
  <si>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</si>
  <si>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</si>
  <si>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</si>
  <si>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</si>
  <si>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</si>
  <si>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</si>
  <si>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</si>
  <si>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</si>
  <si>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</si>
  <si>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</si>
  <si>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</si>
  <si>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</si>
  <si>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</si>
  <si>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</si>
  <si>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</si>
  <si>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</si>
  <si>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</si>
  <si>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</si>
  <si>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</si>
  <si>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</si>
  <si>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</si>
  <si>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</si>
  <si>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</si>
  <si>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</si>
  <si>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</si>
  <si>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</si>
  <si>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</si>
  <si>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</si>
  <si>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</si>
  <si>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</si>
  <si>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</si>
  <si>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</si>
  <si>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</si>
  <si>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</si>
  <si>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</si>
  <si>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</si>
  <si>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</si>
  <si>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</si>
  <si>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</si>
  <si>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</si>
  <si>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</si>
  <si>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</si>
  <si>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</si>
  <si>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</si>
  <si>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</si>
  <si>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</si>
  <si>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</si>
  <si>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</si>
  <si>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</si>
  <si>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</si>
  <si>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</si>
  <si>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</si>
  <si>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</si>
  <si>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</si>
  <si>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</si>
  <si>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</si>
  <si>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</si>
  <si>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</si>
  <si>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</si>
  <si>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</si>
  <si>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</si>
  <si>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</si>
  <si>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</si>
  <si>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</si>
  <si>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</si>
  <si>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</si>
  <si>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</si>
  <si>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</si>
  <si>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</si>
  <si>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</si>
  <si>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</si>
  <si>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</si>
  <si>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</si>
  <si>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</si>
  <si>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</si>
  <si>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</si>
  <si>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</si>
  <si>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</si>
  <si>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</si>
  <si>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</si>
  <si>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</si>
  <si>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</si>
  <si>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</si>
  <si>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</si>
  <si>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</si>
  <si>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</si>
  <si>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</si>
  <si>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</si>
  <si>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</si>
  <si>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</si>
  <si>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</si>
  <si>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</si>
  <si>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</si>
  <si>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</si>
  <si>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</si>
  <si>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</si>
  <si>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</si>
  <si>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</si>
  <si>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</si>
  <si>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</si>
  <si>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</si>
  <si>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</si>
  <si>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</si>
  <si>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</si>
  <si>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</si>
  <si>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</si>
  <si>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</si>
  <si>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</si>
  <si>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</si>
  <si>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</si>
  <si>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</si>
  <si>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</si>
  <si>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</si>
  <si>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</si>
  <si>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</si>
  <si>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</si>
  <si>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</si>
  <si>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</si>
  <si>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</si>
  <si>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</si>
  <si>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</si>
  <si>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</si>
  <si>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</si>
  <si>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</si>
  <si>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</si>
  <si>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</si>
  <si>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</si>
  <si>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</si>
  <si>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</si>
  <si>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</si>
  <si>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</si>
  <si>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</si>
  <si>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</si>
  <si>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</si>
  <si>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</si>
  <si>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</si>
  <si>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</si>
  <si>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</si>
  <si>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</si>
  <si>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</si>
  <si>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</si>
  <si>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</si>
  <si>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</si>
  <si>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</si>
  <si>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</si>
  <si>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</si>
  <si>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</si>
  <si>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</si>
  <si>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</si>
  <si>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</si>
  <si>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</si>
  <si>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</si>
  <si>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</si>
  <si>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</si>
  <si>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</si>
  <si>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</si>
  <si>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</si>
  <si>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</si>
  <si>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</si>
  <si>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</si>
  <si>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</si>
  <si>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</si>
  <si>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</si>
  <si>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</si>
  <si>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</si>
  <si>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</si>
  <si>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</si>
  <si>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</si>
  <si>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</si>
  <si>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</si>
  <si>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</si>
  <si>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</si>
  <si>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</si>
  <si>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</si>
  <si>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</si>
  <si>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</si>
  <si>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</si>
  <si>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</si>
  <si>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</si>
  <si>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</si>
  <si>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</si>
  <si>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</si>
  <si>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</si>
  <si>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</si>
  <si>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</si>
  <si>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</si>
  <si>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</si>
  <si>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</si>
  <si>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</si>
  <si>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</si>
  <si>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</si>
  <si>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</si>
  <si>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</si>
  <si>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</si>
  <si>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</si>
  <si>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</si>
  <si>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</si>
  <si>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</si>
  <si>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</si>
  <si>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</si>
  <si>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</si>
  <si>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</si>
  <si>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</si>
  <si>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</si>
  <si>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</si>
  <si>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</si>
  <si>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</si>
  <si>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</si>
  <si>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</si>
  <si>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</si>
  <si>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</si>
  <si>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</si>
  <si>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</si>
  <si>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</si>
  <si>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</si>
  <si>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</si>
  <si>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</si>
  <si>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</si>
  <si>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</si>
  <si>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</si>
  <si>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</si>
  <si>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</si>
  <si>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</si>
  <si>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</si>
  <si>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</si>
  <si>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</si>
  <si>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</si>
  <si>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</si>
  <si>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</si>
  <si>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</si>
  <si>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</si>
  <si>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</si>
  <si>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</si>
  <si>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</si>
  <si>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</si>
  <si>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</si>
  <si>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</si>
  <si>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</si>
  <si>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</si>
  <si>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</si>
  <si>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</si>
  <si>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</si>
  <si>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</si>
  <si>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</si>
  <si>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</si>
  <si>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</si>
  <si>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</si>
  <si>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</si>
  <si>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</si>
  <si>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</si>
  <si>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</si>
  <si>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</si>
  <si>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</si>
  <si>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</si>
  <si>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</si>
  <si>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</si>
  <si>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</si>
  <si>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</si>
  <si>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</si>
  <si>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</si>
  <si>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</si>
  <si>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</si>
  <si>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</si>
  <si>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</si>
  <si>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</si>
  <si>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</si>
  <si>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</si>
  <si>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</si>
  <si>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</si>
  <si>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</si>
  <si>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</si>
  <si>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</si>
  <si>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</si>
  <si>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</si>
  <si>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</si>
  <si>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</si>
  <si>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</si>
  <si>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</si>
  <si>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</si>
  <si>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</si>
  <si>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</si>
  <si>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</si>
  <si>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</si>
  <si>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</si>
  <si>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</si>
  <si>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</si>
  <si>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</si>
  <si>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</si>
  <si>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</si>
  <si>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</si>
  <si>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</si>
  <si>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</si>
  <si>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</si>
  <si>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</si>
  <si>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</si>
  <si>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</si>
  <si>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</si>
  <si>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</si>
  <si>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</si>
  <si>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</si>
  <si>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</si>
  <si>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</si>
  <si>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</si>
  <si>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</si>
  <si>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</si>
  <si>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</si>
  <si>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</si>
  <si>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</si>
  <si>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</si>
  <si>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</si>
  <si>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</si>
  <si>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</si>
  <si>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</si>
  <si>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</si>
  <si>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</si>
  <si>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</si>
  <si>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</si>
  <si>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</si>
  <si>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</si>
  <si>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</si>
  <si>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</si>
  <si>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</si>
  <si>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</si>
  <si>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</si>
  <si>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</si>
  <si>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</si>
  <si>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</si>
  <si>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</si>
  <si>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</si>
  <si>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</si>
  <si>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</si>
  <si>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</si>
  <si>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</si>
  <si>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</si>
  <si>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</si>
  <si>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</si>
  <si>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</si>
  <si>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</si>
  <si>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</si>
  <si>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</si>
  <si>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</si>
  <si>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</si>
  <si>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</si>
  <si>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</si>
  <si>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</si>
  <si>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</si>
  <si>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</si>
  <si>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</si>
  <si>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</si>
  <si>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</si>
  <si>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</si>
  <si>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</si>
  <si>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</si>
  <si>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</si>
  <si>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</si>
  <si>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</si>
  <si>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</si>
  <si>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</si>
  <si>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</si>
  <si>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</si>
  <si>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</si>
  <si>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</si>
  <si>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</si>
  <si>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</si>
  <si>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</si>
  <si>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</si>
  <si>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</si>
  <si>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</si>
  <si>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</si>
  <si>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</si>
  <si>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</si>
  <si>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</si>
  <si>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</si>
  <si>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</si>
  <si>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</si>
  <si>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</si>
  <si>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</si>
  <si>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</si>
  <si>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</si>
  <si>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</si>
  <si>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</si>
  <si>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</si>
  <si>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</si>
  <si>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</si>
  <si>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</si>
  <si>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</si>
  <si>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</si>
  <si>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</si>
  <si>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</si>
  <si>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</si>
  <si>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</si>
  <si>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</si>
  <si>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</si>
  <si>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</si>
  <si>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</si>
  <si>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</si>
  <si>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</si>
  <si>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</si>
  <si>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</si>
  <si>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</si>
  <si>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</si>
  <si>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</si>
  <si>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</si>
  <si>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</si>
  <si>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</si>
  <si>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</si>
  <si>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</si>
  <si>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</si>
  <si>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</si>
  <si>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</si>
  <si>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</si>
  <si>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</si>
  <si>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</si>
  <si>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</si>
  <si>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</si>
  <si>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</si>
  <si>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</si>
  <si>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</si>
  <si>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</si>
  <si>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</si>
  <si>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</si>
  <si>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</si>
  <si>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</si>
  <si>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</si>
  <si>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</si>
  <si>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</si>
  <si>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</si>
  <si>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</si>
  <si>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</si>
  <si>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</si>
  <si>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</si>
  <si>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</si>
  <si>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</si>
  <si>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</si>
  <si>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</si>
  <si>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</si>
  <si>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</si>
  <si>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</si>
  <si>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</si>
  <si>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</si>
  <si>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</si>
  <si>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</si>
  <si>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</si>
  <si>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</si>
  <si>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</si>
  <si>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</si>
  <si>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</si>
  <si>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</si>
  <si>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</si>
  <si>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</si>
  <si>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</si>
  <si>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</si>
  <si>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</si>
  <si>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</si>
  <si>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</si>
  <si>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</si>
  <si>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</si>
  <si>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</si>
  <si>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</si>
  <si>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</si>
  <si>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</si>
  <si>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</si>
  <si>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</si>
  <si>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</si>
  <si>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</si>
  <si>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</si>
  <si>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</si>
  <si>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</si>
  <si>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</si>
  <si>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</si>
  <si>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</si>
  <si>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</si>
  <si>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</si>
  <si>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</si>
  <si>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</si>
  <si>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</si>
  <si>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</si>
  <si>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</si>
  <si>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</si>
  <si>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</si>
  <si>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</si>
  <si>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</si>
  <si>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</si>
  <si>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</si>
  <si>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</si>
  <si>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</si>
  <si>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</si>
  <si>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</si>
  <si>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</si>
  <si>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</si>
  <si>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</si>
  <si>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</si>
  <si>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</si>
  <si>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</si>
  <si>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</si>
  <si>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</si>
  <si>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</si>
  <si>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</si>
  <si>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</si>
  <si>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</si>
  <si>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</si>
  <si>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</si>
  <si>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</si>
  <si>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</si>
  <si>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</si>
  <si>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</si>
  <si>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</si>
  <si>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</si>
  <si>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</si>
  <si>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</si>
  <si>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</si>
  <si>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</si>
  <si>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</si>
  <si>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</si>
  <si>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</si>
  <si>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</si>
  <si>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</si>
  <si>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</si>
  <si>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</si>
  <si>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</si>
  <si>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</si>
  <si>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</si>
  <si>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</si>
  <si>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</si>
  <si>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</si>
  <si>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</si>
  <si>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</si>
  <si>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</si>
  <si>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</si>
  <si>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</si>
  <si>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</si>
  <si>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</si>
  <si>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</si>
  <si>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</si>
  <si>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</si>
  <si>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</si>
  <si>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</si>
  <si>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</si>
  <si>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</si>
  <si>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</si>
  <si>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</si>
  <si>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</si>
  <si>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</si>
  <si>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</si>
  <si>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</si>
  <si>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</si>
  <si>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</si>
  <si>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</si>
  <si>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</si>
  <si>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</si>
  <si>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</si>
  <si>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</si>
  <si>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</si>
  <si>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</si>
  <si>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</si>
  <si>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</si>
  <si>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</si>
  <si>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</si>
  <si>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</si>
  <si>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</si>
  <si>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</si>
  <si>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</si>
  <si>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</si>
  <si>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</si>
  <si>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</si>
  <si>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</si>
  <si>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</si>
  <si>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</si>
  <si>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</si>
  <si>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</si>
  <si>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</si>
  <si>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</si>
  <si>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</si>
  <si>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</si>
  <si>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</si>
  <si>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</si>
  <si>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</si>
  <si>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</si>
  <si>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</si>
  <si>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</si>
  <si>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</si>
  <si>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</si>
  <si>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</si>
  <si>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</si>
  <si>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</si>
  <si>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</si>
  <si>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</si>
  <si>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</si>
  <si>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</si>
  <si>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</si>
  <si>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</si>
  <si>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</si>
  <si>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</si>
  <si>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</si>
  <si>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</si>
  <si>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</si>
  <si>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</si>
  <si>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</si>
  <si>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</si>
  <si>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</si>
  <si>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</si>
  <si>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</si>
  <si>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</si>
  <si>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</si>
  <si>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</si>
  <si>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</si>
  <si>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</si>
  <si>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</si>
  <si>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</si>
  <si>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</si>
  <si>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</si>
  <si>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</si>
  <si>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</si>
  <si>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</si>
  <si>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</si>
  <si>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</si>
  <si>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</si>
  <si>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</si>
  <si>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</si>
  <si>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</si>
  <si>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</si>
  <si>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</si>
  <si>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</si>
  <si>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</si>
  <si>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</si>
  <si>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</si>
  <si>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</si>
  <si>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</si>
  <si>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</si>
  <si>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</si>
  <si>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</si>
  <si>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</si>
  <si>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</si>
  <si>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</si>
  <si>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</si>
  <si>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</si>
  <si>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</si>
  <si>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</si>
  <si>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</si>
  <si>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</si>
  <si>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</si>
  <si>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</si>
  <si>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</si>
  <si>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</si>
  <si>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</si>
  <si>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</si>
  <si>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</si>
  <si>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</si>
  <si>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</si>
  <si>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</si>
  <si>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</si>
  <si>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</si>
  <si>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</si>
  <si>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</si>
  <si>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</si>
  <si>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</si>
  <si>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</si>
  <si>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</si>
  <si>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</si>
  <si>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</si>
  <si>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</si>
  <si>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</si>
  <si>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</si>
  <si>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</si>
  <si>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</si>
  <si>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</si>
  <si>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</si>
  <si>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</si>
  <si>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</si>
  <si>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</si>
  <si>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</si>
  <si>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</si>
  <si>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</si>
  <si>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</si>
  <si>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</si>
  <si>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</si>
  <si>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</si>
  <si>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</si>
  <si>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</si>
  <si>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</si>
  <si>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</si>
  <si>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</si>
  <si>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</si>
  <si>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</si>
  <si>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</si>
  <si>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</si>
  <si>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</si>
  <si>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</si>
  <si>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</si>
  <si>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</si>
  <si>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</si>
  <si>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</si>
  <si>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</si>
  <si>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</si>
  <si>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</si>
  <si>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</si>
  <si>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</si>
  <si>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</si>
  <si>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</si>
  <si>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</si>
  <si>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</si>
  <si>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</si>
  <si>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</si>
  <si>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</si>
  <si>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</si>
  <si>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</si>
  <si>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</si>
  <si>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</si>
  <si>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</si>
  <si>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</si>
  <si>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</si>
  <si>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</si>
  <si>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</si>
  <si>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</si>
  <si>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</si>
  <si>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</si>
  <si>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</si>
  <si>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</si>
  <si>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</si>
  <si>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</si>
  <si>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</si>
  <si>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</si>
  <si>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</si>
  <si>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</si>
  <si>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</si>
  <si>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</si>
  <si>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</si>
  <si>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</si>
  <si>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</si>
  <si>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</si>
  <si>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</si>
  <si>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</si>
  <si>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</si>
  <si>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</si>
  <si>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</si>
  <si>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</si>
  <si>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</si>
  <si>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</si>
  <si>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</si>
  <si>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</si>
  <si>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</si>
  <si>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</si>
  <si>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</si>
  <si>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</si>
  <si>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</si>
  <si>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</si>
  <si>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</si>
  <si>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</si>
  <si>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</si>
  <si>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</si>
  <si>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</si>
  <si>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</si>
  <si>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</si>
  <si>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</si>
  <si>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</si>
  <si>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</si>
  <si>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</si>
  <si>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</si>
  <si>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</si>
  <si>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</si>
  <si>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</si>
  <si>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</si>
  <si>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</si>
  <si>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</si>
  <si>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</si>
  <si>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</si>
  <si>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</si>
  <si>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</si>
  <si>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</si>
  <si>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</si>
  <si>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</si>
  <si>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</si>
  <si>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</si>
  <si>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</si>
  <si>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</si>
  <si>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</si>
  <si>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</si>
  <si>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</si>
  <si>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</si>
  <si>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</si>
  <si>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</si>
  <si>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</si>
  <si>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</si>
  <si>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</si>
  <si>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</si>
  <si>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</si>
  <si>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</si>
  <si>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</si>
  <si>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</si>
  <si>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</si>
  <si>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</si>
  <si>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</si>
  <si>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</si>
  <si>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</si>
  <si>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</si>
  <si>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</si>
  <si>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</si>
  <si>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</si>
  <si>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</si>
  <si>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</si>
  <si>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</si>
  <si>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</si>
  <si>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</si>
  <si>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</si>
  <si>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</si>
  <si>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</si>
  <si>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</si>
  <si>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</si>
  <si>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</si>
  <si>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</si>
  <si>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</si>
  <si>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</si>
  <si>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</si>
  <si>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</si>
  <si>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</si>
  <si>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</si>
  <si>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</si>
  <si>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</si>
  <si>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</si>
  <si>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</si>
  <si>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</si>
  <si>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</si>
  <si>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</si>
  <si>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</si>
  <si>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</si>
  <si>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</si>
  <si>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</si>
  <si>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</si>
  <si>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</si>
  <si>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</si>
  <si>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</si>
  <si>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</si>
  <si>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</si>
  <si>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</si>
  <si>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</si>
  <si>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</si>
  <si>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</si>
  <si>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</si>
  <si>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</si>
  <si>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</si>
  <si>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</si>
  <si>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</si>
  <si>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</si>
  <si>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</si>
  <si>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</si>
  <si>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</si>
  <si>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</si>
  <si>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</si>
  <si>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</si>
  <si>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</si>
  <si>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</si>
  <si>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</si>
  <si>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</si>
  <si>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</si>
  <si>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</si>
  <si>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</si>
  <si>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</si>
  <si>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</si>
  <si>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</si>
  <si>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</si>
  <si>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</si>
  <si>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</si>
  <si>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</si>
  <si>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</si>
  <si>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</si>
  <si>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</si>
  <si>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</si>
  <si>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</si>
  <si>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</si>
  <si>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</si>
  <si>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</si>
  <si>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</si>
  <si>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</si>
  <si>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</si>
  <si>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</si>
  <si>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</si>
  <si>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</si>
  <si>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</si>
  <si>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</si>
  <si>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</si>
  <si>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</si>
  <si>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</si>
  <si>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</si>
  <si>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</si>
  <si>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</si>
  <si>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</si>
  <si>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</si>
  <si>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</si>
  <si>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</si>
  <si>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</si>
  <si>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</si>
  <si>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</si>
  <si>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</si>
  <si>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</si>
  <si>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</si>
  <si>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</si>
  <si>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</si>
  <si>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</si>
  <si>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</si>
  <si>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</si>
  <si>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</si>
  <si>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</si>
  <si>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</si>
  <si>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</si>
  <si>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</si>
  <si>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</si>
  <si>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</si>
  <si>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</si>
  <si>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</si>
  <si>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</si>
  <si>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</si>
  <si>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</si>
  <si>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</si>
  <si>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</si>
  <si>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</si>
  <si>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</si>
  <si>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</si>
  <si>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</si>
  <si>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</si>
  <si>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</si>
  <si>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</si>
  <si>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</si>
  <si>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</si>
  <si>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</si>
  <si>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</si>
  <si>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</si>
  <si>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</si>
  <si>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</si>
  <si>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</si>
  <si>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</si>
  <si>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</si>
  <si>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</si>
  <si>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</si>
  <si>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</si>
  <si>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</si>
  <si>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</si>
  <si>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</si>
  <si>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</si>
  <si>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</si>
  <si>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</si>
  <si>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</si>
  <si>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</si>
  <si>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</si>
  <si>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</si>
  <si>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</si>
  <si>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</si>
  <si>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</si>
  <si>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</si>
  <si>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</si>
  <si>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</si>
  <si>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</si>
  <si>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</si>
  <si>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</si>
  <si>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</si>
  <si>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</si>
  <si>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</si>
  <si>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</si>
  <si>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</si>
  <si>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</si>
  <si>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</si>
  <si>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</si>
  <si>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</si>
  <si>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</si>
  <si>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</si>
  <si>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</si>
  <si>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</si>
  <si>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</si>
  <si>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</si>
  <si>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</si>
  <si>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</si>
  <si>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</si>
  <si>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</si>
  <si>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</si>
  <si>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</si>
  <si>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</si>
  <si>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</si>
  <si>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</si>
  <si>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</si>
  <si>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</si>
  <si>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</si>
  <si>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</si>
  <si>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</si>
  <si>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</si>
  <si>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</si>
  <si>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</si>
  <si>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</si>
  <si>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</si>
  <si>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</si>
  <si>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</si>
  <si>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</si>
  <si>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</si>
  <si>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</si>
  <si>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</si>
  <si>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</si>
  <si>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</si>
  <si>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</si>
  <si>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</si>
  <si>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</si>
  <si>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</si>
  <si>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</si>
  <si>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</si>
  <si>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</si>
  <si>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</si>
  <si>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</si>
  <si>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</si>
  <si>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</si>
  <si>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</si>
  <si>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</si>
  <si>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</si>
  <si>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</si>
  <si>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</si>
  <si>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</si>
  <si>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</si>
  <si>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</si>
  <si>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</si>
  <si>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</si>
  <si>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</si>
  <si>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</si>
  <si>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</si>
  <si>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</si>
  <si>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</si>
  <si>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</si>
  <si>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</si>
  <si>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</si>
  <si>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</si>
  <si>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</si>
  <si>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</si>
  <si>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</si>
  <si>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</si>
  <si>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</si>
  <si>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</si>
  <si>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</si>
  <si>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</si>
  <si>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</si>
  <si>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</si>
  <si>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</si>
  <si>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</si>
  <si>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</si>
  <si>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</si>
  <si>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</si>
  <si>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</si>
  <si>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</si>
  <si>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</si>
  <si>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</si>
  <si>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</si>
  <si>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</si>
  <si>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</si>
  <si>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</si>
  <si>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</si>
  <si>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</si>
  <si>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</si>
  <si>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</si>
  <si>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</si>
  <si>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</si>
  <si>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</si>
  <si>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</si>
  <si>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</si>
  <si>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</si>
  <si>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</si>
  <si>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</si>
  <si>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</si>
  <si>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</si>
  <si>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</si>
  <si>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</si>
  <si>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</si>
  <si>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</si>
  <si>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</si>
  <si>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</si>
  <si>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</si>
  <si>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</si>
  <si>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</si>
  <si>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</si>
  <si>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</si>
  <si>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</si>
  <si>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</si>
  <si>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</si>
  <si>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</si>
  <si>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</si>
  <si>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</si>
  <si>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</si>
  <si>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</si>
  <si>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</si>
  <si>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</si>
  <si>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</si>
  <si>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</si>
  <si>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</si>
  <si>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</si>
  <si>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</si>
  <si>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</si>
  <si>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</si>
  <si>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</si>
  <si>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</si>
  <si>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</si>
  <si>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</si>
  <si>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</si>
  <si>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</si>
  <si>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</si>
  <si>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</si>
  <si>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</si>
  <si>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</si>
  <si>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</si>
  <si>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</si>
  <si>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</si>
  <si>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</si>
  <si>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</si>
  <si>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</si>
  <si>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</si>
  <si>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</si>
  <si>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</si>
  <si>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</si>
  <si>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</si>
  <si>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</si>
  <si>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</si>
  <si>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</si>
  <si>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</si>
  <si>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</si>
  <si>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</si>
  <si>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</si>
  <si>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</si>
  <si>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</si>
  <si>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</si>
  <si>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</si>
  <si>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</si>
  <si>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</si>
  <si>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</si>
  <si>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</si>
  <si>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</si>
  <si>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</si>
  <si>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</si>
  <si>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</si>
  <si>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</si>
  <si>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</si>
  <si>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</si>
  <si>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</si>
  <si>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</si>
  <si>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</si>
  <si>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</si>
  <si>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</si>
  <si>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</si>
  <si>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</si>
  <si>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</si>
  <si>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</si>
  <si>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</si>
  <si>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</si>
  <si>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</si>
  <si>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</si>
  <si>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</si>
  <si>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</si>
  <si>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</si>
  <si>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</si>
  <si>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</si>
  <si>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</si>
  <si>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</si>
  <si>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</si>
  <si>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</si>
  <si>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</si>
  <si>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</si>
  <si>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</si>
  <si>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</si>
  <si>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</si>
  <si>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</si>
  <si>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</si>
  <si>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</si>
  <si>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</si>
  <si>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</si>
  <si>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</si>
  <si>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</si>
  <si>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</si>
  <si>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</si>
  <si>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</si>
  <si>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</si>
  <si>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</si>
  <si>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</si>
  <si>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</si>
  <si>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</si>
  <si>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</si>
  <si>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</si>
  <si>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</si>
  <si>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</si>
  <si>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</si>
  <si>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</si>
  <si>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</si>
  <si>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</si>
  <si>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</si>
  <si>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</si>
  <si>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</si>
  <si>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</si>
  <si>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</si>
  <si>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</si>
  <si>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</si>
  <si>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</si>
  <si>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</si>
  <si>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</si>
  <si>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</si>
  <si>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</si>
  <si>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</si>
  <si>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</si>
  <si>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</si>
  <si>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</si>
  <si>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</si>
  <si>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</si>
  <si>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</si>
  <si>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</si>
  <si>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</si>
  <si>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</si>
  <si>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</si>
  <si>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</si>
  <si>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</si>
  <si>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</si>
  <si>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</si>
  <si>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</si>
  <si>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</si>
  <si>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</si>
  <si>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</si>
  <si>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</si>
  <si>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</si>
  <si>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</si>
  <si>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</si>
  <si>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</si>
  <si>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</si>
  <si>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</si>
  <si>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</si>
  <si>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</si>
  <si>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</si>
  <si>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</si>
  <si>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</si>
  <si>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</si>
  <si>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</si>
  <si>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</si>
  <si>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</si>
  <si>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</si>
  <si>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</si>
  <si>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</si>
  <si>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</si>
  <si>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</si>
  <si>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</si>
  <si>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</si>
  <si>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</si>
  <si>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</si>
  <si>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</si>
  <si>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</si>
  <si>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</si>
  <si>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</si>
  <si>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</si>
  <si>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</si>
  <si>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</si>
  <si>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</si>
  <si>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</si>
  <si>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</si>
  <si>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</si>
  <si>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</si>
  <si>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</si>
  <si>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</si>
  <si>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</si>
  <si>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</si>
  <si>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</si>
  <si>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</si>
  <si>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</si>
  <si>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</si>
  <si>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</si>
  <si>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</si>
  <si>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</si>
  <si>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</si>
  <si>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</si>
  <si>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</si>
  <si>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</si>
  <si>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</si>
  <si>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</si>
  <si>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</si>
  <si>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</si>
  <si>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</si>
  <si>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</si>
  <si>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</si>
  <si>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</si>
  <si>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</si>
  <si>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</si>
  <si>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</si>
  <si>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</si>
  <si>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</si>
  <si>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</si>
  <si>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</si>
  <si>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</si>
  <si>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</si>
  <si>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</si>
  <si>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</si>
  <si>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</si>
  <si>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</si>
  <si>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</si>
  <si>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</si>
  <si>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</si>
  <si>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</si>
  <si>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</si>
  <si>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</si>
  <si>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</si>
  <si>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</si>
  <si>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</si>
  <si>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</si>
  <si>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</si>
  <si>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</si>
  <si>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</si>
  <si>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</si>
  <si>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</si>
  <si>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</si>
  <si>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</si>
  <si>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</si>
  <si>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</si>
  <si>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</si>
  <si>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</si>
  <si>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</si>
  <si>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</si>
  <si>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</si>
  <si>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</si>
  <si>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</si>
  <si>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</si>
  <si>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</si>
  <si>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</si>
  <si>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</si>
  <si>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</si>
  <si>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</si>
  <si>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</si>
  <si>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</si>
  <si>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</si>
  <si>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</si>
  <si>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</si>
  <si>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</si>
  <si>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</si>
  <si>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</si>
  <si>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</si>
  <si>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</si>
  <si>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</si>
  <si>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</si>
  <si>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</si>
  <si>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</si>
  <si>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</si>
  <si>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</si>
  <si>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</si>
  <si>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</si>
  <si>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</si>
  <si>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</si>
  <si>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</si>
  <si>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</si>
  <si>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</si>
  <si>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</si>
  <si>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</si>
  <si>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</si>
  <si>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</si>
  <si>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</si>
  <si>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</si>
  <si>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</si>
  <si>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</si>
  <si>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</si>
  <si>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</si>
  <si>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</si>
  <si>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</si>
  <si>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</si>
  <si>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</si>
  <si>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</si>
  <si>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</si>
  <si>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</si>
  <si>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</si>
  <si>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</si>
  <si>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</si>
  <si>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</si>
  <si>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</si>
  <si>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</si>
  <si>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</si>
  <si>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</si>
  <si>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</si>
  <si>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</si>
  <si>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</si>
  <si>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</si>
  <si>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</si>
  <si>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</si>
  <si>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</si>
  <si>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</si>
  <si>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</si>
  <si>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</si>
  <si>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</si>
  <si>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</si>
  <si>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</si>
  <si>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</si>
  <si>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</si>
  <si>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</si>
  <si>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</si>
  <si>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</si>
  <si>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</si>
  <si>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</si>
  <si>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</si>
  <si>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</si>
  <si>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</si>
  <si>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</si>
  <si>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</si>
  <si>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</si>
  <si>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</si>
  <si>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</si>
  <si>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</si>
  <si>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</si>
  <si>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</si>
  <si>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</si>
  <si>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</si>
  <si>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</si>
  <si>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</si>
  <si>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</si>
  <si>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</si>
  <si>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</si>
  <si>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</si>
  <si>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</si>
  <si>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</si>
  <si>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</si>
  <si>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</si>
  <si>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</si>
  <si>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</si>
  <si>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</si>
  <si>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</si>
  <si>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</si>
  <si>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</si>
  <si>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</si>
  <si>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</si>
  <si>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</si>
  <si>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</si>
  <si>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</si>
  <si>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</si>
  <si>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</si>
  <si>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</si>
  <si>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</si>
  <si>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</si>
  <si>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</si>
  <si>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</si>
  <si>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</si>
  <si>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</si>
  <si>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</si>
  <si>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</si>
  <si>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</si>
  <si>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</si>
  <si>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</si>
  <si>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</si>
  <si>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</si>
  <si>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</si>
  <si>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</si>
  <si>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</si>
  <si>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</si>
  <si>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</si>
  <si>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</si>
  <si>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</si>
  <si>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</si>
  <si>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</si>
  <si>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</si>
  <si>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</si>
  <si>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</si>
  <si>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</si>
  <si>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</si>
  <si>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</si>
  <si>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</si>
  <si>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</si>
  <si>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</si>
  <si>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</si>
  <si>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</si>
  <si>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</si>
  <si>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</si>
  <si>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</si>
  <si>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</si>
  <si>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</si>
  <si>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</si>
  <si>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</si>
  <si>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</si>
  <si>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</si>
  <si>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</si>
  <si>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</si>
  <si>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</si>
  <si>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</si>
  <si>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</si>
  <si>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</si>
  <si>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</si>
  <si>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</si>
  <si>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</si>
  <si>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</si>
  <si>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</si>
  <si>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</si>
  <si>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</si>
  <si>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</si>
  <si>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</si>
  <si>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</si>
  <si>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</si>
  <si>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</si>
  <si>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</si>
  <si>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</si>
  <si>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</si>
  <si>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</si>
  <si>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</si>
  <si>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</si>
  <si>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</si>
  <si>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</si>
  <si>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</si>
  <si>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</si>
  <si>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</si>
  <si>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</si>
  <si>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</si>
  <si>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</si>
  <si>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</si>
  <si>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</si>
  <si>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</si>
  <si>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</si>
  <si>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</si>
  <si>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</si>
  <si>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</si>
  <si>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</si>
  <si>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</si>
  <si>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</si>
  <si>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</si>
  <si>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</si>
  <si>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</si>
  <si>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</si>
  <si>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</si>
  <si>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</si>
  <si>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</si>
  <si>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</si>
  <si>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</si>
  <si>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</si>
  <si>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</si>
  <si>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</si>
  <si>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</si>
  <si>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</si>
  <si>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</si>
  <si>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</si>
  <si>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</si>
  <si>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</si>
  <si>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</si>
  <si>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</si>
  <si>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</si>
  <si>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</si>
  <si>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</si>
  <si>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</si>
  <si>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</si>
  <si>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</si>
  <si>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</si>
  <si>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</si>
  <si>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</si>
  <si>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</si>
  <si>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</si>
  <si>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</si>
  <si>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</si>
  <si>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</si>
  <si>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</si>
  <si>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</si>
  <si>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</si>
  <si>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</si>
  <si>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</si>
  <si>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</si>
  <si>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</si>
  <si>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</si>
  <si>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</si>
  <si>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</si>
  <si>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</si>
  <si>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</si>
  <si>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</si>
  <si>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</si>
  <si>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</si>
  <si>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</si>
  <si>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</si>
  <si>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</si>
  <si>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</si>
  <si>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</si>
  <si>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</si>
  <si>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</si>
  <si>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</si>
  <si>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</si>
  <si>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</si>
  <si>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</si>
  <si>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</si>
  <si>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</si>
  <si>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</si>
  <si>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</si>
  <si>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</si>
  <si>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</si>
  <si>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</si>
  <si>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</si>
  <si>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</si>
  <si>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</si>
  <si>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</si>
  <si>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</si>
  <si>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</si>
  <si>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</si>
  <si>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</si>
  <si>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</si>
  <si>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</si>
  <si>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</si>
  <si>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</si>
  <si>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</si>
  <si>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</si>
  <si>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</si>
  <si>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</si>
  <si>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</si>
  <si>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</si>
  <si>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</si>
  <si>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</si>
  <si>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</si>
  <si>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</si>
  <si>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</si>
  <si>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</si>
  <si>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</si>
  <si>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</si>
  <si>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</si>
  <si>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</si>
  <si>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</si>
  <si>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</si>
  <si>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</si>
  <si>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</si>
  <si>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</si>
  <si>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</si>
  <si>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</si>
  <si>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</si>
  <si>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</si>
  <si>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</si>
  <si>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</si>
  <si>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</si>
  <si>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</si>
  <si>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</si>
  <si>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</si>
  <si>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</si>
  <si>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</si>
  <si>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</si>
  <si>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</si>
  <si>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</si>
  <si>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</si>
  <si>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</si>
  <si>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</si>
  <si>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</si>
  <si>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</si>
  <si>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</si>
  <si>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</si>
  <si>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</si>
  <si>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</si>
  <si>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</si>
  <si>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</si>
  <si>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</si>
  <si>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</si>
  <si>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</si>
  <si>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</si>
  <si>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</si>
  <si>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</si>
  <si>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</si>
  <si>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</si>
  <si>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</si>
  <si>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</si>
  <si>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</si>
  <si>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</si>
  <si>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</si>
  <si>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</si>
  <si>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</si>
  <si>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</si>
  <si>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</si>
  <si>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</si>
  <si>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</si>
  <si>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</si>
  <si>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</si>
  <si>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</si>
  <si>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</si>
  <si>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</si>
  <si>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</si>
  <si>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</si>
  <si>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</si>
  <si>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</si>
  <si>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</si>
  <si>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</si>
  <si>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</si>
  <si>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</si>
  <si>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</si>
  <si>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</si>
  <si>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</si>
  <si>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</si>
  <si>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</si>
  <si>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</si>
  <si>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</si>
  <si>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</si>
  <si>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</si>
  <si>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</si>
  <si>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</si>
  <si>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</si>
  <si>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</si>
  <si>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</si>
  <si>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</si>
  <si>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</si>
  <si>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</si>
  <si>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</si>
  <si>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</si>
  <si>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</si>
  <si>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</si>
  <si>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</si>
  <si>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</si>
  <si>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</si>
  <si>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</si>
  <si>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</si>
  <si>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</si>
  <si>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</si>
  <si>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</si>
  <si>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</si>
  <si>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</si>
  <si>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</si>
  <si>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</si>
  <si>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</si>
  <si>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</si>
  <si>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</si>
  <si>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</si>
  <si>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</si>
  <si>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</si>
  <si>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</si>
  <si>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</si>
  <si>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</si>
  <si>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</si>
  <si>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</si>
  <si>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</si>
  <si>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</si>
  <si>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</si>
  <si>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</si>
  <si>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</si>
  <si>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</si>
  <si>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</si>
  <si>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</si>
  <si>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</si>
  <si>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</si>
  <si>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</si>
  <si>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</si>
  <si>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</si>
  <si>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</si>
  <si>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</si>
  <si>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</si>
  <si>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</si>
  <si>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</si>
  <si>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</si>
  <si>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</si>
  <si>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</si>
  <si>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</si>
  <si>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</si>
  <si>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</si>
  <si>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</si>
  <si>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</si>
  <si>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</si>
  <si>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</si>
  <si>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</si>
  <si>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</si>
  <si>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</si>
  <si>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</si>
  <si>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</si>
  <si>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</si>
  <si>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</si>
  <si>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</si>
  <si>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</si>
  <si>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</si>
  <si>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</si>
  <si>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</si>
  <si>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</si>
  <si>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</si>
  <si>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</si>
  <si>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</si>
  <si>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</si>
  <si>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</si>
  <si>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</si>
  <si>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</si>
  <si>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</si>
  <si>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</si>
  <si>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</si>
  <si>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</si>
  <si>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</si>
  <si>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</si>
  <si>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</si>
  <si>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</si>
  <si>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</si>
  <si>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</si>
  <si>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</si>
  <si>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</si>
  <si>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</si>
  <si>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</si>
  <si>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</si>
  <si>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</si>
  <si>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</si>
  <si>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</si>
  <si>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</si>
  <si>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</si>
  <si>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</si>
  <si>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</si>
  <si>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</si>
  <si>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</si>
  <si>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</si>
  <si>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</si>
  <si>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</si>
  <si>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</si>
  <si>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</si>
  <si>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</si>
  <si>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</si>
  <si>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</si>
  <si>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</si>
  <si>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</si>
  <si>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</si>
  <si>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</si>
  <si>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</si>
  <si>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</si>
  <si>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</si>
  <si>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</si>
  <si>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</si>
  <si>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</si>
  <si>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</si>
  <si>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</si>
  <si>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</si>
  <si>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</si>
  <si>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</si>
  <si>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</si>
  <si>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</si>
  <si>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</si>
  <si>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</si>
  <si>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</si>
  <si>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</si>
  <si>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</si>
  <si>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</si>
  <si>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</si>
  <si>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</si>
  <si>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</si>
  <si>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</si>
  <si>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</si>
  <si>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</si>
  <si>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</si>
  <si>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</si>
  <si>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</si>
  <si>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</si>
  <si>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</si>
  <si>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</si>
  <si>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</si>
  <si>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</si>
  <si>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</si>
  <si>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</si>
  <si>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</si>
  <si>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</si>
  <si>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</si>
  <si>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</si>
  <si>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</si>
  <si>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</si>
  <si>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</si>
  <si>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</si>
  <si>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</si>
  <si>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</si>
  <si>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</si>
  <si>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</si>
  <si>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</si>
  <si>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</si>
  <si>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</si>
  <si>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</si>
  <si>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</si>
  <si>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</si>
  <si>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</si>
  <si>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</si>
  <si>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</si>
  <si>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</si>
  <si>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</si>
  <si>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</si>
  <si>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</si>
  <si>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</si>
  <si>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</si>
  <si>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</si>
  <si>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</si>
  <si>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</si>
  <si>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</si>
  <si>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</si>
  <si>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</si>
  <si>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</si>
  <si>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</si>
  <si>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</si>
  <si>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</si>
  <si>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</si>
  <si>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</si>
  <si>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</si>
  <si>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</si>
  <si>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</si>
  <si>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</si>
  <si>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</si>
  <si>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</si>
  <si>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</si>
  <si>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</si>
  <si>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</si>
  <si>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</si>
  <si>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</si>
  <si>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</si>
  <si>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</si>
  <si>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</si>
  <si>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</si>
  <si>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</si>
  <si>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</si>
  <si>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</si>
  <si>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</si>
  <si>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</si>
  <si>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</si>
  <si>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</si>
  <si>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</si>
  <si>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</si>
  <si>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</si>
  <si>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</si>
  <si>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</si>
  <si>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</si>
  <si>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</si>
  <si>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</si>
  <si>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</si>
  <si>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</si>
  <si>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</si>
  <si>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</si>
  <si>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</si>
  <si>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</si>
  <si>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</si>
  <si>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</si>
  <si>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</si>
  <si>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</si>
  <si>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</si>
  <si>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</si>
  <si>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</si>
  <si>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</si>
  <si>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</si>
  <si>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</si>
  <si>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</si>
  <si>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</si>
  <si>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</si>
  <si>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</si>
  <si>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</si>
  <si>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</si>
  <si>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</si>
  <si>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</si>
  <si>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</si>
  <si>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</si>
  <si>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</si>
  <si>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</si>
  <si>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</si>
  <si>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</si>
  <si>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</si>
  <si>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</si>
  <si>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</si>
  <si>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</si>
  <si>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</si>
  <si>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</si>
  <si>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</si>
  <si>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</si>
  <si>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</si>
  <si>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</si>
  <si>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</si>
  <si>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</si>
  <si>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</si>
  <si>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</si>
  <si>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</si>
  <si>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</si>
  <si>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</si>
  <si>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</si>
  <si>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</si>
  <si>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</si>
  <si>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</si>
  <si>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</si>
  <si>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</si>
  <si>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</si>
  <si>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</si>
  <si>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</si>
  <si>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</si>
  <si>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</si>
  <si>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</si>
  <si>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</si>
  <si>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</si>
  <si>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</si>
  <si>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</si>
  <si>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</si>
  <si>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</si>
  <si>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</si>
  <si>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</si>
  <si>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</si>
  <si>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</si>
  <si>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</si>
  <si>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</si>
  <si>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</si>
  <si>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</si>
  <si>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</si>
  <si>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</si>
  <si>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</si>
  <si>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</si>
  <si>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</si>
  <si>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</si>
  <si>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</si>
  <si>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</si>
  <si>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</si>
  <si>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</si>
  <si>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</si>
  <si>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</si>
  <si>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</si>
  <si>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</si>
  <si>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</si>
  <si>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</si>
  <si>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</si>
  <si>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</si>
  <si>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</si>
  <si>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</si>
  <si>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</si>
  <si>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</si>
  <si>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</si>
  <si>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</si>
  <si>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</si>
  <si>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</si>
  <si>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</si>
  <si>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</si>
  <si>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</si>
  <si>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</si>
  <si>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</si>
  <si>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</si>
  <si>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</si>
  <si>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</si>
  <si>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</si>
  <si>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</si>
  <si>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</si>
  <si>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</si>
  <si>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</si>
  <si>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</si>
  <si>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</si>
  <si>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</si>
  <si>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</si>
  <si>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</si>
  <si>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</si>
  <si>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</si>
  <si>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</si>
  <si>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</si>
  <si>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</si>
  <si>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</si>
  <si>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</si>
  <si>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</si>
  <si>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</si>
  <si>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</si>
  <si>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</si>
  <si>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</si>
  <si>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</si>
  <si>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</si>
  <si>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</si>
  <si>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</si>
  <si>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</si>
  <si>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</si>
  <si>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</si>
  <si>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</si>
  <si>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</si>
  <si>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</si>
  <si>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</si>
  <si>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</si>
  <si>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</si>
  <si>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</si>
  <si>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</si>
  <si>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</si>
  <si>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</si>
  <si>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</si>
  <si>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</si>
  <si>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</si>
  <si>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</si>
  <si>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</si>
  <si>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</si>
  <si>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</si>
  <si>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</si>
  <si>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</si>
  <si>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</si>
  <si>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</si>
  <si>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</si>
  <si>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</si>
  <si>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</si>
  <si>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</si>
  <si>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</si>
  <si>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</si>
  <si>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</si>
  <si>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</si>
  <si>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</si>
  <si>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</si>
  <si>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</si>
  <si>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</si>
  <si>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</si>
  <si>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</si>
  <si>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</si>
  <si>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</si>
  <si>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</si>
  <si>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</si>
  <si>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</si>
  <si>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</si>
  <si>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</si>
  <si>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</si>
  <si>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</si>
  <si>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</si>
  <si>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</si>
  <si>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</si>
  <si>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</si>
  <si>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</si>
  <si>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</si>
  <si>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</si>
  <si>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</si>
  <si>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</si>
  <si>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</si>
  <si>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</si>
  <si>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</si>
  <si>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</si>
  <si>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</si>
  <si>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</si>
  <si>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</si>
  <si>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</si>
  <si>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</si>
  <si>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</si>
  <si>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</si>
  <si>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</si>
  <si>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</si>
  <si>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</si>
  <si>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</si>
  <si>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</si>
  <si>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</si>
  <si>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</si>
  <si>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</si>
  <si>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</si>
  <si>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</si>
  <si>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</si>
  <si>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</si>
  <si>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</si>
  <si>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</si>
  <si>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</si>
  <si>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</si>
  <si>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</si>
  <si>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</si>
  <si>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</si>
  <si>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</si>
  <si>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</si>
  <si>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</si>
  <si>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</si>
  <si>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</si>
  <si>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</si>
  <si>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</si>
  <si>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</si>
  <si>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</si>
  <si>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</si>
  <si>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</si>
  <si>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</si>
  <si>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</si>
  <si>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</si>
  <si>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</si>
  <si>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</si>
  <si>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</si>
  <si>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</si>
  <si>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</si>
  <si>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</si>
  <si>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</si>
  <si>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</si>
  <si>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</si>
  <si>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</si>
  <si>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</si>
  <si>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</si>
  <si>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</si>
  <si>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</si>
  <si>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</si>
  <si>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</si>
  <si>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</si>
  <si>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</si>
  <si>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</si>
  <si>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</si>
  <si>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</si>
  <si>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</si>
  <si>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</si>
  <si>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</si>
  <si>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</si>
  <si>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</si>
  <si>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</si>
  <si>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</si>
  <si>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</si>
  <si>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</si>
  <si>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</si>
  <si>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</si>
  <si>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</si>
  <si>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</si>
  <si>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</si>
  <si>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</si>
  <si>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</si>
  <si>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</si>
  <si>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</si>
  <si>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</si>
  <si>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</si>
  <si>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</si>
  <si>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</si>
  <si>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</si>
  <si>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</si>
  <si>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</si>
  <si>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</si>
  <si>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</si>
  <si>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</si>
  <si>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</si>
  <si>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</si>
  <si>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</si>
  <si>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</si>
  <si>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</si>
  <si>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</si>
  <si>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</si>
  <si>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</si>
  <si>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</si>
  <si>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</si>
  <si>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</si>
  <si>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</si>
  <si>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</si>
  <si>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</si>
  <si>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</si>
  <si>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</si>
  <si>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</si>
  <si>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</si>
  <si>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</si>
  <si>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</si>
  <si>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</si>
  <si>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</si>
  <si>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</si>
  <si>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</si>
  <si>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</si>
  <si>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</si>
  <si>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</si>
  <si>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</si>
  <si>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</si>
  <si>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</si>
  <si>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</si>
  <si>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</si>
  <si>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</si>
  <si>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</si>
  <si>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</si>
  <si>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</si>
  <si>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</si>
  <si>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</si>
  <si>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</si>
  <si>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</si>
  <si>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</si>
  <si>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</si>
  <si>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</si>
  <si>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</si>
  <si>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</si>
  <si>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</si>
  <si>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</si>
  <si>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</si>
  <si>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</si>
  <si>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</si>
  <si>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</si>
  <si>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</si>
  <si>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</si>
  <si>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</si>
  <si>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</si>
  <si>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</si>
  <si>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</si>
  <si>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</si>
  <si>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</si>
  <si>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</si>
  <si>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</si>
  <si>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</si>
  <si>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</si>
  <si>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</si>
  <si>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</si>
  <si>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</si>
  <si>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</si>
  <si>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</si>
  <si>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</si>
  <si>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</si>
  <si>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</si>
  <si>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</si>
  <si>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</si>
  <si>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</si>
  <si>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</si>
  <si>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</si>
  <si>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</si>
  <si>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</si>
  <si>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</si>
  <si>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</si>
  <si>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</si>
  <si>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</si>
  <si>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</si>
  <si>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</si>
  <si>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</si>
  <si>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</si>
  <si>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</si>
  <si>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</si>
  <si>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</si>
  <si>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</si>
  <si>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</si>
  <si>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</si>
  <si>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</si>
  <si>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</si>
  <si>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</si>
  <si>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</si>
  <si>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</si>
  <si>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</si>
  <si>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</si>
  <si>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</si>
  <si>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</si>
  <si>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</si>
  <si>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</si>
  <si>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</si>
  <si>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</si>
  <si>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</si>
  <si>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</si>
  <si>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</si>
  <si>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</si>
  <si>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</si>
  <si>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</si>
  <si>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</si>
  <si>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</si>
  <si>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</si>
  <si>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</si>
  <si>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</si>
  <si>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</si>
  <si>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</si>
  <si>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</si>
  <si>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</si>
  <si>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</si>
  <si>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</si>
  <si>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</si>
  <si>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</si>
  <si>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</si>
  <si>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</si>
  <si>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</si>
  <si>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</si>
  <si>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</si>
  <si>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</si>
  <si>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</si>
  <si>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</si>
  <si>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</si>
  <si>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</si>
  <si>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</si>
  <si>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</si>
  <si>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</si>
  <si>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</si>
  <si>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</si>
  <si>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</si>
  <si>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</si>
  <si>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</si>
  <si>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</si>
  <si>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</si>
  <si>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</si>
  <si>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</si>
  <si>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</si>
  <si>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</si>
  <si>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</si>
  <si>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</si>
  <si>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</si>
  <si>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</si>
  <si>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</si>
  <si>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</si>
  <si>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</si>
  <si>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</si>
  <si>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</si>
  <si>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</si>
  <si>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</si>
  <si>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</si>
  <si>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</si>
  <si>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</si>
  <si>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</si>
  <si>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</si>
  <si>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</si>
  <si>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</si>
  <si>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</si>
  <si>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</si>
  <si>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</si>
  <si>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</si>
  <si>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</si>
  <si>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</si>
  <si>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</si>
  <si>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</si>
  <si>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</si>
  <si>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</si>
  <si>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</si>
  <si>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</si>
  <si>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</si>
  <si>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</si>
  <si>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</si>
  <si>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</si>
  <si>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</si>
  <si>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</si>
  <si>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</si>
  <si>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</si>
  <si>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</si>
  <si>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</si>
  <si>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</si>
  <si>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</si>
  <si>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</si>
  <si>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</si>
  <si>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</si>
  <si>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</si>
  <si>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</si>
  <si>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</si>
  <si>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</si>
  <si>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</si>
  <si>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</si>
  <si>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</si>
  <si>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</si>
  <si>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</si>
  <si>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</si>
  <si>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</si>
  <si>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</si>
  <si>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</si>
  <si>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</si>
  <si>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</si>
  <si>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</si>
  <si>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</si>
  <si>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</si>
  <si>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</si>
  <si>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</si>
  <si>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</si>
  <si>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</si>
  <si>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</si>
  <si>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</si>
  <si>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</si>
  <si>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</si>
  <si>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</si>
  <si>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</si>
  <si>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</si>
  <si>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</si>
  <si>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</si>
  <si>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</si>
  <si>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</si>
  <si>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</si>
  <si>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</si>
  <si>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</si>
  <si>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</si>
  <si>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</si>
  <si>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</si>
  <si>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</si>
  <si>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</si>
  <si>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</si>
  <si>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</si>
  <si>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</si>
  <si>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</si>
  <si>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</si>
  <si>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</si>
  <si>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</si>
  <si>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</si>
  <si>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</si>
  <si>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</si>
  <si>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</si>
  <si>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</si>
  <si>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</si>
  <si>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</si>
  <si>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</si>
  <si>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</si>
  <si>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</si>
  <si>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</si>
  <si>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</si>
  <si>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</si>
  <si>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</si>
  <si>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</si>
  <si>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</si>
  <si>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</si>
  <si>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</si>
  <si>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</si>
  <si>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</si>
  <si>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</si>
  <si>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</si>
  <si>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</si>
  <si>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</si>
  <si>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</si>
  <si>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</si>
  <si>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</si>
  <si>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</si>
  <si>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</si>
  <si>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</si>
  <si>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</si>
  <si>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</si>
  <si>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</si>
  <si>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</si>
  <si>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</si>
  <si>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</si>
  <si>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</si>
  <si>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</si>
  <si>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</si>
  <si>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</si>
  <si>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</si>
  <si>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</si>
  <si>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</si>
  <si>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</si>
  <si>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</si>
  <si>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</si>
  <si>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</si>
  <si>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</si>
  <si>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</si>
  <si>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</si>
  <si>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</si>
  <si>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</si>
  <si>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</si>
  <si>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</si>
  <si>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</si>
  <si>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</si>
  <si>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</si>
  <si>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</si>
  <si>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</si>
  <si>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</si>
  <si>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</si>
  <si>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</si>
  <si>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</si>
  <si>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</si>
  <si>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</si>
  <si>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</si>
  <si>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</si>
  <si>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</si>
  <si>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</si>
  <si>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</si>
  <si>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</si>
  <si>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</si>
  <si>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</si>
  <si>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</si>
  <si>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</si>
  <si>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</si>
  <si>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</si>
  <si>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</si>
  <si>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</si>
  <si>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</si>
  <si>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</si>
  <si>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</si>
  <si>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</si>
  <si>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</si>
  <si>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</si>
  <si>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</si>
  <si>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</si>
  <si>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</si>
  <si>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</si>
  <si>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</si>
  <si>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</si>
  <si>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</si>
  <si>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</si>
  <si>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</si>
  <si>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</si>
  <si>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</si>
  <si>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</si>
  <si>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</si>
  <si>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</si>
  <si>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</si>
  <si>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</si>
  <si>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</si>
  <si>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</si>
  <si>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</si>
  <si>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</si>
  <si>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</si>
  <si>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</si>
  <si>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</si>
  <si>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</si>
  <si>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</si>
  <si>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</si>
  <si>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</si>
  <si>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</si>
  <si>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</si>
  <si>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</si>
  <si>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</si>
  <si>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</si>
  <si>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</si>
  <si>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</si>
  <si>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</si>
  <si>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</si>
  <si>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</si>
  <si>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</si>
  <si>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</si>
  <si>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</si>
  <si>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</si>
  <si>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</si>
  <si>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</si>
  <si>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</si>
  <si>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</si>
  <si>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</si>
  <si>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</si>
  <si>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</si>
  <si>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</si>
  <si>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</si>
  <si>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</si>
  <si>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</si>
  <si>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</si>
  <si>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</si>
  <si>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</si>
  <si>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</si>
  <si>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</si>
  <si>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</si>
  <si>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</si>
  <si>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</si>
  <si>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</si>
  <si>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</si>
  <si>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</si>
  <si>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</si>
  <si>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</si>
  <si>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</si>
  <si>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</si>
  <si>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</si>
  <si>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</si>
  <si>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</si>
  <si>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</si>
  <si>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</si>
  <si>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</si>
  <si>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</si>
  <si>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</si>
  <si>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</si>
  <si>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</si>
  <si>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</si>
  <si>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</si>
  <si>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</si>
  <si>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</si>
  <si>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</si>
  <si>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</si>
  <si>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</si>
  <si>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</si>
  <si>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</si>
  <si>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</si>
  <si>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</si>
  <si>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</si>
  <si>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</si>
  <si>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</si>
  <si>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</si>
  <si>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</si>
  <si>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</si>
  <si>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</si>
  <si>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</si>
  <si>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</si>
  <si>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</si>
  <si>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</si>
  <si>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</si>
  <si>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</si>
  <si>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</si>
  <si>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</si>
  <si>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</si>
  <si>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</si>
  <si>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</si>
  <si>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</si>
  <si>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</si>
  <si>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</si>
  <si>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</si>
  <si>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</si>
  <si>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</si>
  <si>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</si>
  <si>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</si>
  <si>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</si>
  <si>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</si>
  <si>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</si>
  <si>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</si>
  <si>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</si>
  <si>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</si>
  <si>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</si>
  <si>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</si>
  <si>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</si>
  <si>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</si>
  <si>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</si>
  <si>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</si>
  <si>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</si>
  <si>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</si>
  <si>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</si>
  <si>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</si>
  <si>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</si>
  <si>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</si>
  <si>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</si>
  <si>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</si>
  <si>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</si>
  <si>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</si>
  <si>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</si>
  <si>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</si>
  <si>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</si>
  <si>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</si>
  <si>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</si>
  <si>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</si>
  <si>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</si>
  <si>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</si>
  <si>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</si>
  <si>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</si>
  <si>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</si>
  <si>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</si>
  <si>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</si>
  <si>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</si>
  <si>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</si>
  <si>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</si>
  <si>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</si>
  <si>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</si>
  <si>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</si>
  <si>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</si>
  <si>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</si>
  <si>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</si>
  <si>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</si>
  <si>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</si>
  <si>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</si>
  <si>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</si>
  <si>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</si>
  <si>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</si>
  <si>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</si>
  <si>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</si>
  <si>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</si>
  <si>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</si>
  <si>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</si>
  <si>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</si>
  <si>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</si>
  <si>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</si>
  <si>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</si>
  <si>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</si>
  <si>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</si>
  <si>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</si>
  <si>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</si>
  <si>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</si>
  <si>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</si>
  <si>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</si>
  <si>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</si>
  <si>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</si>
  <si>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</si>
  <si>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</si>
  <si>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</si>
  <si>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</si>
  <si>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</si>
  <si>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</si>
  <si>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</si>
  <si>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</si>
  <si>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</si>
  <si>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</si>
  <si>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</si>
  <si>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</si>
  <si>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</si>
  <si>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</si>
  <si>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</si>
  <si>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</si>
  <si>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</si>
  <si>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</si>
  <si>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</si>
  <si>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</si>
  <si>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</si>
  <si>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</si>
  <si>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</si>
  <si>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</si>
  <si>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</si>
  <si>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</si>
  <si>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</si>
  <si>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</si>
  <si>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</si>
  <si>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</si>
  <si>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</si>
  <si>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</si>
  <si>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</si>
  <si>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</si>
  <si>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</si>
  <si>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</si>
  <si>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</si>
  <si>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</si>
  <si>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</si>
  <si>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</si>
  <si>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</si>
  <si>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</si>
  <si>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</si>
  <si>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</si>
  <si>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</si>
  <si>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</si>
  <si>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</si>
  <si>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</si>
  <si>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</si>
  <si>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</si>
  <si>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</si>
  <si>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</si>
  <si>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</si>
  <si>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</si>
  <si>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</si>
  <si>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</si>
  <si>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</si>
  <si>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</si>
  <si>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</si>
  <si>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</si>
  <si>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</si>
  <si>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</si>
  <si>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</si>
  <si>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</si>
  <si>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</si>
  <si>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</si>
  <si>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</si>
  <si>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</si>
  <si>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</si>
  <si>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</si>
  <si>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</si>
  <si>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</si>
  <si>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</si>
  <si>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</si>
  <si>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</si>
  <si>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</si>
  <si>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</si>
  <si>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</si>
  <si>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</si>
  <si>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</si>
  <si>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</si>
  <si>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</si>
  <si>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</si>
  <si>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</si>
  <si>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</si>
  <si>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</si>
  <si>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</si>
  <si>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</si>
  <si>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</si>
  <si>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</si>
  <si>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</si>
  <si>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</si>
  <si>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</si>
  <si>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</si>
  <si>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</si>
  <si>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</si>
  <si>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</si>
  <si>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</si>
  <si>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</si>
  <si>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</si>
  <si>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</si>
  <si>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</si>
  <si>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</si>
  <si>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</si>
  <si>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</si>
  <si>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</si>
  <si>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</si>
  <si>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</si>
  <si>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</si>
  <si>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</si>
  <si>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</si>
  <si>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</si>
  <si>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</si>
  <si>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</si>
  <si>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</si>
  <si>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</si>
  <si>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</si>
  <si>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</si>
  <si>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</si>
  <si>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</si>
  <si>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</si>
  <si>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</si>
  <si>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</si>
  <si>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</si>
  <si>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</si>
  <si>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</si>
  <si>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</si>
  <si>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</si>
  <si>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</si>
  <si>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</si>
  <si>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</si>
  <si>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</si>
  <si>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</si>
  <si>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</si>
  <si>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</si>
  <si>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</si>
  <si>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</si>
  <si>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</si>
  <si>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</si>
  <si>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</si>
  <si>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</si>
  <si>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</si>
  <si>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</si>
  <si>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</si>
  <si>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</si>
  <si>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</si>
  <si>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</si>
  <si>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</si>
  <si>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</si>
  <si>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</si>
  <si>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</si>
  <si>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</si>
  <si>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</si>
  <si>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</si>
  <si>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</si>
  <si>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</si>
  <si>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</si>
  <si>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</si>
  <si>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</si>
  <si>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</si>
  <si>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</si>
  <si>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</si>
  <si>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</si>
  <si>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</si>
  <si>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</si>
  <si>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</si>
  <si>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</si>
  <si>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</si>
  <si>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</si>
  <si>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</si>
  <si>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</si>
  <si>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</si>
  <si>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</si>
  <si>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</si>
  <si>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</si>
  <si>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</si>
  <si>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</si>
  <si>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</si>
  <si>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</si>
  <si>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</si>
  <si>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</si>
  <si>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</si>
  <si>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</si>
  <si>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</si>
  <si>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</si>
  <si>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</si>
  <si>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</si>
  <si>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</si>
  <si>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</si>
  <si>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</si>
  <si>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</si>
  <si>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</si>
  <si>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</si>
  <si>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</si>
  <si>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</si>
  <si>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</si>
  <si>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</si>
  <si>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</si>
  <si>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</si>
  <si>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</si>
  <si>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</si>
  <si>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</si>
  <si>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</si>
  <si>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</si>
  <si>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</si>
  <si>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</si>
  <si>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</si>
  <si>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</si>
  <si>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</si>
  <si>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</si>
  <si>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</si>
  <si>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</si>
  <si>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</si>
  <si>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</si>
  <si>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</si>
  <si>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</si>
  <si>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</si>
  <si>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</si>
  <si>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</si>
  <si>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</si>
  <si>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</si>
  <si>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</si>
  <si>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</si>
  <si>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</si>
  <si>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</si>
  <si>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</si>
  <si>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</si>
  <si>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</si>
  <si>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</si>
  <si>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</si>
  <si>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</si>
  <si>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</si>
  <si>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</si>
  <si>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</si>
  <si>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</si>
  <si>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</si>
  <si>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</si>
  <si>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</si>
  <si>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</si>
  <si>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</si>
  <si>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</si>
  <si>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</si>
  <si>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</si>
  <si>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</si>
  <si>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</si>
  <si>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</si>
  <si>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</si>
  <si>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</si>
  <si>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</si>
  <si>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</si>
  <si>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</si>
  <si>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</si>
  <si>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</si>
  <si>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</si>
  <si>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</si>
  <si>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</si>
  <si>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</si>
  <si>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</si>
  <si>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</si>
  <si>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</si>
  <si>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</si>
  <si>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</si>
  <si>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</si>
  <si>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</si>
  <si>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</si>
  <si>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</si>
  <si>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</si>
  <si>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</si>
  <si>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</si>
  <si>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</si>
  <si>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</si>
  <si>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</si>
  <si>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</si>
  <si>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</si>
  <si>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</si>
  <si>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</si>
  <si>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</si>
  <si>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</si>
  <si>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</si>
  <si>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</si>
  <si>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</si>
  <si>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</si>
  <si>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</si>
  <si>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</si>
  <si>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</si>
  <si>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</si>
  <si>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</si>
  <si>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</si>
  <si>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</si>
  <si>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</si>
  <si>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</si>
  <si>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</si>
  <si>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</si>
  <si>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</si>
  <si>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</si>
  <si>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</si>
  <si>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</si>
  <si>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</si>
  <si>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</si>
  <si>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</si>
  <si>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</si>
  <si>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</si>
  <si>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</si>
  <si>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</si>
  <si>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</si>
  <si>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</si>
  <si>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</si>
  <si>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</si>
  <si>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</si>
  <si>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</si>
  <si>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</si>
  <si>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</si>
  <si>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</si>
  <si>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</si>
  <si>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</si>
  <si>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</si>
  <si>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</si>
  <si>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</si>
  <si>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</si>
  <si>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</si>
  <si>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</si>
  <si>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</si>
  <si>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</si>
  <si>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</si>
  <si>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</si>
  <si>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</si>
  <si>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</si>
  <si>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</si>
  <si>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</si>
  <si>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</si>
  <si>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</si>
  <si>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</si>
  <si>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</si>
  <si>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</si>
  <si>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</si>
  <si>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</si>
  <si>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</si>
  <si>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</si>
  <si>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</si>
  <si>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</si>
  <si>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</si>
  <si>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</si>
  <si>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</si>
  <si>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</si>
  <si>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</si>
  <si>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</si>
  <si>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</si>
  <si>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</si>
  <si>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</si>
  <si>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</si>
  <si>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</si>
  <si>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</si>
  <si>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</si>
  <si>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</si>
  <si>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</si>
  <si>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</si>
  <si>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</si>
  <si>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</si>
  <si>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</si>
  <si>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</si>
  <si>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</si>
  <si>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</si>
  <si>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</si>
  <si>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</si>
  <si>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</si>
  <si>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</si>
  <si>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</si>
  <si>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</si>
  <si>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</si>
  <si>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</si>
  <si>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</si>
  <si>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</si>
  <si>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</si>
  <si>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</si>
  <si>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</si>
  <si>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</si>
  <si>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</si>
  <si>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</si>
  <si>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</si>
  <si>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</si>
  <si>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</si>
  <si>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</si>
  <si>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</si>
  <si>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</si>
  <si>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</si>
  <si>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</si>
  <si>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</si>
  <si>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</si>
  <si>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</si>
  <si>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</si>
  <si>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</si>
  <si>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</si>
  <si>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</si>
  <si>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</si>
  <si>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</si>
  <si>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</si>
  <si>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</si>
  <si>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</si>
  <si>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</si>
  <si>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</si>
  <si>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</si>
  <si>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</si>
  <si>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</si>
  <si>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</si>
  <si>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</si>
  <si>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</si>
  <si>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</si>
  <si>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</si>
  <si>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</si>
  <si>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</si>
  <si>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</si>
  <si>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</si>
  <si>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</si>
  <si>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</si>
  <si>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</si>
  <si>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</si>
  <si>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</si>
  <si>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</si>
  <si>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</si>
  <si>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</si>
  <si>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</si>
  <si>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</si>
  <si>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</si>
  <si>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</si>
  <si>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</si>
  <si>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</si>
  <si>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</si>
  <si>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</si>
  <si>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</si>
  <si>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</si>
  <si>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</si>
  <si>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</si>
  <si>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</si>
  <si>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</si>
  <si>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</si>
  <si>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</si>
  <si>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</si>
  <si>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</si>
  <si>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</si>
  <si>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</si>
  <si>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</si>
  <si>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</si>
  <si>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</si>
  <si>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</si>
  <si>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</si>
  <si>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</si>
  <si>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</si>
  <si>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</si>
  <si>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</si>
  <si>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</si>
  <si>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</si>
  <si>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</si>
  <si>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</si>
  <si>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</si>
  <si>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</si>
  <si>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</si>
  <si>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</si>
  <si>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</si>
  <si>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</si>
  <si>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</si>
  <si>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</si>
  <si>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</si>
  <si>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</si>
  <si>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</si>
  <si>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</si>
  <si>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</si>
  <si>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</si>
  <si>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</si>
  <si>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</si>
  <si>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</si>
  <si>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</si>
  <si>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</si>
  <si>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</si>
  <si>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</si>
  <si>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</si>
  <si>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</si>
  <si>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</si>
  <si>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</si>
  <si>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</si>
  <si>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</si>
  <si>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</si>
  <si>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</si>
  <si>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</si>
  <si>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</si>
  <si>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</si>
  <si>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</si>
  <si>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</si>
  <si>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</si>
  <si>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</si>
  <si>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</si>
  <si>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</si>
  <si>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</si>
  <si>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</si>
  <si>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</si>
  <si>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</si>
  <si>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</si>
  <si>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</si>
  <si>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</si>
  <si>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</si>
  <si>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</si>
  <si>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</si>
  <si>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</si>
  <si>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</si>
  <si>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</si>
  <si>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</si>
  <si>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</si>
  <si>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</si>
  <si>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</si>
  <si>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</si>
  <si>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</si>
  <si>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</si>
  <si>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</si>
  <si>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</si>
  <si>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</si>
  <si>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</si>
  <si>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</si>
  <si>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</si>
  <si>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</si>
  <si>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</si>
  <si>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</si>
  <si>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</si>
  <si>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</si>
  <si>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</si>
  <si>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</si>
  <si>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</si>
  <si>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</si>
  <si>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</si>
  <si>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</si>
  <si>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</si>
  <si>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</si>
  <si>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</si>
  <si>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</si>
  <si>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</si>
  <si>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</si>
  <si>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</si>
  <si>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</si>
  <si>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</si>
  <si>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</si>
  <si>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</si>
  <si>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</si>
  <si>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</si>
  <si>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</si>
  <si>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</si>
  <si>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</si>
  <si>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</si>
  <si>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</si>
  <si>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</si>
  <si>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</si>
  <si>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</si>
  <si>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</si>
  <si>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</si>
  <si>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</si>
  <si>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</si>
  <si>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</si>
  <si>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</si>
  <si>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</si>
  <si>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</si>
  <si>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</si>
  <si>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</si>
  <si>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</si>
  <si>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</si>
  <si>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</si>
  <si>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</si>
  <si>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</si>
  <si>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</si>
  <si>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</si>
  <si>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</si>
  <si>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</si>
  <si>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</si>
  <si>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</si>
  <si>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</si>
  <si>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</si>
  <si>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</si>
  <si>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</si>
  <si>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</si>
  <si>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</si>
  <si>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</si>
  <si>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</si>
  <si>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</si>
  <si>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</si>
  <si>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</si>
  <si>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</si>
  <si>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</si>
  <si>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</si>
  <si>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</si>
  <si>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</si>
  <si>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</si>
  <si>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</si>
  <si>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</si>
  <si>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</si>
  <si>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</si>
  <si>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</si>
  <si>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</si>
  <si>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</si>
  <si>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</si>
  <si>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</si>
  <si>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</si>
  <si>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</si>
  <si>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</si>
  <si>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</si>
  <si>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</si>
  <si>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</si>
  <si>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</si>
  <si>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</si>
  <si>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</si>
  <si>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</si>
  <si>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</si>
  <si>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</si>
  <si>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</si>
  <si>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</si>
  <si>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</si>
  <si>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</si>
  <si>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</si>
  <si>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</si>
  <si>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</si>
  <si>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</si>
  <si>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</si>
  <si>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</si>
  <si>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</si>
  <si>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</si>
  <si>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</si>
  <si>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</si>
  <si>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</si>
  <si>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</si>
  <si>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</si>
  <si>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</si>
  <si>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</si>
  <si>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</si>
  <si>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</si>
  <si>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</si>
  <si>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</si>
  <si>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</si>
  <si>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</si>
  <si>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</si>
  <si>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</si>
  <si>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</si>
  <si>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</si>
  <si>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</si>
  <si>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</si>
  <si>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</si>
  <si>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</si>
  <si>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</si>
  <si>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</si>
  <si>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</si>
  <si>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</si>
  <si>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</si>
  <si>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</si>
  <si>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</si>
  <si>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</si>
  <si>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</si>
  <si>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</si>
  <si>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</si>
  <si>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</si>
  <si>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</si>
  <si>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</si>
  <si>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</si>
  <si>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</si>
  <si>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</si>
  <si>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</si>
  <si>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</si>
  <si>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</si>
  <si>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</si>
  <si>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</si>
  <si>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</si>
  <si>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</si>
  <si>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</si>
  <si>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</si>
  <si>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</si>
  <si>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</si>
  <si>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</si>
  <si>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</si>
  <si>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</si>
  <si>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</si>
  <si>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</si>
  <si>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</si>
  <si>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</si>
  <si>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</si>
  <si>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</si>
  <si>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</si>
  <si>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</si>
  <si>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</si>
  <si>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</si>
  <si>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</si>
  <si>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</si>
  <si>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</si>
  <si>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</si>
  <si>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</si>
  <si>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</si>
  <si>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</si>
  <si>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</si>
  <si>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</si>
  <si>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</si>
  <si>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</si>
  <si>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</si>
  <si>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</si>
  <si>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</si>
  <si>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</si>
  <si>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</si>
  <si>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</si>
  <si>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</si>
  <si>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</si>
  <si>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</si>
  <si>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</si>
  <si>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</si>
  <si>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</si>
  <si>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</si>
  <si>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</si>
  <si>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</si>
  <si>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</si>
  <si>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</si>
  <si>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</si>
  <si>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</si>
  <si>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</si>
  <si>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</si>
  <si>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</si>
  <si>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</si>
  <si>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</si>
  <si>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</si>
  <si>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</si>
  <si>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</si>
  <si>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</si>
  <si>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</si>
  <si>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</si>
  <si>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</si>
  <si>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</si>
  <si>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</si>
  <si>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</si>
  <si>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</si>
  <si>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</si>
  <si>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</si>
  <si>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</si>
  <si>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</si>
  <si>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</si>
  <si>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</si>
  <si>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</si>
  <si>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</si>
  <si>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</si>
  <si>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</si>
  <si>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</si>
  <si>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</si>
  <si>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</si>
  <si>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</si>
  <si>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</si>
  <si>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</si>
  <si>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</si>
  <si>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</si>
  <si>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</si>
  <si>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</si>
  <si>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</si>
  <si>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</si>
  <si>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</si>
  <si>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</si>
  <si>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</si>
  <si>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</si>
  <si>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</si>
  <si>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</si>
  <si>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</si>
  <si>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</si>
  <si>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</si>
  <si>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</si>
  <si>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</si>
  <si>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</si>
  <si>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</si>
  <si>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</si>
  <si>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</si>
  <si>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</si>
  <si>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</si>
  <si>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</si>
  <si>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</si>
  <si>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</si>
  <si>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</si>
  <si>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</si>
  <si>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</si>
  <si>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</si>
  <si>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</si>
  <si>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</si>
  <si>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</si>
  <si>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</si>
  <si>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</si>
  <si>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</si>
  <si>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</si>
  <si>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</si>
  <si>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</si>
  <si>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</si>
  <si>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</si>
  <si>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</si>
  <si>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</si>
  <si>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</si>
  <si>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</si>
  <si>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</si>
  <si>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</si>
  <si>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</si>
  <si>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</si>
  <si>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</si>
  <si>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</si>
  <si>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</si>
  <si>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</si>
  <si>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</si>
  <si>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</si>
  <si>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</si>
  <si>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</si>
  <si>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</si>
  <si>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</si>
  <si>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</si>
  <si>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</si>
  <si>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</si>
  <si>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</si>
  <si>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</si>
  <si>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</si>
  <si>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</si>
  <si>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</si>
  <si>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</si>
  <si>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</si>
  <si>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</si>
  <si>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</si>
  <si>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</si>
  <si>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</si>
  <si>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</si>
  <si>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</si>
  <si>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</si>
  <si>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</si>
  <si>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</si>
  <si>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</si>
  <si>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</si>
  <si>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</si>
  <si>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</si>
  <si>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</si>
  <si>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</si>
  <si>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</si>
  <si>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</si>
  <si>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</si>
  <si>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</si>
  <si>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</si>
  <si>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</si>
  <si>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</si>
  <si>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</si>
  <si>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</si>
  <si>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</si>
  <si>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</si>
  <si>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</si>
  <si>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</si>
  <si>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</si>
  <si>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</si>
  <si>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</si>
  <si>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</si>
  <si>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</si>
  <si>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</si>
  <si>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</si>
  <si>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</si>
  <si>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</si>
  <si>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</si>
  <si>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</si>
  <si>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</si>
  <si>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</si>
  <si>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</si>
  <si>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</si>
  <si>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</si>
  <si>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</si>
  <si>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</si>
  <si>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</si>
  <si>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</si>
  <si>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</si>
  <si>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</si>
  <si>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</si>
  <si>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</si>
  <si>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</si>
  <si>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</si>
  <si>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</si>
  <si>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</si>
  <si>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</si>
  <si>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</si>
  <si>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</si>
  <si>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</si>
  <si>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</si>
  <si>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</si>
  <si>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</si>
  <si>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</si>
  <si>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</si>
  <si>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</si>
  <si>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</si>
  <si>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</si>
  <si>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</si>
  <si>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</si>
  <si>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</si>
  <si>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</si>
  <si>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</si>
  <si>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</si>
  <si>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</si>
  <si>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</si>
  <si>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</si>
  <si>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</si>
  <si>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</si>
  <si>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</si>
  <si>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</si>
  <si>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</si>
  <si>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</si>
  <si>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</si>
  <si>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</si>
  <si>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</si>
  <si>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</si>
  <si>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</si>
  <si>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</si>
  <si>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</si>
  <si>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</si>
  <si>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</si>
  <si>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</si>
  <si>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</si>
  <si>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</si>
  <si>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</si>
  <si>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</si>
  <si>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</si>
  <si>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</si>
  <si>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</si>
  <si>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</si>
  <si>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</si>
  <si>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</si>
  <si>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</si>
  <si>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</si>
  <si>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</si>
  <si>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</si>
  <si>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</si>
  <si>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</si>
  <si>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</si>
  <si>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</si>
  <si>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</si>
  <si>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</si>
  <si>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</si>
  <si>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</si>
  <si>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</si>
  <si>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</si>
  <si>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</si>
  <si>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</si>
  <si>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</si>
  <si>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</si>
  <si>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</si>
  <si>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</si>
  <si>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</si>
  <si>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</si>
  <si>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</si>
  <si>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</si>
  <si>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</si>
  <si>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</si>
  <si>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</si>
  <si>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</si>
  <si>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</si>
  <si>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</si>
  <si>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</si>
  <si>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</si>
  <si>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</si>
  <si>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</si>
  <si>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</si>
  <si>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</si>
  <si>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</si>
  <si>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</si>
  <si>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</si>
  <si>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</si>
  <si>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</si>
  <si>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</si>
  <si>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</si>
  <si>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</si>
  <si>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</si>
  <si>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</si>
  <si>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</si>
  <si>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</si>
  <si>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</si>
  <si>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</si>
  <si>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</si>
  <si>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</si>
  <si>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</si>
  <si>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</si>
  <si>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</si>
  <si>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</si>
  <si>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</si>
  <si>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</si>
  <si>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</si>
  <si>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</si>
  <si>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</si>
  <si>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</si>
  <si>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</si>
  <si>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</si>
  <si>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</si>
  <si>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</si>
  <si>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</si>
  <si>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</si>
  <si>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</si>
  <si>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</si>
  <si>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</si>
  <si>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</si>
  <si>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</si>
  <si>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</si>
  <si>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</si>
  <si>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</si>
  <si>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</si>
  <si>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</si>
  <si>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</si>
  <si>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</si>
  <si>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</si>
  <si>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</si>
  <si>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</si>
  <si>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</si>
  <si>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</si>
  <si>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</si>
  <si>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</si>
  <si>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</si>
  <si>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</si>
  <si>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</si>
  <si>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</si>
  <si>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</si>
  <si>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</si>
  <si>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</si>
  <si>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</si>
  <si>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</si>
  <si>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</si>
  <si>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</si>
  <si>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</si>
  <si>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</si>
  <si>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</si>
  <si>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</si>
  <si>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</si>
  <si>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</si>
  <si>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</si>
  <si>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</si>
  <si>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</si>
  <si>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</si>
  <si>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</si>
  <si>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</si>
  <si>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</si>
  <si>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</si>
  <si>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</si>
  <si>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</si>
  <si>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</si>
  <si>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</si>
  <si>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</si>
  <si>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</si>
  <si>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</si>
  <si>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</si>
  <si>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</si>
  <si>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</si>
  <si>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</si>
  <si>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</si>
  <si>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</si>
  <si>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</si>
  <si>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</si>
  <si>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</si>
  <si>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</si>
  <si>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</si>
  <si>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</si>
  <si>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</si>
  <si>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</si>
  <si>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</si>
  <si>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</si>
  <si>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</si>
  <si>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</si>
  <si>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</si>
  <si>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</si>
  <si>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</si>
  <si>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</si>
  <si>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</si>
  <si>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</si>
  <si>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</si>
  <si>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</si>
  <si>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</si>
  <si>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</si>
  <si>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</si>
  <si>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</si>
  <si>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</si>
  <si>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</si>
  <si>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</si>
  <si>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</si>
  <si>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</si>
  <si>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</si>
  <si>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</si>
  <si>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</si>
  <si>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</si>
  <si>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</si>
  <si>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</si>
  <si>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</si>
  <si>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</si>
  <si>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</si>
  <si>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</si>
  <si>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</si>
  <si>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</si>
  <si>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</si>
  <si>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</si>
  <si>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</si>
  <si>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</si>
  <si>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</si>
  <si>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</si>
  <si>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</si>
  <si>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</si>
  <si>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</si>
  <si>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</si>
  <si>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</si>
  <si>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</si>
  <si>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</si>
  <si>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</si>
  <si>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</si>
  <si>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</si>
  <si>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</si>
  <si>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</si>
  <si>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</si>
  <si>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</si>
  <si>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</si>
  <si>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</si>
  <si>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</si>
  <si>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</si>
  <si>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</si>
  <si>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</si>
  <si>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</si>
  <si>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</si>
  <si>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</si>
  <si>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</si>
  <si>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</si>
  <si>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</si>
  <si>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</si>
  <si>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</si>
  <si>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</si>
  <si>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</si>
  <si>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</si>
  <si>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</si>
  <si>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</si>
  <si>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</si>
  <si>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</si>
  <si>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</si>
  <si>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</si>
  <si>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</si>
  <si>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</si>
  <si>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</si>
  <si>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</si>
  <si>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</si>
  <si>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</si>
  <si>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</si>
  <si>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</si>
  <si>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</si>
  <si>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</si>
  <si>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</si>
  <si>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</si>
  <si>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</si>
  <si>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</si>
  <si>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</si>
  <si>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</si>
  <si>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</si>
  <si>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</si>
  <si>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</si>
  <si>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</si>
  <si>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</si>
  <si>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</si>
  <si>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</si>
  <si>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</si>
  <si>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</si>
  <si>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</si>
  <si>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</si>
  <si>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</si>
  <si>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</si>
  <si>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</si>
  <si>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</si>
  <si>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</si>
  <si>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</si>
  <si>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</si>
  <si>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</si>
  <si>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</si>
  <si>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</si>
  <si>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</si>
  <si>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</si>
  <si>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</si>
  <si>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</si>
  <si>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</si>
  <si>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</si>
  <si>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</si>
  <si>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</si>
  <si>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</si>
  <si>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</si>
  <si>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</si>
  <si>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</si>
  <si>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</si>
  <si>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</si>
  <si>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</si>
  <si>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</si>
  <si>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</si>
  <si>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</si>
  <si>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</si>
  <si>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</si>
  <si>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</si>
  <si>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</si>
  <si>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</si>
  <si>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</si>
  <si>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</si>
  <si>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</si>
  <si>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</si>
  <si>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</si>
  <si>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</si>
  <si>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</si>
  <si>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</si>
  <si>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</si>
  <si>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</si>
  <si>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</si>
  <si>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</si>
  <si>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</si>
  <si>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</si>
  <si>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</si>
  <si>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</si>
  <si>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</si>
  <si>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</si>
  <si>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</si>
  <si>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</si>
  <si>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</si>
  <si>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</si>
  <si>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</si>
  <si>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</si>
  <si>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</si>
  <si>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</si>
  <si>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</si>
  <si>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</si>
  <si>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</si>
  <si>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</si>
  <si>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</si>
  <si>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</si>
  <si>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</si>
  <si>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</si>
  <si>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</si>
  <si>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</si>
  <si>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</si>
  <si>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</si>
  <si>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</si>
  <si>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</si>
  <si>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</si>
  <si>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</si>
  <si>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</si>
  <si>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</si>
  <si>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</si>
  <si>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</si>
  <si>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</si>
  <si>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</si>
  <si>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</si>
  <si>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</si>
  <si>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</si>
  <si>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</si>
  <si>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</si>
  <si>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</si>
  <si>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</si>
  <si>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</si>
  <si>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</si>
  <si>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</si>
  <si>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</si>
  <si>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</si>
  <si>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</si>
  <si>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</si>
  <si>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</si>
  <si>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</si>
  <si>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</si>
  <si>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</si>
  <si>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</si>
  <si>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</si>
  <si>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</si>
  <si>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</si>
  <si>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</si>
  <si>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</si>
  <si>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</si>
  <si>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</si>
  <si>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</si>
  <si>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</si>
  <si>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</si>
  <si>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</si>
  <si>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</si>
  <si>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</si>
  <si>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</si>
  <si>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</si>
  <si>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</si>
  <si>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</si>
  <si>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</si>
  <si>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</si>
  <si>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</si>
  <si>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</si>
  <si>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</si>
  <si>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</si>
  <si>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</si>
  <si>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</si>
  <si>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</si>
  <si>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</si>
  <si>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</si>
  <si>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</si>
  <si>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</si>
  <si>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</si>
  <si>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</si>
  <si>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</si>
  <si>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</si>
  <si>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</si>
  <si>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</si>
  <si>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</si>
  <si>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</si>
  <si>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</si>
  <si>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</si>
  <si>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</si>
  <si>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</si>
  <si>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</si>
  <si>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</si>
  <si>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</si>
  <si>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</si>
  <si>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</si>
  <si>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</si>
  <si>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</si>
  <si>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</si>
  <si>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</si>
  <si>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</si>
  <si>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</si>
  <si>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</si>
  <si>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</si>
  <si>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</si>
  <si>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</si>
  <si>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</si>
  <si>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</si>
  <si>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</si>
  <si>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</si>
  <si>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</si>
  <si>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</si>
  <si>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</si>
  <si>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</si>
  <si>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</si>
  <si>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</si>
  <si>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</si>
  <si>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</si>
  <si>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</si>
  <si>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</si>
  <si>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</si>
  <si>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</si>
  <si>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</si>
  <si>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</si>
  <si>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</si>
  <si>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</si>
  <si>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</si>
  <si>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</si>
  <si>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</si>
  <si>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</si>
  <si>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</si>
  <si>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</si>
  <si>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</si>
  <si>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</si>
  <si>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</si>
  <si>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</si>
  <si>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</si>
  <si>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</si>
  <si>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</si>
  <si>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</si>
  <si>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</si>
  <si>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</si>
  <si>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</si>
  <si>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</si>
  <si>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</si>
  <si>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</si>
  <si>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</si>
  <si>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</si>
  <si>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</si>
  <si>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</si>
  <si>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</si>
  <si>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</si>
  <si>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</si>
  <si>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</si>
  <si>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</si>
  <si>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</si>
  <si>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</si>
  <si>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</si>
  <si>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</si>
  <si>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</si>
  <si>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</si>
  <si>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</si>
  <si>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</si>
  <si>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</si>
  <si>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</si>
  <si>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</si>
  <si>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</si>
  <si>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</si>
  <si>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</si>
  <si>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</si>
  <si>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</si>
  <si>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</si>
  <si>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</si>
  <si>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</si>
  <si>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</si>
  <si>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</si>
  <si>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</si>
  <si>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</si>
  <si>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</si>
  <si>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</si>
  <si>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</si>
  <si>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</si>
  <si>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</si>
  <si>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</si>
  <si>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</si>
  <si>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</si>
  <si>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</si>
  <si>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</si>
  <si>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</si>
  <si>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</si>
  <si>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</si>
  <si>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</si>
  <si>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</si>
  <si>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</si>
  <si>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</si>
  <si>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</si>
  <si>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</si>
  <si>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</si>
  <si>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</si>
  <si>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</si>
  <si>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</si>
  <si>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</si>
  <si>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</si>
  <si>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</si>
  <si>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</si>
  <si>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</si>
  <si>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</si>
  <si>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</si>
  <si>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</si>
  <si>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</si>
  <si>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</si>
  <si>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</si>
  <si>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</si>
  <si>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</si>
  <si>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</si>
  <si>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</si>
  <si>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</si>
  <si>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</si>
  <si>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</si>
  <si>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</si>
  <si>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</si>
  <si>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</si>
  <si>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</si>
  <si>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</si>
  <si>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</si>
  <si>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</si>
  <si>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</si>
  <si>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</si>
  <si>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</si>
  <si>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</si>
  <si>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</si>
  <si>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</si>
  <si>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</si>
  <si>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</si>
  <si>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</si>
  <si>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</si>
  <si>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</si>
  <si>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</si>
  <si>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</si>
  <si>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</si>
  <si>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</si>
  <si>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</si>
  <si>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</si>
  <si>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</si>
  <si>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</si>
  <si>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</si>
  <si>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</si>
  <si>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</si>
  <si>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</si>
  <si>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</si>
  <si>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</si>
  <si>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</si>
  <si>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</si>
  <si>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</si>
  <si>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</si>
  <si>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</si>
  <si>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</si>
  <si>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</si>
  <si>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</si>
  <si>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</si>
  <si>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</si>
  <si>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</si>
  <si>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</si>
  <si>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</si>
  <si>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</si>
  <si>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</si>
  <si>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</si>
  <si>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</si>
  <si>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</si>
  <si>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</si>
  <si>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</si>
  <si>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</si>
  <si>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</si>
  <si>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</si>
  <si>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</si>
  <si>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</si>
  <si>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</si>
  <si>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</si>
  <si>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</si>
  <si>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</si>
  <si>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</si>
  <si>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</si>
  <si>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</si>
  <si>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</si>
  <si>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</si>
  <si>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</si>
  <si>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</si>
  <si>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</si>
  <si>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</si>
  <si>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</si>
  <si>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</si>
  <si>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</si>
  <si>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</si>
  <si>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</si>
  <si>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</si>
  <si>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</si>
  <si>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</si>
  <si>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</si>
  <si>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</si>
  <si>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</si>
  <si>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</si>
  <si>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</si>
  <si>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</si>
  <si>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</si>
  <si>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</si>
  <si>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</si>
  <si>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</si>
  <si>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</si>
  <si>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</si>
  <si>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</si>
  <si>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</si>
  <si>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</si>
  <si>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</si>
  <si>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</si>
  <si>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</si>
  <si>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</si>
  <si>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</si>
  <si>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</si>
  <si>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</si>
  <si>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</si>
  <si>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</si>
  <si>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</si>
  <si>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</si>
  <si>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</si>
  <si>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</si>
  <si>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</si>
  <si>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</si>
  <si>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</si>
  <si>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</si>
  <si>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</si>
  <si>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</si>
  <si>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</si>
  <si>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</si>
  <si>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</si>
  <si>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</si>
  <si>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</si>
  <si>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</si>
  <si>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</si>
  <si>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</si>
  <si>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</si>
  <si>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</si>
  <si>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</si>
  <si>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</si>
  <si>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</si>
  <si>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</si>
  <si>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</si>
  <si>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</si>
  <si>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</si>
  <si>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</si>
  <si>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</si>
  <si>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</si>
  <si>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</si>
  <si>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</si>
  <si>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</si>
  <si>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</si>
  <si>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</si>
  <si>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</si>
  <si>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</si>
  <si>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</si>
  <si>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</si>
  <si>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</si>
  <si>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</si>
  <si>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</si>
  <si>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</si>
  <si>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</si>
  <si>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</si>
  <si>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</si>
  <si>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</si>
  <si>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</si>
  <si>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</si>
  <si>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</si>
  <si>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</si>
  <si>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</si>
  <si>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</si>
  <si>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</si>
  <si>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</si>
  <si>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</si>
  <si>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</si>
  <si>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</si>
  <si>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</si>
  <si>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</si>
  <si>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</si>
  <si>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</si>
  <si>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</si>
  <si>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</si>
  <si>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</si>
  <si>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</si>
  <si>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</si>
  <si>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</si>
  <si>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</si>
  <si>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</si>
  <si>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</si>
  <si>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</si>
  <si>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</si>
  <si>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</si>
  <si>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</si>
  <si>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</si>
  <si>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</si>
  <si>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</si>
  <si>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</si>
  <si>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</si>
  <si>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</si>
  <si>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</si>
  <si>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</si>
  <si>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</si>
  <si>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</si>
  <si>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</si>
  <si>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</si>
  <si>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</si>
  <si>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</si>
  <si>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</si>
  <si>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</si>
  <si>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</si>
  <si>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</si>
  <si>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</si>
  <si>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</si>
  <si>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</si>
  <si>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</si>
  <si>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</si>
  <si>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</si>
  <si>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</si>
  <si>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</si>
  <si>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</si>
  <si>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</si>
  <si>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</si>
  <si>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</si>
  <si>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</si>
  <si>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</si>
  <si>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</si>
  <si>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</si>
  <si>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</si>
  <si>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</si>
  <si>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</si>
  <si>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</si>
  <si>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</si>
  <si>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</si>
  <si>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</si>
  <si>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</si>
  <si>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</si>
  <si>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</si>
  <si>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</si>
  <si>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</si>
  <si>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</si>
  <si>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</si>
  <si>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</si>
  <si>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</si>
  <si>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</si>
  <si>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</si>
  <si>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</si>
  <si>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</si>
  <si>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</si>
  <si>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</si>
  <si>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</si>
  <si>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</si>
  <si>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</si>
  <si>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</si>
  <si>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</si>
  <si>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</si>
  <si>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</si>
  <si>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</si>
  <si>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</si>
  <si>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</si>
  <si>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</si>
  <si>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</si>
  <si>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</si>
  <si>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</si>
  <si>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</si>
  <si>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</si>
  <si>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</si>
  <si>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</si>
  <si>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</si>
  <si>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</si>
  <si>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</si>
  <si>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</si>
  <si>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</si>
  <si>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</si>
  <si>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</si>
  <si>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</si>
  <si>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</si>
  <si>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</si>
  <si>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</si>
  <si>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</si>
  <si>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</si>
  <si>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</si>
  <si>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</si>
  <si>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</si>
  <si>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</si>
  <si>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</si>
  <si>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</si>
  <si>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</si>
  <si>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</si>
  <si>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</si>
  <si>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</si>
  <si>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</si>
  <si>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</si>
  <si>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</si>
  <si>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</si>
  <si>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</si>
  <si>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</si>
  <si>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</si>
  <si>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</si>
  <si>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</si>
  <si>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</si>
  <si>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</si>
  <si>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</si>
  <si>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</si>
  <si>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</si>
  <si>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</si>
  <si>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</si>
  <si>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</si>
  <si>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</si>
  <si>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</si>
  <si>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</si>
  <si>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</si>
  <si>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</si>
  <si>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</si>
  <si>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</si>
  <si>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</si>
  <si>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</si>
  <si>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</si>
  <si>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</si>
  <si>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</si>
  <si>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</si>
  <si>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</si>
  <si>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</si>
  <si>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</si>
  <si>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</si>
  <si>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</si>
  <si>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</si>
  <si>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</si>
  <si>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</si>
  <si>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</si>
  <si>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</si>
  <si>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</si>
  <si>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</si>
  <si>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</si>
  <si>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</si>
  <si>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</si>
  <si>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</si>
  <si>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</si>
  <si>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</si>
  <si>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</si>
  <si>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</si>
  <si>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</si>
  <si>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</si>
  <si>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</si>
  <si>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</si>
  <si>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</si>
  <si>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</si>
  <si>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</si>
  <si>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</si>
  <si>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</si>
  <si>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</si>
  <si>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</si>
  <si>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</si>
  <si>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</si>
  <si>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</si>
  <si>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</si>
  <si>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</si>
  <si>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</si>
  <si>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</si>
  <si>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</si>
  <si>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</si>
  <si>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</si>
  <si>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</si>
  <si>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</si>
  <si>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</si>
  <si>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</si>
  <si>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</si>
  <si>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</si>
  <si>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</si>
  <si>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</si>
  <si>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</si>
  <si>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</si>
  <si>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</si>
  <si>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</si>
  <si>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</si>
  <si>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</si>
  <si>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</si>
  <si>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</si>
  <si>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</si>
  <si>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</si>
  <si>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</si>
  <si>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</si>
  <si>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</si>
  <si>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</si>
  <si>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</si>
  <si>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</si>
  <si>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</si>
  <si>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</si>
  <si>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</si>
  <si>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</si>
  <si>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</si>
  <si>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</si>
  <si>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</si>
  <si>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</si>
  <si>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</si>
  <si>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</si>
  <si>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</si>
  <si>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</si>
  <si>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</si>
  <si>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</si>
  <si>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</si>
  <si>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</si>
  <si>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</si>
  <si>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</si>
  <si>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</si>
  <si>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</si>
  <si>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</si>
  <si>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</si>
  <si>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</si>
  <si>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</si>
  <si>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</si>
  <si>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</si>
  <si>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</si>
  <si>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</si>
  <si>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</si>
  <si>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</si>
  <si>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</si>
  <si>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</si>
  <si>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</si>
  <si>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</si>
  <si>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</si>
  <si>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</si>
  <si>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</si>
  <si>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</si>
  <si>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</si>
  <si>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</si>
  <si>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</si>
  <si>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</si>
  <si>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</si>
  <si>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</si>
  <si>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</si>
  <si>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</si>
  <si>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</si>
  <si>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</si>
  <si>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</si>
  <si>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</si>
  <si>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</si>
  <si>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</si>
  <si>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</si>
  <si>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</si>
  <si>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</si>
  <si>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</si>
  <si>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</si>
  <si>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</si>
  <si>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</si>
  <si>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</si>
  <si>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</si>
  <si>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</si>
  <si>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</si>
  <si>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</si>
  <si>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</si>
  <si>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</si>
  <si>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</si>
  <si>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</si>
  <si>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</si>
  <si>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</si>
  <si>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</si>
  <si>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</si>
  <si>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</si>
  <si>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</si>
  <si>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</si>
  <si>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</si>
  <si>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</si>
  <si>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</si>
  <si>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</si>
  <si>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</si>
  <si>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</si>
  <si>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</si>
  <si>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</si>
  <si>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</si>
  <si>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</si>
  <si>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</si>
  <si>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</si>
  <si>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</si>
  <si>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</si>
  <si>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</si>
  <si>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</si>
  <si>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</si>
  <si>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</si>
  <si>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</si>
  <si>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</si>
  <si>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</si>
  <si>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</si>
  <si>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</si>
  <si>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</si>
  <si>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</si>
  <si>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</si>
  <si>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</si>
  <si>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</si>
  <si>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</si>
  <si>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</si>
  <si>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</si>
  <si>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</si>
  <si>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</si>
  <si>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</si>
  <si>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</si>
  <si>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</si>
  <si>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</si>
  <si>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</si>
  <si>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</si>
  <si>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</si>
  <si>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</si>
  <si>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</si>
  <si>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</si>
  <si>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</si>
  <si>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</si>
  <si>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</si>
  <si>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</si>
  <si>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</si>
  <si>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</si>
  <si>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</si>
  <si>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</si>
  <si>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</si>
  <si>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</si>
  <si>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</si>
  <si>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</si>
  <si>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</si>
  <si>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</si>
  <si>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</si>
  <si>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</si>
  <si>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</si>
  <si>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</si>
  <si>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</si>
  <si>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</si>
  <si>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</si>
  <si>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</si>
  <si>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</si>
  <si>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</si>
  <si>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</si>
  <si>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</si>
  <si>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</si>
  <si>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</si>
  <si>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</si>
  <si>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</si>
  <si>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</si>
  <si>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</si>
  <si>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</si>
  <si>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</si>
  <si>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</si>
  <si>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</si>
  <si>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</si>
  <si>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</si>
  <si>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</si>
  <si>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</si>
  <si>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</si>
  <si>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</si>
  <si>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</si>
  <si>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</si>
  <si>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</si>
  <si>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</si>
  <si>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</si>
  <si>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</si>
  <si>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</si>
  <si>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</si>
  <si>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</si>
  <si>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</si>
  <si>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</si>
  <si>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</si>
  <si>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</si>
  <si>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</si>
  <si>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</si>
  <si>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</si>
  <si>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</si>
  <si>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</si>
  <si>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</si>
  <si>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</si>
  <si>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</si>
  <si>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</si>
  <si>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</si>
  <si>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</si>
  <si>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</si>
  <si>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</si>
  <si>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</si>
  <si>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</si>
  <si>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</si>
  <si>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</si>
  <si>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</si>
  <si>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</si>
  <si>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</si>
  <si>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</si>
  <si>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</si>
  <si>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</si>
  <si>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</si>
  <si>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</si>
  <si>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</si>
  <si>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</si>
  <si>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</si>
  <si>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</si>
  <si>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</si>
  <si>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</si>
  <si>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</si>
  <si>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</si>
  <si>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</si>
  <si>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</si>
  <si>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</si>
  <si>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</si>
  <si>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</si>
  <si>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</si>
  <si>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</si>
  <si>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</si>
  <si>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</si>
  <si>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</si>
  <si>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</si>
  <si>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</si>
  <si>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</si>
  <si>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</si>
  <si>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</si>
  <si>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</si>
  <si>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</si>
  <si>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</si>
  <si>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</si>
  <si>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</si>
  <si>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</si>
  <si>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</si>
  <si>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</si>
  <si>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</si>
  <si>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</si>
  <si>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</si>
  <si>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</si>
  <si>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</si>
  <si>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</si>
  <si>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</si>
  <si>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</si>
  <si>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</si>
  <si>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</si>
  <si>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</si>
  <si>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</si>
  <si>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</si>
  <si>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</si>
  <si>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</si>
  <si>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</si>
  <si>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</si>
  <si>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</si>
  <si>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</si>
  <si>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</si>
  <si>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</si>
  <si>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</si>
  <si>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</si>
  <si>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</si>
  <si>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</si>
  <si>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</si>
  <si>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</si>
  <si>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</si>
  <si>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</si>
  <si>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</si>
  <si>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</si>
  <si>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</si>
  <si>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</si>
  <si>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</si>
  <si>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</si>
  <si>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</si>
  <si>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</si>
  <si>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</si>
  <si>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</si>
  <si>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</si>
  <si>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</si>
  <si>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</si>
  <si>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</si>
  <si>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</si>
  <si>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</si>
  <si>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</si>
  <si>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</si>
  <si>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</si>
  <si>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</si>
  <si>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</si>
  <si>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</si>
  <si>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</si>
  <si>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</si>
  <si>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</si>
  <si>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</si>
  <si>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</si>
  <si>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</si>
  <si>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</si>
  <si>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</si>
  <si>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</si>
  <si>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</si>
  <si>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</si>
  <si>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</si>
  <si>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</si>
  <si>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</si>
  <si>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</si>
  <si>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</si>
  <si>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</si>
  <si>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</si>
  <si>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</si>
  <si>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</si>
  <si>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</si>
  <si>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</si>
  <si>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</si>
  <si>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</si>
  <si>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</si>
  <si>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</si>
  <si>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</si>
  <si>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</si>
  <si>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</si>
  <si>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</si>
  <si>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</si>
  <si>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</si>
  <si>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</si>
  <si>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</si>
  <si>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</si>
  <si>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</si>
  <si>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</si>
  <si>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</si>
  <si>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</si>
  <si>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</si>
  <si>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</si>
  <si>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</si>
  <si>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</si>
  <si>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</si>
  <si>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</si>
  <si>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</si>
  <si>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</si>
  <si>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</si>
  <si>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</si>
  <si>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</si>
  <si>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</si>
  <si>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</si>
  <si>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</si>
  <si>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</si>
  <si>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</si>
  <si>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</si>
  <si>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</si>
  <si>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</si>
  <si>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</si>
  <si>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</si>
  <si>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</si>
  <si>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</si>
  <si>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</si>
  <si>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</si>
  <si>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</si>
  <si>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</si>
  <si>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</si>
  <si>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</si>
  <si>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</si>
  <si>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</si>
  <si>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</si>
  <si>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</si>
  <si>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</si>
  <si>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</si>
  <si>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</si>
  <si>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</si>
  <si>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</si>
  <si>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</si>
  <si>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</si>
  <si>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</si>
  <si>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</si>
  <si>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</si>
  <si>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</si>
  <si>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</si>
  <si>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</si>
  <si>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</si>
  <si>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</si>
  <si>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</si>
  <si>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</si>
  <si>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</si>
  <si>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</si>
  <si>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</si>
  <si>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</si>
  <si>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</si>
  <si>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</si>
  <si>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</si>
  <si>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</si>
  <si>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</si>
  <si>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</si>
  <si>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</si>
  <si>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</si>
  <si>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</si>
  <si>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</si>
  <si>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</si>
  <si>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</si>
  <si>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</si>
  <si>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</si>
  <si>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</si>
  <si>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</si>
  <si>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</si>
  <si>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</si>
  <si>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</si>
  <si>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</si>
  <si>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</si>
  <si>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</si>
  <si>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</si>
  <si>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</si>
  <si>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</si>
  <si>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</si>
  <si>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</si>
  <si>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</si>
  <si>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</si>
  <si>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</si>
  <si>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</si>
  <si>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</si>
  <si>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</si>
  <si>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</si>
  <si>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</si>
  <si>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</si>
  <si>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</si>
  <si>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</si>
  <si>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</si>
  <si>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</si>
  <si>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</si>
  <si>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</si>
  <si>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</si>
  <si>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</si>
  <si>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</si>
  <si>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</si>
  <si>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</si>
  <si>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</si>
  <si>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</si>
  <si>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</si>
  <si>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</si>
  <si>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</si>
  <si>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</si>
  <si>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</si>
  <si>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</si>
  <si>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</si>
  <si>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</si>
  <si>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</si>
  <si>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</si>
  <si>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</si>
  <si>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</si>
  <si>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</si>
  <si>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</si>
  <si>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</si>
  <si>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</si>
  <si>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</si>
  <si>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</si>
  <si>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</si>
  <si>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</si>
  <si>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</si>
  <si>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</si>
  <si>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</si>
  <si>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</si>
  <si>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</si>
  <si>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</si>
  <si>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</si>
  <si>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</si>
  <si>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</si>
  <si>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</si>
  <si>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</si>
  <si>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</si>
  <si>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</si>
  <si>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</si>
  <si>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</si>
  <si>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</si>
  <si>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</si>
  <si>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</si>
  <si>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</si>
  <si>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</si>
  <si>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</si>
  <si>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</si>
  <si>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</si>
  <si>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</si>
  <si>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</si>
  <si>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</si>
  <si>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</si>
  <si>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</si>
  <si>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</si>
  <si>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</si>
  <si>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</si>
  <si>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</si>
  <si>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</si>
  <si>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</si>
  <si>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</si>
  <si>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</si>
  <si>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</si>
  <si>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</si>
  <si>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</si>
  <si>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</si>
  <si>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</si>
  <si>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</si>
  <si>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</si>
  <si>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</si>
  <si>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</si>
  <si>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</si>
  <si>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</si>
  <si>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</si>
  <si>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</si>
  <si>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</si>
  <si>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</si>
  <si>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</si>
  <si>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</si>
  <si>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</si>
  <si>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</si>
  <si>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</si>
  <si>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</si>
  <si>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</si>
  <si>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</si>
  <si>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</si>
  <si>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</si>
  <si>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</si>
  <si>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</si>
  <si>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</si>
  <si>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</si>
  <si>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</si>
  <si>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</si>
  <si>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</si>
  <si>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</si>
  <si>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</si>
  <si>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</si>
  <si>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</si>
  <si>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</si>
  <si>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</si>
  <si>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</si>
  <si>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</si>
  <si>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</si>
  <si>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</si>
  <si>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</si>
  <si>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</si>
  <si>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</si>
  <si>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</si>
  <si>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</si>
  <si>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</si>
  <si>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</si>
  <si>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</si>
  <si>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</si>
  <si>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</si>
  <si>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</si>
  <si>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</si>
  <si>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</si>
  <si>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</si>
  <si>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</si>
  <si>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</si>
  <si>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</si>
  <si>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</si>
  <si>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</si>
  <si>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</si>
  <si>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</si>
  <si>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</si>
  <si>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</si>
  <si>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</si>
  <si>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</si>
  <si>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</si>
  <si>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</si>
  <si>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</si>
  <si>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</si>
  <si>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</si>
  <si>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</si>
  <si>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</si>
  <si>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</si>
  <si>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</si>
  <si>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</si>
  <si>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</si>
  <si>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</si>
  <si>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</si>
  <si>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</si>
  <si>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</si>
  <si>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</si>
  <si>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</si>
  <si>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</si>
  <si>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</si>
  <si>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</si>
  <si>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</si>
  <si>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</si>
  <si>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</si>
  <si>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</si>
  <si>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</si>
  <si>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</si>
  <si>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</si>
  <si>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</si>
  <si>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</si>
  <si>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</si>
  <si>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</si>
  <si>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</si>
  <si>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</si>
  <si>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</si>
  <si>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</si>
  <si>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</si>
  <si>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</si>
  <si>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</si>
  <si>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</si>
  <si>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</si>
  <si>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</si>
  <si>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</si>
  <si>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</si>
  <si>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</si>
  <si>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</si>
  <si>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</si>
  <si>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</si>
  <si>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</si>
  <si>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</si>
  <si>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</si>
  <si>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</si>
  <si>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</si>
  <si>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</si>
  <si>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</si>
  <si>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</si>
  <si>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</si>
  <si>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</si>
  <si>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</si>
  <si>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</si>
  <si>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</si>
  <si>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</si>
  <si>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</si>
  <si>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</si>
  <si>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</si>
  <si>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</si>
  <si>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</si>
  <si>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</si>
  <si>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</si>
  <si>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</si>
  <si>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</si>
  <si>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</si>
  <si>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</si>
  <si>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</si>
  <si>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</si>
  <si>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</si>
  <si>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</si>
  <si>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</si>
  <si>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</si>
  <si>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</si>
  <si>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</si>
  <si>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</si>
  <si>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</si>
  <si>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</si>
  <si>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</si>
  <si>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</si>
  <si>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</si>
  <si>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</si>
  <si>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</si>
  <si>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</si>
  <si>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</si>
  <si>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</si>
  <si>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</si>
  <si>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</si>
  <si>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</si>
  <si>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</si>
  <si>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</si>
  <si>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</si>
  <si>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</si>
  <si>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</si>
  <si>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</si>
  <si>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</si>
  <si>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</si>
  <si>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</si>
  <si>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</si>
  <si>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</si>
  <si>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</si>
  <si>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</si>
  <si>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</si>
  <si>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</si>
  <si>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</si>
  <si>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</si>
  <si>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</si>
  <si>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</si>
  <si>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</si>
  <si>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</si>
  <si>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</si>
  <si>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</si>
  <si>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</si>
  <si>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</si>
  <si>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</si>
  <si>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</si>
  <si>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</si>
  <si>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</si>
  <si>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</si>
  <si>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</si>
  <si>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</si>
  <si>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</si>
  <si>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</si>
  <si>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</si>
  <si>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</si>
  <si>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</si>
  <si>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</si>
  <si>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</si>
  <si>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</si>
  <si>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</si>
  <si>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</si>
  <si>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</si>
  <si>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</si>
  <si>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</si>
  <si>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</si>
  <si>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</si>
  <si>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</si>
  <si>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</si>
  <si>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</si>
  <si>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</si>
  <si>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</si>
  <si>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</si>
  <si>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</si>
  <si>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</si>
  <si>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</si>
  <si>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</si>
  <si>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</si>
  <si>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</si>
  <si>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</si>
  <si>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</si>
  <si>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</si>
  <si>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</si>
  <si>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</si>
  <si>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</si>
  <si>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</si>
  <si>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</si>
  <si>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</si>
  <si>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</si>
  <si>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</si>
  <si>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</si>
  <si>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</si>
  <si>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</si>
  <si>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</si>
  <si>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</si>
  <si>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</si>
  <si>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</si>
  <si>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</si>
  <si>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</si>
  <si>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</si>
  <si>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</si>
  <si>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</si>
  <si>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</si>
  <si>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</si>
  <si>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</si>
  <si>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</si>
  <si>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</si>
  <si>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</si>
  <si>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</si>
  <si>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</si>
  <si>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</si>
  <si>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</si>
  <si>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</si>
  <si>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</si>
  <si>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</si>
  <si>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</si>
  <si>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</si>
  <si>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</si>
  <si>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</si>
  <si>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</si>
  <si>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</si>
  <si>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</si>
  <si>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</si>
  <si>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</si>
  <si>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</si>
  <si>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</si>
  <si>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</si>
  <si>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</si>
  <si>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</si>
  <si>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</si>
  <si>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</si>
  <si>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</si>
  <si>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</si>
  <si>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</si>
  <si>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</si>
  <si>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</si>
  <si>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</si>
  <si>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</si>
  <si>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</si>
  <si>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</si>
  <si>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</si>
  <si>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</si>
  <si>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</si>
  <si>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</si>
  <si>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</si>
  <si>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</si>
  <si>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</si>
  <si>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</si>
  <si>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</si>
  <si>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</si>
  <si>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</si>
  <si>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</si>
  <si>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</si>
  <si>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</si>
  <si>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</si>
  <si>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</si>
  <si>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</si>
  <si>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</si>
  <si>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</si>
  <si>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</si>
  <si>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</si>
  <si>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</si>
  <si>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</si>
  <si>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</si>
  <si>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</si>
  <si>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</si>
  <si>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</si>
  <si>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</si>
  <si>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</si>
  <si>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</si>
  <si>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</si>
  <si>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</si>
  <si>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</si>
  <si>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</si>
  <si>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</si>
  <si>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</si>
  <si>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</si>
  <si>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</si>
  <si>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</si>
  <si>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</si>
  <si>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</si>
  <si>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</si>
  <si>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</si>
  <si>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</si>
  <si>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</si>
  <si>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</si>
  <si>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</si>
  <si>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</si>
  <si>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</si>
  <si>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</si>
  <si>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</si>
  <si>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</si>
  <si>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</si>
  <si>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</si>
  <si>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</si>
  <si>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</si>
  <si>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</si>
  <si>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</si>
  <si>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</si>
  <si>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</si>
  <si>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</si>
  <si>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</si>
  <si>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</si>
  <si>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</si>
  <si>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</si>
  <si>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</si>
  <si>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</si>
  <si>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</si>
  <si>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</si>
  <si>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</si>
  <si>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</si>
  <si>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</si>
  <si>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</si>
  <si>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</si>
  <si>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</si>
  <si>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</si>
  <si>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</si>
  <si>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</si>
  <si>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</si>
  <si>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</si>
  <si>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</si>
  <si>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</si>
  <si>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</si>
  <si>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</si>
  <si>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</si>
  <si>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</si>
  <si>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</si>
  <si>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</si>
  <si>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</si>
  <si>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</si>
  <si>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</si>
  <si>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</si>
  <si>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</si>
  <si>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</si>
  <si>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</si>
  <si>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</si>
  <si>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</si>
  <si>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</si>
  <si>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</si>
  <si>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</si>
  <si>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</si>
  <si>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</si>
  <si>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</si>
  <si>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</si>
  <si>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</si>
  <si>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</si>
  <si>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</si>
  <si>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</si>
  <si>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</si>
  <si>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</si>
  <si>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</si>
  <si>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</si>
  <si>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</si>
  <si>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</si>
  <si>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</si>
  <si>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</si>
  <si>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</si>
  <si>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</si>
  <si>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</si>
  <si>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</si>
  <si>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</si>
  <si>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</si>
  <si>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</si>
  <si>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</si>
  <si>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</si>
  <si>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</si>
  <si>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</si>
  <si>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</si>
  <si>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</si>
  <si>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</si>
  <si>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</si>
  <si>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</si>
  <si>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</si>
  <si>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</si>
  <si>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</si>
  <si>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</si>
  <si>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</si>
  <si>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</si>
  <si>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</si>
  <si>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</si>
  <si>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</si>
  <si>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</si>
  <si>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</si>
  <si>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</si>
  <si>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</si>
  <si>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</si>
  <si>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</si>
  <si>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</si>
  <si>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</si>
  <si>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</si>
  <si>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</si>
  <si>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</si>
  <si>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</si>
  <si>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</si>
  <si>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</si>
  <si>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</si>
  <si>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</si>
  <si>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</si>
  <si>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</si>
  <si>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</si>
  <si>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</si>
  <si>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</si>
  <si>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</si>
  <si>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</si>
  <si>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</si>
  <si>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</si>
  <si>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</si>
  <si>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</si>
  <si>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</si>
  <si>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</si>
  <si>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</si>
  <si>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</si>
  <si>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</si>
  <si>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</si>
  <si>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</si>
  <si>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</si>
  <si>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</si>
  <si>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</si>
  <si>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</si>
  <si>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</si>
  <si>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</si>
  <si>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</si>
  <si>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</si>
  <si>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</si>
  <si>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</si>
  <si>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</si>
  <si>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</si>
  <si>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</si>
  <si>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</si>
  <si>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</si>
  <si>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</si>
  <si>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</si>
  <si>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</si>
  <si>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</si>
  <si>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</si>
  <si>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</si>
  <si>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</si>
  <si>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</si>
  <si>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</si>
  <si>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</si>
  <si>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</si>
  <si>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</si>
  <si>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</si>
  <si>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</si>
  <si>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</si>
  <si>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</si>
  <si>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</si>
  <si>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</si>
  <si>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</si>
  <si>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</si>
  <si>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</si>
  <si>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</si>
  <si>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</si>
  <si>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</si>
  <si>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</si>
  <si>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</si>
  <si>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</si>
  <si>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</si>
  <si>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</si>
  <si>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</si>
  <si>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</si>
  <si>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</si>
  <si>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</si>
  <si>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</si>
  <si>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</si>
  <si>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</si>
  <si>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</si>
  <si>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</si>
  <si>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</si>
  <si>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</si>
  <si>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</si>
  <si>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</si>
  <si>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</si>
  <si>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</si>
  <si>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</si>
  <si>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</si>
  <si>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</si>
  <si>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</si>
  <si>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</si>
  <si>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</si>
  <si>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</si>
  <si>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</si>
  <si>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</si>
  <si>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</si>
  <si>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</si>
  <si>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</si>
  <si>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</si>
  <si>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</si>
  <si>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</si>
  <si>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</si>
  <si>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</si>
  <si>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</si>
  <si>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</si>
  <si>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</si>
  <si>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</si>
  <si>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</si>
  <si>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</si>
  <si>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</si>
  <si>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</si>
  <si>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</si>
  <si>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</si>
  <si>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</si>
  <si>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</si>
  <si>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</si>
  <si>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</si>
  <si>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</si>
  <si>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</si>
  <si>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</si>
  <si>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</si>
  <si>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</si>
  <si>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</si>
  <si>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</si>
  <si>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</si>
  <si>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</si>
  <si>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</si>
  <si>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</si>
  <si>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</si>
  <si>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</si>
  <si>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</si>
  <si>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</si>
  <si>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</si>
  <si>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</si>
  <si>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</si>
  <si>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</si>
  <si>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</si>
  <si>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</si>
  <si>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</si>
  <si>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</si>
  <si>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</si>
  <si>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</si>
  <si>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</si>
  <si>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</si>
  <si>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</si>
  <si>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</si>
  <si>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</si>
  <si>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</si>
  <si>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</si>
  <si>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</si>
  <si>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</si>
  <si>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</si>
  <si>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</si>
  <si>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</si>
  <si>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</si>
  <si>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</si>
  <si>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</si>
  <si>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</si>
  <si>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</si>
  <si>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</si>
  <si>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</si>
  <si>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</si>
  <si>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</si>
  <si>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</si>
  <si>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</si>
  <si>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</si>
  <si>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</si>
  <si>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</si>
  <si>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</si>
  <si>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</si>
  <si>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</si>
  <si>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</si>
  <si>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</si>
  <si>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</si>
  <si>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</si>
  <si>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</si>
  <si>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</si>
  <si>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</si>
  <si>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</si>
  <si>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</si>
  <si>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</si>
  <si>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</si>
  <si>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</si>
  <si>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</si>
  <si>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</si>
  <si>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</si>
  <si>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</si>
  <si>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</si>
  <si>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</si>
  <si>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</si>
  <si>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</si>
  <si>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</si>
  <si>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</si>
  <si>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</si>
  <si>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</si>
  <si>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</si>
  <si>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</si>
  <si>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</si>
  <si>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</si>
  <si>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</si>
  <si>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</si>
  <si>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</si>
  <si>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</si>
  <si>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</si>
  <si>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</si>
  <si>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</si>
  <si>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</si>
  <si>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</si>
  <si>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</si>
  <si>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</si>
  <si>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</si>
  <si>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</si>
  <si>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</si>
  <si>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</si>
  <si>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</si>
  <si>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</si>
  <si>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</si>
  <si>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</si>
  <si>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</si>
  <si>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</si>
  <si>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</si>
  <si>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</si>
  <si>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</si>
  <si>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</si>
  <si>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</si>
  <si>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</si>
  <si>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</si>
  <si>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</si>
  <si>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</si>
  <si>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</si>
  <si>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</si>
  <si>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</si>
  <si>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</si>
  <si>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</si>
  <si>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</si>
  <si>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</si>
  <si>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</si>
  <si>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</si>
  <si>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</si>
  <si>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</si>
  <si>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</si>
  <si>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</si>
  <si>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</si>
  <si>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</si>
  <si>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</si>
  <si>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</si>
  <si>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</si>
  <si>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</si>
  <si>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</si>
  <si>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</si>
  <si>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</si>
  <si>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</si>
  <si>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</si>
  <si>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</si>
  <si>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</si>
  <si>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</si>
  <si>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</si>
  <si>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</si>
  <si>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</si>
  <si>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</si>
  <si>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</si>
  <si>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</si>
  <si>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</si>
  <si>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</si>
  <si>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</si>
  <si>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</si>
  <si>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</si>
  <si>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</si>
  <si>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</si>
  <si>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</si>
  <si>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</si>
  <si>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</si>
  <si>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</si>
  <si>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</si>
  <si>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</si>
  <si>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</si>
  <si>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</si>
  <si>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</si>
  <si>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</si>
  <si>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</si>
  <si>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</si>
  <si>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</si>
  <si>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</si>
  <si>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</si>
  <si>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</si>
  <si>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</si>
  <si>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</si>
  <si>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</si>
  <si>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</si>
  <si>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</si>
  <si>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</si>
  <si>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</si>
  <si>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</si>
  <si>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</si>
  <si>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</si>
  <si>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</si>
  <si>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</si>
  <si>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</si>
  <si>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</si>
  <si>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</si>
  <si>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</si>
  <si>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</si>
  <si>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</si>
  <si>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</si>
  <si>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</si>
  <si>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</si>
  <si>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</si>
  <si>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</si>
  <si>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</si>
  <si>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</si>
  <si>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</si>
  <si>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</si>
  <si>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</si>
  <si>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</si>
  <si>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</si>
  <si>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</si>
  <si>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</si>
  <si>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</si>
  <si>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</si>
  <si>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</si>
  <si>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</si>
  <si>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</si>
  <si>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</si>
  <si>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</si>
  <si>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</si>
  <si>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</si>
  <si>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</si>
  <si>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</si>
  <si>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</si>
  <si>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</si>
  <si>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</si>
  <si>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</si>
  <si>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</si>
  <si>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</si>
  <si>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</si>
  <si>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</si>
  <si>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</si>
  <si>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</si>
  <si>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</si>
  <si>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</si>
  <si>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</si>
  <si>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</si>
  <si>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</si>
  <si>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</si>
  <si>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</si>
  <si>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</si>
  <si>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</si>
  <si>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</si>
  <si>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</si>
  <si>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</si>
  <si>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</si>
  <si>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</si>
  <si>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</si>
  <si>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</si>
  <si>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</si>
  <si>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</si>
  <si>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</si>
  <si>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</si>
  <si>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</si>
  <si>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</si>
  <si>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</si>
  <si>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</si>
  <si>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</si>
  <si>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</si>
  <si>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</si>
  <si>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</si>
  <si>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</si>
  <si>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</si>
  <si>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</si>
  <si>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</si>
  <si>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</si>
  <si>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</si>
  <si>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</si>
  <si>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</si>
  <si>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</si>
  <si>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</si>
  <si>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</si>
  <si>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</si>
  <si>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</si>
  <si>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</si>
  <si>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</si>
  <si>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</si>
  <si>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</si>
  <si>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</si>
  <si>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</si>
  <si>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</si>
  <si>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</si>
  <si>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</si>
  <si>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</si>
  <si>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</si>
  <si>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</si>
  <si>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</si>
  <si>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</si>
  <si>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</si>
  <si>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</si>
  <si>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</si>
  <si>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</si>
  <si>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</si>
  <si>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</si>
  <si>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</si>
  <si>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</si>
  <si>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</si>
  <si>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</si>
  <si>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</si>
  <si>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</si>
  <si>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</si>
  <si>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</si>
  <si>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</si>
  <si>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</si>
  <si>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</si>
  <si>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</si>
  <si>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</si>
  <si>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</si>
  <si>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</si>
  <si>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</si>
  <si>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</si>
  <si>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</si>
  <si>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</si>
  <si>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</si>
  <si>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</si>
  <si>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</si>
  <si>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</si>
  <si>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</si>
  <si>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</si>
  <si>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</si>
  <si>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</si>
  <si>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</si>
  <si>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</si>
  <si>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</si>
  <si>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</si>
  <si>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</si>
  <si>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</si>
  <si>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</si>
  <si>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</si>
  <si>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</si>
  <si>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</si>
  <si>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</si>
  <si>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</si>
  <si>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</si>
  <si>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</si>
  <si>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</si>
  <si>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</si>
  <si>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</si>
  <si>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</si>
  <si>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</si>
  <si>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</si>
  <si>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</si>
  <si>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</si>
  <si>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</si>
  <si>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</si>
  <si>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</si>
  <si>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</si>
  <si>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</si>
  <si>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</si>
  <si>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</si>
  <si>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</si>
  <si>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</si>
  <si>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</si>
  <si>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</si>
  <si>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</si>
  <si>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</si>
  <si>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</si>
  <si>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</si>
  <si>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</si>
  <si>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</si>
  <si>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</si>
  <si>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</si>
  <si>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</si>
  <si>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</si>
  <si>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</si>
  <si>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</si>
  <si>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</si>
  <si>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</si>
  <si>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</si>
  <si>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</si>
  <si>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</si>
  <si>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</si>
  <si>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</si>
  <si>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</si>
  <si>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</si>
  <si>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</si>
  <si>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</si>
  <si>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</si>
  <si>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</si>
  <si>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</si>
  <si>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</si>
  <si>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</si>
  <si>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</si>
  <si>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</si>
  <si>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</si>
  <si>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</si>
  <si>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</si>
  <si>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</si>
  <si>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</si>
  <si>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</si>
  <si>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</si>
  <si>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</si>
  <si>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</si>
  <si>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</si>
  <si>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</si>
  <si>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</si>
  <si>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</si>
  <si>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</si>
  <si>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</si>
  <si>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</si>
  <si>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</si>
  <si>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</si>
  <si>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</si>
  <si>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</si>
  <si>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</si>
  <si>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</si>
  <si>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</si>
  <si>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</si>
  <si>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</si>
  <si>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</si>
  <si>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</si>
  <si>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</si>
  <si>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</si>
  <si>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</si>
  <si>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</si>
  <si>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</si>
  <si>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</si>
  <si>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</si>
  <si>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</si>
  <si>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</si>
  <si>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</si>
  <si>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</si>
  <si>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</si>
  <si>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</si>
  <si>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</si>
  <si>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</si>
  <si>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</si>
  <si>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</si>
  <si>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</si>
  <si>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</si>
  <si>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</si>
  <si>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</si>
  <si>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</si>
  <si>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</si>
  <si>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</si>
  <si>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</si>
  <si>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</si>
  <si>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</si>
  <si>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</si>
  <si>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</si>
  <si>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</si>
  <si>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</si>
  <si>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</si>
  <si>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</si>
  <si>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</si>
  <si>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</si>
  <si>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</si>
  <si>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</si>
  <si>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</si>
  <si>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</si>
  <si>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</si>
  <si>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</si>
  <si>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</si>
  <si>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</si>
  <si>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</si>
  <si>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</si>
  <si>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</si>
  <si>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</si>
  <si>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</si>
  <si>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</si>
  <si>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</si>
  <si>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</si>
  <si>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</si>
  <si>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</si>
  <si>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</si>
  <si>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</si>
  <si>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</si>
  <si>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</si>
  <si>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</si>
  <si>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</si>
  <si>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</si>
  <si>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</si>
  <si>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</si>
  <si>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</si>
  <si>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</si>
  <si>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</si>
  <si>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</si>
  <si>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</si>
  <si>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</si>
  <si>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</si>
  <si>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</si>
  <si>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</si>
  <si>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</si>
  <si>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</si>
  <si>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</si>
  <si>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</si>
  <si>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</si>
  <si>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</si>
  <si>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</si>
  <si>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</si>
  <si>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</si>
  <si>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</si>
  <si>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</si>
  <si>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</si>
  <si>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</si>
  <si>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</si>
  <si>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</si>
  <si>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</si>
  <si>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</si>
  <si>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</si>
  <si>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</si>
  <si>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</si>
  <si>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</si>
  <si>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</si>
  <si>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</si>
  <si>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</si>
  <si>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</si>
  <si>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</si>
  <si>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</si>
  <si>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</si>
  <si>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</si>
  <si>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</si>
  <si>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</si>
  <si>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</si>
  <si>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</si>
  <si>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</si>
  <si>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</si>
  <si>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</si>
  <si>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</si>
  <si>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</si>
  <si>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</si>
  <si>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</si>
  <si>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</si>
  <si>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</si>
  <si>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</si>
  <si>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</si>
  <si>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</si>
  <si>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</si>
  <si>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</si>
  <si>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</si>
  <si>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</si>
  <si>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</si>
  <si>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</si>
  <si>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</si>
  <si>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</si>
  <si>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</si>
  <si>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</si>
  <si>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</si>
  <si>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</si>
  <si>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</si>
  <si>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</si>
  <si>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</si>
  <si>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</si>
  <si>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</si>
  <si>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</si>
  <si>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</si>
  <si>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</si>
  <si>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</si>
  <si>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</si>
  <si>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</si>
  <si>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</si>
  <si>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</si>
  <si>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</si>
  <si>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</si>
  <si>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</si>
  <si>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</si>
  <si>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</si>
  <si>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</si>
  <si>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</si>
  <si>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</si>
  <si>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</si>
  <si>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</si>
  <si>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</si>
  <si>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</si>
  <si>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</si>
  <si>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</si>
  <si>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</si>
  <si>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</si>
  <si>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</si>
  <si>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</si>
  <si>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</si>
  <si>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</si>
  <si>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</si>
  <si>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</si>
  <si>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</si>
  <si>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</si>
  <si>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</si>
  <si>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</si>
  <si>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</si>
  <si>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</si>
  <si>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</si>
  <si>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</si>
  <si>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</si>
  <si>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</si>
  <si>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</si>
  <si>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</si>
  <si>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</si>
  <si>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</si>
  <si>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</si>
  <si>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</si>
  <si>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</si>
  <si>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</si>
  <si>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</si>
  <si>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</si>
  <si>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</si>
  <si>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</si>
  <si>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</si>
  <si>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</si>
  <si>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</si>
  <si>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</si>
  <si>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</si>
  <si>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</si>
  <si>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</si>
  <si>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</si>
  <si>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</si>
  <si>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</si>
  <si>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</si>
  <si>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</si>
  <si>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</si>
  <si>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</si>
  <si>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</si>
  <si>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</si>
  <si>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</si>
  <si>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</si>
  <si>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</si>
  <si>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</si>
  <si>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</si>
  <si>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</si>
  <si>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</si>
  <si>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</si>
  <si>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</si>
  <si>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</si>
  <si>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</si>
  <si>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</si>
  <si>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</si>
  <si>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</si>
  <si>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</si>
  <si>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</si>
  <si>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</si>
  <si>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</si>
  <si>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</si>
  <si>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</si>
  <si>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</si>
  <si>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</si>
  <si>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</si>
  <si>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</si>
  <si>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</si>
  <si>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</si>
  <si>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</si>
  <si>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</si>
  <si>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</si>
  <si>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</si>
  <si>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</si>
  <si>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</si>
  <si>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</si>
  <si>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</si>
  <si>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</si>
  <si>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</si>
  <si>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</si>
  <si>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</si>
  <si>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</si>
  <si>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</si>
  <si>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</si>
  <si>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</si>
  <si>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</si>
  <si>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</si>
  <si>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</si>
  <si>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</si>
  <si>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</si>
  <si>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</si>
  <si>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</si>
  <si>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</si>
  <si>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</si>
  <si>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</si>
  <si>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</si>
  <si>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</si>
  <si>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</si>
  <si>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</si>
  <si>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</si>
  <si>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</si>
  <si>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</si>
  <si>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</si>
  <si>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</si>
  <si>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</si>
  <si>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</si>
  <si>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</si>
  <si>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</si>
  <si>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</si>
  <si>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</si>
  <si>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</si>
  <si>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</si>
  <si>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</si>
  <si>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</si>
  <si>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</si>
  <si>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</si>
  <si>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</si>
  <si>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</si>
  <si>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</si>
  <si>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</si>
  <si>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</si>
  <si>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</si>
  <si>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</si>
  <si>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</si>
  <si>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</si>
  <si>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</si>
  <si>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</si>
  <si>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</si>
  <si>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</si>
  <si>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</si>
  <si>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</si>
  <si>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</si>
  <si>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</si>
  <si>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</si>
  <si>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</si>
  <si>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</si>
  <si>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</si>
  <si>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</si>
  <si>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</si>
  <si>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</si>
  <si>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</si>
  <si>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</si>
  <si>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</si>
  <si>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</si>
  <si>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</si>
  <si>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</si>
  <si>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</si>
  <si>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</si>
  <si>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</si>
  <si>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</si>
  <si>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</si>
  <si>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</si>
  <si>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</si>
  <si>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</si>
  <si>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</si>
  <si>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</si>
  <si>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</si>
  <si>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</si>
  <si>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</si>
  <si>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</si>
  <si>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</si>
  <si>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</si>
  <si>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</si>
  <si>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</si>
  <si>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</si>
  <si>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</si>
  <si>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</si>
  <si>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</si>
  <si>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</si>
  <si>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</si>
  <si>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</si>
  <si>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</si>
  <si>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</si>
  <si>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</si>
  <si>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</si>
  <si>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</si>
  <si>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</si>
  <si>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</si>
  <si>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</si>
  <si>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</si>
  <si>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</si>
  <si>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</si>
  <si>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</si>
  <si>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</si>
  <si>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</si>
  <si>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</si>
  <si>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</si>
  <si>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</si>
  <si>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</si>
  <si>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</si>
  <si>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</si>
  <si>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</si>
  <si>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</si>
  <si>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</si>
  <si>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</si>
  <si>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</si>
  <si>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</si>
  <si>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</si>
  <si>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</si>
  <si>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</si>
  <si>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</si>
  <si>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</si>
  <si>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</si>
  <si>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</si>
  <si>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</si>
  <si>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</si>
  <si>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</si>
  <si>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</si>
  <si>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</si>
  <si>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</si>
  <si>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</si>
  <si>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</si>
  <si>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</si>
  <si>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</si>
  <si>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</si>
  <si>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</si>
  <si>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</si>
  <si>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</si>
  <si>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</si>
  <si>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</si>
  <si>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</si>
  <si>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</si>
  <si>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</si>
  <si>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</si>
  <si>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</si>
  <si>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</si>
  <si>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</si>
  <si>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</si>
  <si>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</si>
  <si>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</si>
  <si>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</si>
  <si>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</si>
  <si>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</si>
  <si>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</si>
  <si>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</si>
  <si>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</si>
  <si>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</si>
  <si>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</si>
  <si>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</si>
  <si>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</si>
  <si>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</si>
  <si>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</si>
  <si>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</si>
  <si>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</si>
  <si>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</si>
  <si>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</si>
  <si>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</si>
  <si>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</si>
  <si>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</si>
  <si>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</si>
  <si>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</si>
  <si>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</si>
  <si>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</si>
  <si>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</si>
  <si>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</si>
  <si>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</si>
  <si>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</si>
  <si>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</si>
  <si>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</si>
  <si>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</si>
  <si>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</si>
  <si>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</si>
  <si>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</si>
  <si>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</si>
  <si>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</si>
  <si>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</si>
  <si>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</si>
  <si>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</si>
  <si>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</si>
  <si>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</si>
  <si>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</si>
  <si>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</si>
  <si>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</si>
  <si>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</si>
  <si>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</si>
  <si>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</si>
  <si>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</si>
  <si>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</si>
  <si>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</si>
  <si>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</si>
  <si>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</si>
  <si>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</si>
  <si>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</si>
  <si>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</si>
  <si>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</si>
  <si>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</si>
  <si>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</si>
  <si>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</si>
  <si>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</si>
  <si>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</si>
  <si>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</si>
  <si>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</si>
  <si>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</si>
  <si>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</si>
  <si>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</si>
  <si>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</si>
  <si>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</si>
  <si>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</si>
  <si>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</si>
  <si>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</si>
  <si>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</si>
  <si>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</si>
  <si>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</si>
  <si>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</si>
  <si>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</si>
  <si>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</si>
  <si>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</si>
  <si>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</si>
  <si>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</si>
  <si>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</si>
  <si>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</si>
  <si>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</si>
  <si>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</si>
  <si>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</si>
  <si>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</si>
  <si>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</si>
  <si>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</si>
  <si>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</si>
  <si>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</si>
  <si>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</si>
  <si>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</si>
  <si>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</si>
  <si>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</si>
  <si>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</si>
  <si>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</si>
  <si>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</si>
  <si>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</si>
  <si>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</si>
  <si>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</si>
  <si>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</si>
  <si>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</si>
  <si>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</si>
  <si>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</si>
  <si>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</si>
  <si>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</si>
  <si>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</si>
  <si>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</si>
  <si>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</si>
  <si>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</si>
  <si>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</si>
  <si>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</si>
  <si>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</si>
  <si>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</si>
  <si>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</si>
  <si>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</si>
  <si>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</si>
  <si>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</si>
  <si>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</si>
  <si>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</si>
  <si>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</si>
  <si>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</si>
  <si>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</si>
  <si>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</si>
  <si>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</si>
  <si>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</si>
  <si>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</si>
  <si>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</si>
  <si>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</si>
  <si>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</si>
  <si>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</si>
  <si>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</si>
  <si>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</si>
  <si>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</si>
  <si>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</si>
  <si>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</si>
  <si>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</si>
  <si>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</si>
  <si>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</si>
  <si>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</si>
  <si>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</si>
  <si>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</si>
  <si>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</si>
  <si>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</si>
  <si>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</si>
  <si>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</si>
  <si>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</si>
  <si>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</si>
  <si>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</si>
  <si>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</si>
  <si>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</si>
  <si>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</si>
  <si>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</si>
  <si>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</si>
  <si>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</si>
  <si>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</si>
  <si>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</si>
  <si>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</si>
  <si>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</si>
  <si>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</si>
  <si>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</si>
  <si>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</si>
  <si>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</si>
  <si>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</si>
  <si>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</si>
  <si>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</si>
  <si>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</si>
  <si>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</si>
  <si>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</si>
  <si>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</si>
  <si>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</si>
  <si>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</si>
  <si>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</si>
  <si>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</si>
  <si>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</si>
  <si>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</si>
  <si>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</si>
  <si>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</si>
  <si>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</si>
  <si>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</si>
  <si>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</si>
  <si>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</si>
  <si>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</si>
  <si>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</si>
  <si>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</si>
  <si>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</si>
  <si>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</si>
  <si>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</si>
  <si>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</si>
  <si>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</si>
  <si>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</si>
  <si>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</si>
  <si>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</si>
  <si>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</si>
  <si>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</si>
  <si>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</si>
  <si>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</si>
  <si>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</si>
  <si>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</si>
  <si>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</si>
  <si>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</si>
  <si>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</si>
  <si>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</si>
  <si>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</si>
  <si>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</si>
  <si>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</si>
  <si>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</si>
  <si>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</si>
  <si>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</si>
  <si>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</si>
  <si>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</si>
  <si>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</si>
  <si>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</si>
  <si>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</si>
  <si>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</si>
  <si>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</si>
  <si>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</si>
  <si>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</si>
  <si>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</si>
  <si>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</si>
  <si>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</si>
  <si>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</si>
  <si>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</si>
  <si>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</si>
  <si>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</si>
  <si>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</si>
  <si>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</si>
  <si>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</si>
  <si>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</si>
  <si>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</si>
  <si>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</si>
  <si>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</si>
  <si>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</si>
  <si>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</si>
  <si>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</si>
  <si>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</si>
  <si>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</si>
  <si>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</si>
  <si>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</si>
  <si>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</si>
  <si>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</si>
  <si>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</si>
  <si>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</si>
  <si>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</si>
  <si>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</si>
  <si>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</si>
  <si>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</si>
  <si>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</si>
  <si>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</si>
  <si>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</si>
  <si>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</si>
  <si>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</si>
  <si>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</si>
  <si>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</si>
  <si>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</si>
  <si>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</si>
  <si>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</si>
  <si>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</si>
  <si>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</si>
  <si>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</si>
  <si>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</si>
  <si>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</si>
  <si>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</si>
  <si>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</si>
  <si>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</si>
  <si>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</si>
  <si>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</si>
  <si>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</si>
  <si>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</si>
  <si>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</si>
  <si>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</si>
  <si>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</si>
  <si>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</si>
  <si>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</si>
  <si>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</si>
  <si>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</si>
  <si>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</si>
  <si>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</si>
  <si>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</si>
  <si>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</si>
  <si>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</si>
  <si>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</si>
  <si>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</si>
  <si>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</si>
  <si>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</si>
  <si>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</si>
  <si>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</si>
  <si>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</si>
  <si>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</si>
  <si>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</si>
  <si>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</si>
  <si>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</si>
  <si>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</si>
  <si>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</si>
  <si>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</si>
  <si>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</si>
  <si>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</si>
  <si>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</si>
  <si>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</si>
  <si>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</si>
  <si>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</si>
  <si>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</si>
  <si>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</si>
  <si>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</si>
  <si>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</si>
  <si>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</si>
  <si>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</si>
  <si>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</si>
  <si>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</si>
  <si>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</si>
  <si>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</si>
  <si>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</si>
  <si>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</si>
  <si>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</si>
  <si>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</si>
  <si>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</si>
  <si>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</si>
  <si>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</si>
  <si>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</si>
  <si>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</si>
  <si>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</si>
  <si>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</si>
  <si>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</si>
  <si>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</si>
  <si>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</si>
  <si>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</si>
  <si>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</si>
  <si>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</si>
  <si>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</si>
  <si>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</si>
  <si>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</si>
  <si>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</si>
  <si>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</si>
  <si>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</si>
  <si>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</si>
  <si>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</si>
  <si>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</si>
  <si>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</si>
  <si>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</si>
  <si>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</si>
  <si>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</si>
  <si>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</si>
  <si>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</si>
  <si>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</si>
  <si>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</si>
  <si>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</si>
  <si>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</si>
  <si>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</si>
  <si>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</si>
  <si>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</si>
  <si>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</si>
  <si>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</si>
  <si>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</si>
  <si>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</si>
  <si>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</si>
  <si>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</si>
  <si>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</si>
  <si>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</si>
  <si>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</si>
  <si>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</si>
  <si>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</si>
  <si>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</si>
  <si>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</si>
  <si>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</si>
  <si>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</si>
  <si>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</si>
  <si>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</si>
  <si>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</si>
  <si>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</si>
  <si>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</si>
  <si>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</si>
  <si>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</si>
  <si>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</si>
  <si>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</si>
  <si>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</si>
  <si>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</si>
  <si>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</si>
  <si>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</si>
  <si>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</si>
  <si>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</si>
  <si>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</si>
  <si>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</si>
  <si>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</si>
  <si>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</si>
  <si>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</si>
  <si>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</si>
  <si>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</si>
  <si>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</si>
  <si>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</si>
  <si>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</si>
  <si>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</si>
  <si>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</si>
  <si>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</si>
  <si>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</si>
  <si>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</si>
  <si>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</si>
  <si>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</si>
  <si>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</si>
  <si>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</si>
  <si>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</si>
  <si>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</si>
  <si>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</si>
  <si>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</si>
  <si>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</si>
  <si>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</si>
  <si>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</si>
  <si>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</si>
  <si>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</si>
  <si>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</si>
  <si>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</si>
  <si>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</si>
  <si>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</si>
  <si>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</si>
  <si>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</si>
  <si>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</si>
  <si>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</si>
  <si>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</si>
  <si>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</si>
  <si>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</si>
  <si>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</si>
  <si>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</si>
  <si>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</si>
  <si>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</si>
  <si>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</si>
  <si>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</si>
  <si>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</si>
  <si>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</si>
  <si>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</si>
  <si>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</si>
  <si>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</si>
  <si>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</si>
  <si>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</si>
  <si>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</si>
  <si>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</si>
  <si>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</si>
  <si>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</si>
  <si>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</si>
  <si>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</si>
  <si>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</si>
  <si>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</si>
  <si>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</si>
  <si>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</si>
  <si>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</si>
  <si>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</si>
  <si>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</si>
  <si>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</si>
  <si>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</si>
  <si>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</si>
  <si>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</si>
  <si>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</si>
  <si>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</si>
  <si>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</si>
  <si>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</si>
  <si>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</si>
  <si>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</si>
  <si>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</si>
  <si>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</si>
  <si>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</si>
  <si>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</si>
  <si>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</si>
  <si>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</si>
  <si>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</si>
  <si>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</si>
  <si>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</si>
  <si>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</si>
  <si>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</si>
  <si>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</si>
  <si>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</si>
  <si>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</si>
  <si>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</si>
  <si>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</si>
  <si>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</si>
  <si>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</si>
  <si>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</si>
  <si>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</si>
  <si>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</si>
  <si>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</si>
  <si>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</si>
  <si>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</si>
  <si>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</si>
  <si>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</si>
  <si>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</si>
  <si>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</si>
  <si>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</si>
  <si>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</si>
  <si>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</si>
  <si>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</si>
  <si>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</si>
  <si>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</si>
  <si>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</si>
  <si>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</si>
  <si>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</si>
  <si>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</si>
  <si>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</si>
  <si>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</si>
  <si>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</si>
  <si>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</si>
  <si>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</si>
  <si>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</si>
  <si>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</si>
  <si>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</si>
  <si>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</si>
  <si>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</si>
  <si>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</si>
  <si>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</si>
  <si>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</si>
  <si>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</si>
  <si>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</si>
  <si>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</si>
  <si>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</si>
  <si>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</si>
  <si>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</si>
  <si>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</si>
  <si>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</si>
  <si>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</si>
  <si>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</si>
  <si>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</si>
  <si>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</si>
  <si>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</si>
  <si>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</si>
  <si>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</si>
  <si>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</si>
  <si>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</si>
  <si>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</si>
  <si>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</si>
  <si>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</si>
  <si>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</si>
  <si>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</si>
  <si>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</si>
  <si>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</si>
  <si>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</si>
  <si>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</si>
  <si>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</si>
  <si>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</si>
  <si>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</si>
  <si>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</si>
  <si>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</si>
  <si>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</si>
  <si>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</si>
  <si>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</si>
  <si>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</si>
  <si>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</si>
  <si>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</si>
  <si>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</si>
  <si>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</si>
  <si>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</si>
  <si>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</si>
  <si>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</si>
  <si>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</si>
  <si>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</si>
  <si>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</si>
  <si>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</si>
  <si>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</si>
  <si>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</si>
  <si>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</si>
  <si>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</si>
  <si>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</si>
  <si>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</si>
  <si>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</si>
  <si>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</si>
  <si>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</si>
  <si>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</si>
  <si>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</si>
  <si>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</si>
  <si>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</si>
  <si>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</si>
  <si>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</si>
  <si>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</si>
  <si>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</si>
  <si>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</si>
  <si>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</si>
  <si>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</si>
  <si>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</si>
  <si>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</si>
  <si>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</si>
  <si>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</si>
  <si>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</si>
  <si>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</si>
  <si>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</si>
  <si>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</si>
  <si>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</si>
  <si>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</si>
  <si>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</si>
  <si>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</si>
  <si>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</si>
  <si>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</si>
  <si>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</si>
  <si>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</si>
  <si>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</si>
  <si>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</si>
  <si>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</si>
  <si>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</si>
  <si>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</si>
  <si>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</si>
  <si>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</si>
  <si>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</si>
  <si>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</si>
  <si>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</si>
  <si>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</si>
  <si>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</si>
  <si>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</si>
  <si>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</si>
  <si>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</si>
  <si>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</si>
  <si>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</si>
  <si>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</si>
  <si>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</si>
  <si>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</si>
  <si>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</si>
  <si>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</si>
  <si>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</si>
  <si>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</si>
  <si>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</si>
  <si>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</si>
  <si>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</si>
  <si>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</si>
  <si>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</si>
  <si>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</si>
  <si>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</si>
  <si>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</si>
  <si>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</si>
  <si>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</si>
  <si>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</si>
  <si>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</si>
  <si>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</si>
  <si>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</si>
  <si>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</si>
  <si>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</si>
  <si>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</si>
  <si>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</si>
  <si>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</si>
  <si>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</si>
  <si>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</si>
  <si>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</si>
  <si>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</si>
  <si>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</si>
  <si>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</si>
  <si>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</si>
  <si>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</si>
  <si>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</si>
  <si>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</si>
  <si>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</si>
  <si>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</si>
  <si>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</si>
  <si>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</si>
  <si>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</si>
  <si>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</si>
  <si>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</si>
  <si>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</si>
  <si>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</si>
  <si>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</si>
  <si>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</si>
  <si>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</si>
  <si>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</si>
  <si>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</si>
  <si>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</si>
  <si>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</si>
  <si>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</si>
  <si>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</si>
  <si>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</si>
  <si>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</si>
  <si>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</si>
  <si>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</si>
  <si>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</si>
  <si>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</si>
  <si>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</si>
  <si>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</si>
  <si>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</si>
  <si>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</si>
  <si>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</si>
  <si>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</si>
  <si>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</si>
  <si>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</si>
  <si>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</si>
  <si>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</si>
  <si>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</si>
  <si>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</si>
  <si>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</si>
  <si>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</si>
  <si>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</si>
  <si>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</si>
  <si>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</si>
  <si>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</si>
  <si>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</si>
  <si>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</si>
  <si>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</si>
  <si>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</si>
  <si>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</si>
  <si>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</si>
  <si>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</si>
  <si>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</si>
  <si>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</si>
  <si>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</si>
  <si>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</si>
  <si>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</si>
  <si>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</si>
  <si>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</si>
  <si>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</si>
  <si>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</si>
  <si>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</si>
  <si>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</si>
  <si>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</si>
  <si>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</si>
  <si>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</si>
  <si>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</si>
  <si>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</si>
  <si>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</si>
  <si>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</si>
  <si>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</si>
  <si>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</si>
  <si>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</si>
  <si>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</si>
  <si>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</si>
  <si>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</si>
  <si>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</si>
  <si>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</si>
  <si>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</si>
  <si>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</si>
  <si>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</si>
  <si>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</si>
  <si>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</si>
  <si>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</si>
  <si>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</si>
  <si>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</si>
  <si>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</si>
  <si>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</si>
  <si>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</si>
  <si>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</si>
  <si>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</si>
  <si>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</si>
  <si>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</si>
  <si>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</si>
  <si>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</si>
  <si>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</si>
  <si>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</si>
  <si>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</si>
  <si>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</si>
  <si>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</si>
  <si>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</si>
  <si>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</si>
  <si>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</si>
  <si>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</si>
  <si>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</si>
  <si>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</si>
  <si>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</si>
  <si>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</si>
  <si>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</si>
  <si>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</si>
  <si>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</si>
  <si>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</si>
  <si>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</si>
  <si>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</si>
  <si>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</si>
  <si>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</si>
  <si>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</si>
  <si>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</si>
  <si>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</si>
  <si>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</si>
  <si>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</si>
  <si>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</si>
  <si>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</si>
  <si>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</si>
  <si>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</si>
  <si>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</si>
  <si>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</si>
  <si>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</si>
  <si>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</si>
  <si>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</si>
  <si>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</si>
  <si>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</si>
  <si>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</si>
  <si>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</si>
  <si>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</si>
  <si>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</si>
  <si>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</si>
  <si>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</si>
  <si>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</si>
  <si>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</si>
  <si>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</si>
  <si>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</si>
  <si>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</si>
  <si>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</si>
  <si>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</si>
  <si>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</si>
  <si>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</si>
  <si>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</si>
  <si>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</si>
  <si>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</si>
  <si>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</si>
  <si>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</si>
  <si>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</si>
  <si>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</si>
  <si>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</si>
  <si>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</si>
  <si>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</si>
  <si>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</si>
  <si>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</si>
  <si>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</si>
  <si>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</si>
  <si>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</si>
  <si>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</si>
  <si>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</si>
  <si>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</si>
  <si>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</si>
  <si>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</si>
  <si>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</si>
  <si>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</si>
  <si>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</si>
  <si>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</si>
  <si>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</si>
  <si>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</si>
  <si>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</si>
  <si>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</si>
  <si>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</si>
  <si>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</si>
  <si>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</si>
  <si>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</si>
  <si>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</si>
  <si>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</si>
  <si>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</si>
  <si>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</si>
  <si>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</si>
  <si>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</si>
  <si>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</si>
  <si>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</si>
  <si>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</si>
  <si>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</si>
  <si>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</si>
  <si>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</si>
  <si>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</si>
  <si>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</si>
  <si>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</si>
  <si>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</si>
  <si>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</si>
  <si>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</si>
  <si>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</si>
  <si>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</si>
  <si>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</si>
  <si>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</si>
  <si>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</si>
  <si>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</si>
  <si>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</si>
  <si>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</si>
  <si>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</si>
  <si>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</si>
  <si>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</si>
  <si>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</si>
  <si>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</si>
  <si>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</si>
  <si>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</si>
  <si>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</si>
  <si>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</si>
  <si>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</si>
  <si>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</si>
  <si>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</si>
  <si>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</si>
  <si>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</si>
  <si>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</si>
  <si>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</si>
  <si>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</si>
  <si>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</si>
  <si>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</si>
  <si>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</si>
  <si>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</si>
  <si>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</si>
  <si>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</si>
  <si>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</si>
  <si>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</si>
  <si>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</si>
  <si>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</si>
  <si>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</si>
  <si>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</si>
  <si>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</si>
  <si>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</si>
  <si>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</si>
  <si>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</si>
  <si>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</si>
  <si>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</si>
  <si>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</si>
  <si>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</si>
  <si>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</si>
  <si>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</si>
  <si>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</si>
  <si>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</si>
  <si>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</si>
  <si>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</si>
  <si>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</si>
  <si>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</si>
  <si>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</si>
  <si>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</si>
  <si>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</si>
  <si>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</si>
  <si>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</si>
  <si>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</si>
  <si>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</si>
  <si>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</si>
  <si>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</si>
  <si>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</si>
  <si>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</si>
  <si>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</si>
  <si>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</si>
  <si>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</si>
  <si>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</si>
  <si>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</si>
  <si>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</si>
  <si>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</si>
  <si>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</si>
  <si>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</si>
  <si>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</si>
  <si>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</si>
  <si>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</si>
  <si>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</si>
  <si>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</si>
  <si>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</si>
  <si>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</si>
  <si>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</si>
  <si>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</si>
  <si>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</si>
  <si>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</si>
  <si>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</si>
  <si>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</si>
  <si>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</si>
  <si>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</si>
  <si>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</si>
  <si>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</si>
  <si>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</si>
  <si>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</si>
  <si>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</si>
  <si>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</si>
  <si>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</si>
  <si>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</si>
  <si>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</si>
  <si>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</si>
  <si>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</si>
  <si>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</si>
  <si>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</si>
  <si>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</si>
  <si>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</si>
  <si>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</si>
  <si>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</si>
  <si>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</si>
  <si>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</si>
  <si>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</si>
  <si>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</si>
  <si>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</si>
  <si>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</si>
  <si>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</si>
  <si>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</si>
  <si>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</si>
  <si>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</si>
  <si>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</si>
  <si>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</si>
  <si>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</si>
  <si>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</si>
  <si>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</si>
  <si>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</si>
  <si>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</si>
  <si>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</si>
  <si>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</si>
  <si>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</si>
  <si>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</si>
  <si>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</si>
  <si>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</si>
  <si>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</si>
  <si>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</si>
  <si>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</si>
  <si>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</si>
  <si>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</si>
  <si>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</si>
  <si>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</si>
  <si>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</si>
  <si>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</si>
  <si>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</si>
  <si>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</si>
  <si>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</si>
  <si>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</si>
  <si>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</si>
  <si>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</si>
  <si>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</si>
  <si>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</si>
  <si>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</si>
  <si>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</si>
  <si>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</si>
  <si>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</si>
  <si>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</si>
  <si>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</si>
  <si>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</si>
  <si>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</si>
  <si>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</si>
  <si>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</si>
  <si>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</si>
  <si>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</si>
  <si>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</si>
  <si>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</si>
  <si>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</si>
  <si>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</si>
  <si>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</si>
  <si>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</si>
  <si>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</si>
  <si>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</si>
  <si>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</si>
  <si>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</si>
  <si>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</si>
  <si>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</si>
  <si>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</si>
  <si>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</si>
  <si>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</si>
  <si>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</si>
  <si>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</si>
  <si>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</si>
  <si>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</si>
  <si>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</si>
  <si>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</si>
  <si>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</si>
  <si>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</si>
  <si>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</si>
  <si>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</si>
  <si>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</si>
  <si>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</si>
  <si>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</si>
  <si>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</si>
  <si>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</si>
  <si>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</si>
  <si>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</si>
  <si>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</si>
  <si>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</si>
  <si>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</si>
  <si>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</si>
  <si>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</si>
  <si>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</si>
  <si>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</si>
  <si>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</si>
  <si>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</si>
  <si>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</si>
  <si>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</si>
  <si>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</si>
  <si>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</si>
  <si>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</si>
  <si>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</si>
  <si>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</si>
  <si>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</si>
  <si>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</si>
  <si>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</si>
  <si>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</si>
  <si>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</si>
  <si>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</si>
  <si>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</si>
  <si>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</si>
  <si>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</si>
  <si>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</si>
  <si>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</si>
  <si>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</si>
  <si>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</si>
  <si>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</si>
  <si>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</si>
  <si>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</si>
  <si>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</si>
  <si>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</si>
  <si>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</si>
  <si>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</si>
  <si>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</si>
  <si>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</si>
  <si>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</si>
  <si>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</si>
  <si>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</si>
  <si>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</si>
  <si>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</si>
  <si>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</si>
  <si>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</si>
  <si>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</si>
  <si>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</si>
  <si>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</si>
  <si>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</si>
  <si>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</si>
  <si>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</si>
  <si>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</si>
  <si>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</si>
  <si>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</si>
  <si>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</si>
  <si>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</si>
  <si>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</si>
  <si>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</si>
  <si>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</si>
  <si>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</si>
  <si>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</si>
  <si>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</si>
  <si>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</si>
  <si>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</si>
  <si>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</si>
  <si>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</si>
  <si>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</si>
  <si>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</si>
  <si>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</si>
  <si>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</si>
  <si>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</si>
  <si>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</si>
  <si>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</si>
  <si>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</si>
  <si>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</si>
  <si>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</si>
  <si>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</si>
  <si>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</si>
  <si>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</si>
  <si>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</si>
  <si>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</si>
  <si>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</si>
  <si>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</si>
  <si>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</si>
  <si>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</si>
  <si>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</si>
  <si>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</si>
  <si>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</si>
  <si>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</si>
  <si>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</si>
  <si>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</si>
  <si>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</si>
  <si>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</si>
  <si>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</si>
  <si>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</si>
  <si>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</si>
  <si>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</si>
  <si>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</si>
  <si>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</si>
  <si>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</si>
  <si>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</si>
  <si>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</si>
  <si>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</si>
  <si>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</si>
  <si>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</si>
  <si>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</si>
  <si>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</si>
  <si>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</si>
  <si>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</si>
  <si>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</si>
  <si>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</si>
  <si>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</si>
  <si>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</si>
  <si>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</si>
  <si>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</si>
  <si>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</si>
  <si>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</si>
  <si>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</si>
  <si>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</si>
  <si>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</si>
  <si>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</si>
  <si>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</si>
  <si>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</si>
  <si>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</si>
  <si>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</si>
  <si>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</si>
  <si>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</si>
  <si>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</si>
  <si>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</si>
  <si>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</si>
  <si>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</si>
  <si>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</si>
  <si>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</si>
  <si>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</si>
  <si>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</si>
  <si>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</si>
  <si>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</si>
  <si>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</si>
  <si>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</si>
  <si>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</si>
  <si>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</si>
  <si>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</si>
  <si>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</si>
  <si>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</si>
  <si>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</si>
  <si>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</si>
  <si>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</si>
  <si>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</si>
  <si>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</si>
  <si>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</si>
  <si>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</si>
  <si>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</si>
  <si>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</si>
  <si>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</si>
  <si>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</si>
  <si>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</si>
  <si>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</si>
  <si>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</si>
  <si>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</si>
  <si>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</si>
  <si>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</si>
  <si>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</si>
  <si>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</si>
  <si>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</si>
  <si>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</si>
  <si>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</si>
  <si>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</si>
  <si>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</si>
  <si>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</si>
  <si>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</si>
  <si>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</si>
  <si>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</si>
  <si>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</si>
  <si>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</si>
  <si>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</si>
  <si>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</si>
  <si>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</si>
  <si>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</si>
  <si>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</si>
  <si>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</si>
  <si>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</si>
  <si>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</si>
  <si>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</si>
  <si>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</si>
  <si>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</si>
  <si>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</si>
  <si>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</si>
  <si>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</si>
  <si>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</si>
  <si>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</si>
  <si>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</si>
  <si>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</si>
  <si>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</si>
  <si>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</si>
  <si>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</si>
  <si>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</si>
  <si>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</si>
  <si>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</si>
  <si>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</si>
  <si>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</si>
  <si>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</si>
  <si>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</si>
  <si>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</si>
  <si>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</si>
  <si>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</si>
  <si>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</si>
  <si>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</si>
  <si>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</si>
  <si>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</si>
  <si>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</si>
  <si>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</si>
  <si>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</si>
  <si>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</si>
  <si>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</si>
  <si>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</si>
  <si>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</si>
  <si>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</si>
  <si>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</si>
  <si>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</si>
  <si>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</si>
  <si>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</si>
  <si>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</si>
  <si>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</si>
  <si>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</si>
  <si>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</si>
  <si>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</si>
  <si>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</si>
  <si>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</si>
  <si>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</si>
  <si>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</si>
  <si>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</si>
  <si>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</si>
  <si>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</si>
  <si>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</si>
  <si>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</si>
  <si>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</si>
  <si>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</si>
  <si>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</si>
  <si>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</si>
  <si>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</si>
  <si>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</si>
  <si>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</si>
  <si>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</si>
  <si>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</si>
  <si>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</si>
  <si>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</si>
  <si>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</si>
  <si>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</si>
  <si>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</si>
  <si>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</si>
  <si>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</si>
  <si>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</si>
  <si>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</si>
  <si>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</si>
  <si>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</si>
  <si>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</si>
  <si>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</si>
  <si>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</si>
  <si>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</si>
  <si>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</si>
  <si>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</si>
  <si>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</si>
  <si>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</si>
  <si>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</si>
  <si>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</si>
  <si>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</si>
  <si>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</si>
  <si>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</si>
  <si>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</si>
  <si>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</si>
  <si>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</si>
  <si>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</si>
  <si>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</si>
  <si>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</si>
  <si>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</si>
  <si>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</si>
  <si>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</si>
  <si>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</si>
  <si>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</si>
  <si>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</si>
  <si>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</si>
  <si>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</si>
  <si>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</si>
  <si>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</si>
  <si>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</si>
  <si>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</si>
  <si>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</si>
  <si>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</si>
  <si>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</si>
  <si>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</si>
  <si>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</si>
  <si>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</si>
  <si>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</si>
  <si>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</si>
  <si>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</si>
  <si>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</si>
  <si>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</si>
  <si>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</si>
  <si>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</si>
  <si>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</si>
  <si>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</si>
  <si>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</si>
  <si>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</si>
  <si>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</si>
  <si>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</si>
  <si>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</si>
  <si>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</si>
  <si>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</si>
  <si>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</si>
  <si>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</si>
  <si>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</si>
  <si>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</si>
  <si>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</si>
  <si>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</si>
  <si>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</si>
  <si>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</si>
  <si>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</si>
  <si>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</si>
  <si>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</si>
  <si>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</si>
  <si>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</si>
  <si>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</si>
  <si>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</si>
  <si>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</si>
  <si>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</si>
  <si>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</si>
  <si>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</si>
  <si>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</si>
  <si>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</si>
  <si>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</si>
  <si>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</si>
  <si>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</si>
  <si>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</si>
  <si>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</si>
  <si>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</si>
  <si>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</si>
  <si>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</si>
  <si>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</si>
  <si>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</si>
  <si>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</si>
  <si>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</si>
  <si>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</si>
  <si>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</si>
  <si>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</si>
  <si>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</si>
  <si>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</si>
  <si>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</si>
  <si>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</si>
  <si>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</si>
  <si>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</si>
  <si>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</si>
  <si>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</si>
  <si>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</si>
  <si>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</si>
  <si>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</si>
  <si>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</si>
  <si>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</si>
  <si>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</si>
  <si>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</si>
  <si>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</si>
  <si>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</si>
  <si>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</si>
  <si>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</si>
  <si>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</si>
  <si>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</si>
  <si>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</si>
  <si>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</si>
  <si>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</si>
  <si>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</si>
  <si>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</si>
  <si>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</si>
  <si>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</si>
  <si>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</si>
  <si>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</si>
  <si>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</si>
  <si>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</si>
  <si>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</si>
  <si>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</si>
  <si>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</si>
  <si>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</si>
  <si>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</si>
  <si>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</si>
  <si>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</si>
  <si>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</si>
  <si>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</si>
  <si>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</si>
  <si>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</si>
  <si>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</si>
  <si>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</si>
  <si>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</si>
  <si>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</si>
  <si>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</si>
  <si>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</si>
  <si>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</si>
  <si>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</si>
  <si>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</si>
  <si>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</si>
  <si>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</si>
  <si>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</si>
  <si>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</si>
  <si>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</si>
  <si>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</si>
  <si>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</si>
  <si>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</si>
  <si>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</si>
  <si>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</si>
  <si>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</si>
  <si>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</si>
  <si>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</si>
  <si>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</si>
  <si>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</si>
  <si>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</si>
  <si>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</si>
  <si>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</si>
  <si>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</si>
  <si>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</si>
  <si>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</si>
  <si>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</si>
  <si>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</si>
  <si>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</si>
  <si>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</si>
  <si>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</si>
  <si>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</si>
  <si>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</si>
  <si>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</si>
  <si>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</si>
  <si>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</si>
  <si>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</si>
  <si>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</si>
  <si>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</si>
  <si>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</si>
  <si>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</si>
  <si>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</si>
  <si>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</si>
  <si>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</si>
  <si>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</si>
  <si>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</si>
  <si>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</si>
  <si>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</si>
  <si>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</si>
  <si>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</si>
  <si>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</si>
  <si>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</si>
  <si>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</si>
  <si>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</si>
  <si>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</si>
  <si>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</si>
  <si>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</si>
  <si>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</si>
  <si>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</si>
  <si>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</si>
  <si>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</si>
  <si>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</si>
  <si>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</si>
  <si>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</si>
  <si>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</si>
  <si>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</si>
  <si>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</si>
  <si>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</si>
  <si>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</si>
  <si>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</si>
  <si>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</si>
  <si>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</si>
  <si>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</si>
  <si>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</si>
  <si>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</si>
  <si>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</si>
  <si>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</si>
  <si>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</si>
  <si>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</si>
  <si>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</si>
  <si>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</si>
  <si>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</si>
  <si>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</si>
  <si>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</si>
  <si>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</si>
  <si>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</si>
  <si>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</si>
  <si>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</si>
  <si>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</si>
  <si>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</si>
  <si>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</si>
  <si>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</si>
  <si>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</si>
  <si>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</si>
  <si>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</si>
  <si>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</si>
  <si>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</si>
  <si>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</si>
  <si>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</si>
  <si>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</si>
  <si>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</si>
  <si>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</si>
  <si>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</si>
  <si>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</si>
  <si>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</si>
  <si>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</si>
  <si>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</si>
  <si>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</si>
  <si>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</si>
  <si>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</si>
  <si>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</si>
  <si>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</si>
  <si>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</si>
  <si>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</si>
  <si>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</si>
  <si>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</si>
  <si>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</si>
  <si>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</si>
  <si>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</si>
  <si>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</si>
  <si>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</si>
  <si>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</si>
  <si>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</si>
  <si>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</si>
  <si>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</si>
  <si>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</si>
  <si>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</si>
  <si>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</si>
  <si>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</si>
  <si>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</si>
  <si>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</si>
  <si>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</si>
  <si>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</si>
  <si>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</si>
  <si>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</si>
  <si>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</si>
  <si>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</si>
  <si>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</si>
  <si>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</si>
  <si>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</si>
  <si>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</si>
  <si>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</si>
  <si>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</si>
  <si>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</si>
  <si>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</si>
  <si>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</si>
  <si>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</si>
  <si>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</si>
  <si>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</si>
  <si>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</si>
  <si>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</si>
  <si>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</si>
  <si>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</si>
  <si>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</si>
  <si>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</si>
  <si>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</si>
  <si>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</si>
  <si>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</si>
  <si>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</si>
  <si>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</si>
  <si>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</si>
  <si>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</si>
  <si>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</si>
  <si>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</si>
  <si>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</si>
  <si>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</si>
  <si>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</si>
  <si>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</si>
  <si>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</si>
  <si>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</si>
  <si>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</si>
  <si>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</si>
  <si>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</si>
  <si>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</si>
  <si>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</si>
  <si>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</si>
  <si>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</si>
  <si>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</si>
  <si>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</si>
  <si>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</si>
  <si>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</si>
  <si>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</si>
  <si>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</si>
  <si>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</si>
  <si>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</si>
  <si>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</si>
  <si>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</si>
  <si>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</si>
  <si>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</si>
  <si>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</si>
  <si>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</si>
  <si>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</si>
  <si>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</si>
  <si>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</si>
  <si>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</si>
  <si>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</si>
  <si>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</si>
  <si>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</si>
  <si>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</si>
  <si>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</si>
  <si>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</si>
  <si>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</si>
  <si>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</si>
  <si>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</si>
  <si>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</si>
  <si>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</si>
  <si>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</si>
  <si>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</si>
  <si>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</si>
  <si>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</si>
  <si>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</si>
  <si>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</si>
  <si>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</si>
  <si>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</si>
  <si>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</si>
  <si>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</si>
  <si>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</si>
  <si>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</si>
  <si>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</si>
  <si>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</si>
  <si>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</si>
  <si>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</si>
  <si>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</si>
  <si>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</si>
  <si>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</si>
  <si>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</si>
  <si>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</si>
  <si>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</si>
  <si>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</si>
  <si>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</si>
  <si>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</si>
  <si>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</si>
  <si>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</si>
  <si>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</si>
  <si>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</si>
  <si>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</si>
  <si>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</si>
  <si>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</si>
  <si>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</si>
  <si>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</si>
  <si>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</si>
  <si>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</si>
  <si>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</si>
  <si>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</si>
  <si>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</si>
  <si>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</si>
  <si>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</si>
  <si>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</si>
  <si>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</si>
  <si>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</si>
  <si>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</si>
  <si>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</si>
  <si>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</si>
  <si>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</si>
  <si>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</si>
  <si>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</si>
  <si>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</si>
  <si>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</si>
  <si>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</si>
  <si>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</si>
  <si>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</si>
  <si>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</si>
  <si>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</si>
  <si>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</si>
  <si>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</si>
  <si>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</si>
  <si>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</si>
  <si>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</si>
  <si>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</si>
  <si>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</si>
  <si>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</si>
  <si>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</si>
  <si>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</si>
  <si>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</si>
  <si>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</si>
  <si>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</si>
  <si>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</si>
  <si>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</si>
  <si>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</si>
  <si>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</si>
  <si>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</si>
  <si>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</si>
  <si>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</si>
  <si>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</si>
  <si>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</si>
  <si>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</si>
  <si>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</si>
  <si>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</si>
  <si>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</si>
  <si>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</si>
  <si>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</si>
  <si>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</si>
  <si>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</si>
  <si>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</si>
  <si>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</si>
  <si>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</si>
  <si>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</si>
  <si>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</si>
  <si>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</si>
  <si>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</si>
  <si>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</si>
  <si>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</si>
  <si>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</si>
  <si>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</si>
  <si>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</si>
  <si>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</si>
  <si>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</si>
  <si>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</si>
  <si>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</si>
  <si>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</si>
  <si>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</si>
  <si>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</si>
  <si>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</si>
  <si>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</si>
  <si>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</si>
  <si>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</si>
  <si>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</si>
  <si>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</si>
  <si>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</si>
  <si>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</si>
  <si>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</si>
  <si>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</si>
  <si>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</si>
  <si>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</si>
  <si>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</si>
  <si>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</si>
  <si>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</si>
  <si>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</si>
  <si>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</si>
  <si>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</si>
  <si>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</si>
  <si>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</si>
  <si>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</si>
  <si>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</si>
  <si>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</si>
  <si>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</si>
  <si>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</si>
  <si>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</si>
  <si>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</si>
  <si>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</si>
  <si>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</si>
  <si>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</si>
  <si>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</si>
  <si>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</si>
  <si>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</si>
  <si>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</si>
  <si>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</si>
  <si>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</si>
  <si>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</si>
  <si>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</si>
  <si>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</si>
  <si>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</si>
  <si>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</si>
  <si>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</si>
  <si>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</si>
  <si>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</si>
  <si>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</si>
  <si>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</si>
  <si>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</si>
  <si>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</si>
  <si>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</si>
  <si>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</si>
  <si>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</si>
  <si>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</si>
  <si>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</si>
  <si>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</si>
  <si>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</si>
  <si>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</si>
  <si>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</si>
  <si>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</si>
  <si>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</si>
  <si>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</si>
  <si>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</si>
  <si>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</si>
  <si>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</si>
  <si>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</si>
  <si>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</si>
  <si>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</si>
  <si>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</si>
  <si>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</si>
  <si>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</si>
  <si>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</si>
  <si>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</si>
  <si>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</si>
  <si>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</si>
  <si>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</si>
  <si>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</si>
  <si>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</si>
  <si>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</si>
  <si>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</si>
  <si>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</si>
  <si>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</si>
  <si>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</si>
  <si>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</si>
  <si>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</si>
  <si>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</si>
  <si>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</si>
  <si>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</si>
  <si>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</si>
  <si>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</si>
  <si>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</si>
  <si>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</si>
  <si>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</si>
  <si>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</si>
  <si>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</si>
  <si>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</si>
  <si>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</si>
  <si>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</si>
  <si>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</si>
  <si>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</si>
  <si>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</si>
  <si>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</si>
  <si>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</si>
  <si>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</si>
  <si>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</si>
  <si>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</si>
  <si>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</si>
  <si>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</si>
  <si>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</si>
  <si>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</si>
  <si>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</si>
  <si>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</si>
  <si>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</si>
  <si>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</si>
  <si>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</si>
  <si>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</si>
  <si>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</si>
  <si>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</si>
  <si>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</si>
  <si>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</si>
  <si>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</si>
  <si>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</si>
  <si>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</si>
  <si>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</si>
  <si>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</si>
  <si>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</si>
  <si>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</si>
  <si>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</si>
  <si>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</si>
  <si>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</si>
  <si>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</si>
  <si>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</si>
  <si>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</si>
  <si>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</si>
  <si>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</si>
  <si>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</si>
  <si>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</si>
  <si>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</si>
  <si>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</si>
  <si>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</si>
  <si>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</si>
  <si>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</si>
  <si>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</si>
  <si>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</si>
  <si>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</si>
  <si>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</si>
  <si>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</si>
  <si>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</si>
  <si>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</si>
  <si>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</si>
  <si>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</si>
  <si>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</si>
  <si>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</si>
  <si>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</si>
  <si>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</si>
  <si>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</si>
  <si>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</si>
  <si>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</si>
  <si>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</si>
  <si>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</si>
  <si>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</si>
  <si>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</si>
  <si>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</si>
  <si>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</si>
  <si>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</si>
  <si>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</si>
  <si>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</si>
  <si>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</si>
  <si>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</si>
  <si>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</si>
  <si>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</si>
  <si>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</si>
  <si>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</si>
  <si>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</si>
  <si>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</si>
  <si>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</si>
  <si>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</si>
  <si>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</si>
  <si>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</si>
  <si>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</si>
  <si>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</si>
  <si>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</si>
  <si>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</si>
  <si>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</si>
  <si>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</si>
  <si>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</si>
  <si>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</si>
  <si>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</si>
  <si>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</si>
  <si>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</si>
  <si>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</si>
  <si>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</si>
  <si>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</si>
  <si>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</si>
  <si>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</si>
  <si>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</si>
  <si>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</si>
  <si>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</si>
  <si>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</si>
  <si>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</si>
  <si>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</si>
  <si>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</si>
  <si>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</si>
  <si>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</si>
  <si>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</si>
  <si>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</si>
  <si>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</si>
  <si>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</si>
  <si>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</si>
  <si>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</si>
  <si>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</si>
  <si>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</si>
  <si>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</si>
  <si>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</si>
  <si>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</si>
  <si>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</si>
  <si>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</si>
  <si>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</si>
  <si>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</si>
  <si>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</si>
  <si>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</si>
  <si>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</si>
  <si>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</si>
  <si>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</si>
  <si>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</si>
  <si>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</si>
  <si>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</si>
  <si>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</si>
  <si>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</si>
  <si>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</si>
  <si>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</si>
  <si>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</si>
  <si>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</si>
  <si>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</si>
  <si>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</si>
  <si>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</si>
  <si>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</si>
  <si>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</si>
  <si>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</si>
  <si>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</si>
  <si>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</si>
  <si>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</si>
  <si>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</si>
  <si>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</si>
  <si>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</si>
  <si>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</si>
  <si>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</si>
  <si>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</si>
  <si>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</si>
  <si>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</si>
  <si>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</si>
  <si>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</si>
  <si>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</si>
  <si>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</si>
  <si>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</si>
  <si>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</si>
  <si>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</si>
  <si>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</si>
  <si>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</si>
  <si>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</si>
  <si>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</si>
  <si>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</si>
  <si>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</si>
  <si>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</si>
  <si>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</si>
  <si>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</si>
  <si>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</si>
  <si>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</si>
  <si>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</si>
  <si>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</si>
  <si>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</si>
  <si>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</si>
  <si>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</si>
  <si>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</si>
  <si>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</si>
  <si>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</si>
  <si>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</si>
  <si>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</si>
  <si>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</si>
  <si>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</si>
  <si>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</si>
  <si>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</si>
  <si>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</si>
  <si>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</si>
  <si>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</si>
  <si>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</si>
  <si>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</si>
  <si>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</si>
  <si>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</si>
  <si>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</si>
  <si>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</si>
  <si>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</si>
  <si>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</si>
  <si>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</si>
  <si>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</si>
  <si>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</si>
  <si>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</si>
  <si>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</si>
  <si>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</si>
  <si>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</si>
  <si>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</si>
  <si>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</si>
  <si>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</si>
  <si>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</si>
  <si>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</si>
  <si>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</si>
  <si>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</si>
  <si>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</si>
  <si>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</si>
  <si>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</si>
  <si>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</si>
  <si>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</si>
  <si>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</si>
  <si>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</si>
  <si>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</si>
  <si>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</si>
  <si>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</si>
  <si>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</si>
  <si>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</si>
  <si>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</si>
  <si>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</si>
  <si>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</si>
  <si>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</si>
  <si>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</si>
  <si>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</si>
  <si>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</si>
  <si>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</si>
  <si>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</si>
  <si>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</si>
  <si>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</si>
  <si>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</si>
  <si>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</si>
  <si>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</si>
  <si>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</si>
  <si>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</si>
  <si>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</si>
  <si>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</si>
  <si>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</si>
  <si>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</si>
  <si>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</si>
  <si>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</si>
  <si>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</si>
  <si>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</si>
  <si>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</si>
  <si>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</si>
  <si>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</si>
  <si>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</si>
  <si>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</si>
  <si>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</si>
  <si>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</si>
  <si>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</si>
  <si>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</si>
  <si>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</si>
  <si>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</si>
  <si>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</si>
  <si>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</si>
  <si>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</si>
  <si>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</si>
  <si>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</si>
  <si>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</si>
  <si>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</si>
  <si>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</si>
  <si>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</si>
  <si>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</si>
  <si>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</si>
  <si>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</si>
  <si>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</si>
  <si>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</si>
  <si>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</si>
  <si>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</si>
  <si>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</si>
  <si>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</si>
  <si>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</si>
  <si>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</si>
  <si>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</si>
  <si>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</si>
  <si>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</si>
  <si>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</si>
  <si>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</si>
  <si>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</si>
  <si>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</si>
  <si>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</si>
  <si>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</si>
  <si>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</si>
  <si>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</si>
  <si>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</si>
  <si>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</si>
  <si>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</si>
  <si>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</si>
  <si>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</si>
  <si>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</si>
  <si>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</si>
  <si>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</si>
  <si>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</si>
  <si>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</si>
  <si>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</si>
  <si>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</si>
  <si>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</si>
  <si>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</si>
  <si>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</si>
  <si>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</si>
  <si>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</si>
  <si>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</si>
  <si>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</si>
  <si>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</si>
  <si>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</si>
  <si>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</si>
  <si>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</si>
  <si>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</si>
  <si>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</si>
  <si>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</si>
  <si>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</si>
  <si>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</si>
  <si>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</si>
  <si>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</si>
  <si>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</si>
  <si>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</si>
  <si>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</si>
  <si>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</si>
  <si>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</si>
  <si>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</si>
  <si>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</si>
  <si>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</si>
  <si>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</si>
  <si>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</si>
  <si>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</si>
  <si>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</si>
  <si>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</si>
  <si>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</si>
  <si>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</si>
  <si>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</si>
  <si>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</si>
  <si>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</si>
  <si>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</si>
  <si>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</si>
  <si>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</si>
  <si>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</si>
  <si>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</si>
  <si>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</si>
  <si>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</si>
  <si>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</si>
  <si>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</si>
  <si>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</si>
  <si>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</si>
  <si>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</si>
  <si>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</si>
  <si>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</si>
  <si>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</si>
  <si>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</si>
  <si>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</si>
  <si>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</si>
  <si>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</si>
  <si>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</si>
  <si>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</si>
  <si>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</si>
  <si>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</si>
  <si>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</si>
  <si>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</si>
  <si>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</si>
  <si>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</si>
  <si>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</si>
  <si>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</si>
  <si>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</si>
  <si>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</si>
  <si>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</si>
  <si>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</si>
  <si>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</si>
  <si>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</si>
  <si>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</si>
  <si>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</si>
  <si>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</si>
  <si>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</si>
  <si>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</si>
  <si>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</si>
  <si>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</si>
  <si>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</si>
  <si>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</si>
  <si>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</si>
  <si>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</si>
  <si>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</si>
  <si>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</si>
  <si>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</si>
  <si>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</si>
  <si>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</si>
  <si>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</si>
  <si>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</si>
  <si>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</si>
  <si>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</si>
  <si>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</si>
  <si>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</si>
  <si>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</si>
  <si>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</si>
  <si>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</si>
  <si>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</si>
  <si>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</si>
  <si>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</si>
  <si>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</si>
  <si>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</si>
  <si>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</si>
  <si>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</si>
  <si>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</si>
  <si>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</si>
  <si>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</si>
  <si>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</si>
  <si>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</si>
  <si>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</si>
  <si>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</si>
  <si>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</si>
  <si>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</si>
  <si>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</si>
  <si>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</si>
  <si>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</si>
  <si>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</si>
  <si>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</si>
  <si>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</si>
  <si>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</si>
  <si>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</si>
  <si>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</si>
  <si>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</si>
  <si>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</si>
  <si>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</si>
  <si>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</si>
  <si>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</si>
  <si>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</si>
  <si>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</si>
  <si>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</si>
  <si>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</si>
  <si>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</si>
  <si>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</si>
  <si>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</si>
  <si>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</si>
  <si>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</si>
  <si>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</si>
  <si>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</si>
  <si>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</si>
  <si>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</si>
  <si>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</si>
  <si>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</si>
  <si>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</si>
  <si>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</si>
  <si>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</si>
  <si>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</si>
  <si>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</si>
  <si>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</si>
  <si>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</si>
  <si>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</si>
  <si>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</si>
  <si>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</si>
  <si>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</si>
  <si>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</si>
  <si>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</si>
  <si>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</si>
  <si>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</si>
  <si>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</si>
  <si>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</si>
  <si>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</si>
  <si>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</si>
  <si>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</si>
  <si>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</si>
  <si>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</si>
  <si>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</si>
  <si>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</si>
  <si>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</si>
  <si>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</si>
  <si>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</si>
  <si>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</si>
  <si>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</si>
  <si>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</si>
  <si>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</si>
  <si>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</si>
  <si>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</si>
  <si>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</si>
  <si>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</si>
  <si>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</si>
  <si>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</si>
  <si>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</si>
  <si>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</si>
  <si>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</si>
  <si>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</si>
  <si>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</si>
  <si>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</si>
  <si>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</si>
  <si>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</si>
  <si>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</si>
  <si>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</si>
  <si>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</si>
  <si>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</si>
  <si>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</si>
  <si>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</si>
  <si>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</si>
  <si>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</si>
  <si>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</si>
  <si>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</si>
  <si>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</si>
  <si>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</si>
  <si>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</si>
  <si>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</si>
  <si>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</si>
  <si>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</si>
  <si>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</si>
  <si>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</si>
  <si>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</si>
  <si>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</si>
  <si>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</si>
  <si>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</si>
  <si>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</si>
  <si>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</si>
  <si>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</si>
  <si>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</si>
  <si>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</si>
  <si>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</si>
  <si>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</si>
  <si>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</si>
  <si>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</si>
  <si>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</si>
  <si>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</si>
  <si>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</si>
  <si>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</si>
  <si>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</si>
  <si>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</si>
  <si>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</si>
  <si>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</si>
  <si>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</si>
  <si>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</si>
  <si>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</si>
  <si>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</si>
  <si>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</si>
  <si>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</si>
  <si>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</si>
  <si>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</si>
  <si>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</si>
  <si>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</si>
  <si>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</si>
  <si>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</si>
  <si>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</si>
  <si>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</si>
  <si>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</si>
  <si>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</si>
  <si>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</si>
  <si>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</si>
  <si>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</si>
  <si>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</si>
  <si>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</si>
  <si>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</si>
  <si>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</si>
  <si>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</si>
  <si>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</si>
  <si>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</si>
  <si>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</si>
  <si>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</si>
  <si>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</si>
  <si>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</si>
  <si>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</si>
  <si>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</si>
  <si>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</si>
  <si>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</si>
  <si>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</si>
  <si>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</si>
  <si>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</si>
  <si>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</si>
  <si>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</si>
  <si>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</si>
  <si>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</si>
  <si>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</si>
  <si>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</si>
  <si>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</si>
  <si>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</si>
  <si>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</si>
  <si>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</si>
  <si>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</si>
  <si>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</si>
  <si>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</si>
  <si>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</si>
  <si>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</si>
  <si>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</si>
  <si>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</si>
  <si>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</si>
  <si>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</si>
  <si>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</si>
  <si>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</si>
  <si>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</si>
  <si>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</si>
  <si>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</si>
  <si>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</si>
  <si>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</si>
  <si>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</si>
  <si>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</si>
  <si>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</si>
  <si>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</si>
  <si>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</si>
  <si>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</si>
  <si>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</si>
  <si>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</si>
  <si>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</si>
  <si>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</si>
  <si>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</si>
  <si>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</si>
  <si>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</si>
  <si>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</si>
  <si>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</si>
  <si>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</si>
  <si>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</si>
  <si>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</si>
  <si>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</si>
  <si>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</si>
  <si>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</si>
  <si>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</si>
  <si>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</si>
  <si>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</si>
  <si>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</si>
  <si>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</si>
  <si>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</si>
  <si>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</si>
  <si>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</si>
  <si>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</si>
  <si>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</si>
  <si>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</si>
  <si>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</si>
  <si>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</si>
  <si>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</si>
  <si>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</si>
  <si>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</si>
  <si>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</si>
  <si>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</si>
  <si>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</si>
  <si>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</si>
  <si>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</si>
  <si>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</si>
  <si>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</si>
  <si>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</si>
  <si>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</si>
  <si>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</si>
  <si>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</si>
  <si>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</si>
  <si>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</si>
  <si>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</si>
  <si>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</si>
  <si>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</si>
  <si>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</si>
  <si>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</si>
  <si>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</si>
  <si>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</si>
  <si>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</si>
  <si>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</si>
  <si>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</si>
  <si>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</si>
  <si>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</si>
  <si>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</si>
  <si>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</si>
  <si>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</si>
  <si>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</si>
  <si>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</si>
  <si>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</si>
  <si>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</si>
  <si>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</si>
  <si>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</si>
  <si>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</si>
  <si>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</si>
  <si>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</si>
  <si>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</si>
  <si>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</si>
  <si>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</si>
  <si>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</si>
  <si>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</si>
  <si>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</si>
  <si>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</si>
  <si>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</si>
  <si>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</si>
  <si>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</si>
  <si>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</si>
  <si>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</si>
  <si>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</si>
  <si>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</si>
  <si>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</si>
  <si>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</si>
  <si>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</si>
  <si>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</si>
  <si>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</si>
  <si>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</si>
  <si>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</si>
  <si>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</si>
  <si>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</si>
  <si>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</si>
  <si>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</si>
  <si>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</si>
  <si>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</si>
  <si>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</si>
  <si>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</si>
  <si>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</si>
  <si>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</si>
  <si>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</si>
  <si>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</si>
  <si>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</si>
  <si>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</si>
  <si>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</si>
  <si>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</si>
  <si>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</si>
  <si>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</si>
  <si>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</si>
  <si>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</si>
  <si>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</si>
  <si>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</si>
  <si>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</si>
  <si>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</si>
  <si>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</si>
  <si>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</si>
  <si>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</si>
  <si>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</si>
  <si>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</si>
  <si>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</si>
  <si>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</si>
  <si>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</si>
  <si>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</si>
  <si>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</si>
  <si>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</si>
  <si>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</si>
  <si>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</si>
  <si>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</si>
  <si>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</si>
  <si>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</si>
  <si>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</si>
  <si>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</si>
  <si>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</si>
  <si>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</si>
  <si>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</si>
  <si>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</si>
  <si>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</si>
  <si>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</si>
  <si>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</si>
  <si>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</si>
  <si>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</si>
  <si>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</si>
  <si>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</si>
  <si>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</si>
  <si>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</si>
  <si>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</si>
  <si>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</si>
  <si>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</si>
  <si>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</si>
  <si>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</si>
  <si>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</si>
  <si>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</si>
  <si>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</si>
  <si>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</si>
  <si>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</si>
  <si>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</si>
  <si>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</si>
  <si>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</si>
  <si>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</si>
  <si>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</si>
  <si>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</si>
  <si>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</si>
  <si>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</si>
  <si>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</si>
  <si>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</si>
  <si>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</si>
  <si>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</si>
  <si>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</si>
  <si>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</si>
  <si>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</si>
  <si>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</si>
  <si>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</si>
  <si>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</si>
  <si>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</si>
  <si>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</si>
  <si>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</si>
  <si>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</si>
  <si>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</si>
  <si>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</si>
  <si>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</si>
  <si>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</si>
  <si>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</si>
  <si>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</si>
  <si>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</si>
  <si>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</si>
  <si>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</si>
  <si>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</si>
  <si>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</si>
  <si>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</si>
  <si>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</si>
  <si>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</si>
  <si>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</si>
  <si>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</si>
  <si>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</si>
  <si>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</si>
  <si>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</si>
  <si>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</si>
  <si>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</si>
  <si>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</si>
  <si>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</si>
  <si>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</si>
  <si>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</si>
  <si>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</si>
  <si>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</si>
  <si>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</si>
  <si>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</si>
  <si>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</si>
  <si>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</si>
  <si>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</si>
  <si>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</si>
  <si>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</si>
  <si>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</si>
  <si>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</si>
  <si>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</si>
  <si>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</si>
  <si>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</si>
  <si>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</si>
  <si>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</si>
  <si>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</si>
  <si>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</si>
  <si>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</si>
  <si>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</si>
  <si>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</si>
  <si>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</si>
  <si>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</si>
  <si>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</si>
  <si>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</si>
  <si>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</si>
  <si>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</si>
  <si>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</si>
  <si>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</si>
  <si>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</si>
  <si>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</si>
  <si>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</si>
  <si>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</si>
  <si>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</si>
  <si>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</si>
  <si>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</si>
  <si>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</si>
  <si>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</si>
  <si>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</si>
  <si>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</si>
  <si>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</si>
  <si>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</si>
  <si>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</si>
  <si>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</si>
  <si>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</si>
  <si>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</si>
  <si>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</si>
  <si>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</si>
  <si>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</si>
  <si>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</si>
  <si>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</si>
  <si>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</si>
  <si>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</si>
  <si>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</si>
  <si>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</si>
  <si>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</si>
  <si>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</si>
  <si>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</si>
  <si>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</si>
  <si>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</si>
  <si>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</si>
  <si>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</si>
  <si>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</si>
  <si>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</si>
  <si>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</si>
  <si>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</si>
  <si>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</si>
  <si>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</si>
  <si>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</si>
  <si>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</si>
  <si>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</si>
  <si>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</si>
  <si>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</si>
  <si>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</si>
  <si>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</si>
  <si>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</si>
  <si>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</si>
  <si>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</si>
  <si>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</si>
  <si>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</si>
  <si>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</si>
  <si>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</si>
  <si>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</si>
  <si>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</si>
  <si>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</si>
  <si>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</si>
  <si>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</si>
  <si>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</si>
  <si>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</si>
  <si>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</si>
  <si>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</si>
  <si>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</si>
  <si>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</si>
  <si>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</si>
  <si>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</si>
  <si>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</si>
  <si>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</si>
  <si>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</si>
  <si>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</si>
  <si>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</si>
  <si>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</si>
  <si>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</si>
  <si>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</si>
  <si>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</si>
  <si>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</si>
  <si>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</si>
  <si>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</si>
  <si>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</si>
  <si>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</si>
  <si>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</si>
  <si>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</si>
  <si>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</si>
  <si>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</si>
  <si>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</si>
  <si>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</si>
  <si>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</si>
  <si>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</si>
  <si>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</si>
  <si>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</si>
  <si>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</si>
  <si>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</si>
  <si>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</si>
  <si>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</si>
  <si>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</si>
  <si>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</si>
  <si>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</si>
  <si>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</si>
  <si>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</si>
  <si>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</si>
  <si>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</si>
  <si>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</si>
  <si>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</si>
  <si>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</si>
  <si>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</si>
  <si>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</si>
  <si>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</si>
  <si>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</si>
  <si>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</si>
  <si>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</si>
  <si>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</si>
  <si>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</si>
  <si>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</si>
  <si>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</si>
  <si>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</si>
  <si>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</si>
  <si>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</si>
  <si>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</si>
  <si>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</si>
  <si>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</si>
  <si>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</si>
  <si>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</si>
  <si>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</si>
  <si>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</si>
  <si>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</si>
  <si>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</si>
  <si>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</si>
  <si>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</si>
  <si>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</si>
  <si>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</si>
  <si>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</si>
  <si>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</si>
  <si>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</si>
  <si>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</si>
  <si>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</si>
  <si>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</si>
  <si>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</si>
  <si>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</si>
  <si>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</si>
  <si>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</si>
  <si>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</si>
  <si>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</si>
  <si>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</si>
  <si>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</si>
  <si>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</si>
  <si>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</si>
  <si>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</si>
  <si>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</si>
  <si>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</si>
  <si>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</si>
  <si>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</si>
  <si>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</si>
  <si>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</si>
  <si>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</si>
  <si>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</si>
  <si>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</si>
  <si>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</si>
  <si>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</si>
  <si>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</si>
  <si>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</si>
  <si>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</si>
  <si>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</si>
  <si>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</si>
  <si>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</si>
  <si>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</si>
  <si>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</si>
  <si>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</si>
  <si>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</si>
  <si>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</si>
  <si>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</si>
  <si>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</si>
  <si>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</si>
  <si>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</si>
  <si>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</si>
  <si>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</si>
  <si>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</si>
  <si>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</si>
  <si>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</si>
  <si>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</si>
  <si>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</si>
  <si>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</si>
  <si>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</si>
  <si>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</si>
  <si>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</si>
  <si>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</si>
  <si>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</si>
  <si>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</si>
  <si>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</si>
  <si>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</si>
  <si>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</si>
  <si>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</si>
  <si>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</si>
  <si>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</si>
  <si>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</si>
  <si>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</si>
  <si>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</si>
  <si>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</si>
  <si>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</si>
  <si>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</si>
  <si>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</si>
  <si>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</si>
  <si>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</si>
  <si>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</si>
  <si>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</si>
  <si>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</si>
  <si>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</si>
  <si>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</si>
  <si>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</si>
  <si>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</si>
  <si>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</si>
  <si>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</si>
  <si>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</si>
  <si>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</si>
  <si>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</si>
  <si>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</si>
  <si>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</si>
  <si>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</si>
  <si>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</si>
  <si>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</si>
  <si>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</si>
  <si>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</si>
  <si>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</si>
  <si>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</si>
  <si>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</si>
  <si>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</si>
  <si>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</si>
  <si>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</si>
  <si>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</si>
  <si>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</si>
  <si>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</si>
  <si>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</si>
  <si>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</si>
  <si>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</si>
  <si>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</si>
  <si>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</si>
  <si>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</si>
  <si>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</si>
  <si>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</si>
  <si>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</si>
  <si>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</si>
  <si>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</si>
  <si>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</si>
  <si>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</si>
  <si>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</si>
  <si>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</si>
  <si>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</si>
  <si>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</si>
  <si>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</si>
  <si>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</si>
  <si>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</si>
  <si>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</si>
  <si>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</si>
  <si>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</si>
  <si>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</si>
  <si>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</si>
  <si>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</si>
  <si>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</si>
  <si>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</si>
  <si>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</si>
  <si>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</si>
  <si>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</si>
  <si>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</si>
  <si>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</si>
  <si>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</si>
  <si>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</si>
  <si>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</si>
  <si>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</si>
  <si>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</si>
  <si>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</si>
  <si>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</si>
  <si>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</si>
  <si>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</si>
  <si>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</si>
  <si>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</si>
  <si>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</si>
  <si>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</si>
  <si>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</si>
  <si>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</si>
  <si>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</si>
  <si>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</si>
  <si>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</si>
  <si>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</si>
  <si>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</si>
  <si>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</si>
  <si>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</si>
  <si>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</si>
  <si>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</si>
  <si>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</si>
  <si>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</si>
  <si>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</si>
  <si>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</si>
  <si>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</si>
  <si>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</si>
  <si>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</si>
  <si>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</si>
  <si>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</si>
  <si>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</si>
  <si>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</si>
  <si>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</si>
  <si>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</si>
  <si>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</si>
  <si>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</si>
  <si>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</si>
  <si>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</si>
  <si>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</si>
  <si>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</si>
  <si>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</si>
  <si>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</si>
  <si>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</si>
  <si>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</si>
  <si>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</si>
  <si>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</si>
  <si>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</si>
  <si>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</si>
  <si>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</si>
  <si>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</si>
  <si>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</si>
  <si>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</si>
  <si>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</si>
  <si>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</si>
  <si>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</si>
  <si>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</si>
  <si>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</si>
  <si>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</si>
  <si>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</si>
  <si>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</si>
  <si>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</si>
  <si>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</si>
  <si>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</si>
  <si>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</si>
  <si>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</si>
  <si>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</si>
  <si>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</si>
  <si>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</si>
  <si>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</si>
  <si>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</si>
  <si>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</si>
  <si>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</si>
  <si>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</si>
  <si>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</si>
  <si>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</si>
  <si>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</si>
  <si>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</si>
  <si>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</si>
  <si>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</si>
  <si>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</si>
  <si>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</si>
  <si>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</si>
  <si>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</si>
  <si>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</si>
  <si>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</si>
  <si>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</si>
  <si>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</si>
  <si>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</si>
  <si>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</si>
  <si>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</si>
  <si>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</si>
  <si>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</si>
  <si>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</si>
  <si>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</si>
  <si>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</si>
  <si>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</si>
  <si>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</si>
  <si>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</si>
  <si>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</si>
  <si>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</si>
  <si>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</si>
  <si>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</si>
  <si>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</si>
  <si>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</si>
  <si>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</si>
  <si>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</si>
  <si>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</si>
  <si>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</si>
  <si>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</si>
  <si>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</si>
  <si>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</si>
  <si>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</si>
  <si>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</si>
  <si>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</si>
  <si>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</si>
  <si>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</si>
  <si>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</si>
  <si>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</si>
  <si>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</si>
  <si>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</si>
  <si>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</si>
  <si>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</si>
  <si>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</si>
  <si>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</si>
  <si>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</si>
  <si>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</si>
  <si>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</si>
  <si>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</si>
  <si>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</si>
  <si>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</si>
  <si>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</si>
  <si>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</si>
  <si>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</si>
  <si>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</si>
  <si>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</si>
  <si>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</si>
  <si>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</si>
  <si>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</si>
  <si>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</si>
  <si>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</si>
  <si>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</si>
  <si>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</si>
  <si>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</si>
  <si>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</si>
  <si>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</si>
  <si>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</si>
  <si>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</si>
  <si>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</si>
  <si>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</si>
  <si>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</si>
  <si>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</si>
  <si>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</si>
  <si>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</si>
  <si>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</si>
  <si>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</si>
  <si>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</si>
  <si>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</si>
  <si>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</si>
  <si>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</si>
  <si>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</si>
  <si>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</si>
  <si>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</si>
  <si>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</si>
  <si>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</si>
  <si>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</si>
  <si>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</si>
  <si>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</si>
  <si>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</si>
  <si>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</si>
  <si>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</si>
  <si>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</si>
  <si>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</si>
  <si>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</si>
  <si>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</si>
  <si>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</si>
  <si>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</si>
  <si>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</si>
  <si>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</si>
  <si>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</si>
  <si>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</si>
  <si>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</si>
  <si>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</si>
  <si>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</si>
  <si>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</si>
  <si>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</si>
  <si>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</si>
  <si>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</si>
  <si>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</si>
  <si>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</si>
  <si>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</si>
  <si>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</si>
  <si>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</si>
  <si>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</si>
  <si>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</si>
  <si>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</si>
  <si>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</si>
  <si>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</si>
  <si>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</si>
  <si>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</si>
  <si>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</si>
  <si>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</si>
  <si>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</si>
  <si>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</si>
  <si>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</si>
  <si>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</si>
  <si>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</si>
  <si>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</si>
  <si>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</si>
  <si>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</si>
  <si>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</si>
  <si>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</si>
  <si>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</si>
  <si>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</si>
  <si>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</si>
  <si>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</si>
  <si>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</si>
  <si>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</si>
  <si>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</si>
  <si>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</si>
  <si>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</si>
  <si>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</si>
  <si>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</si>
  <si>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</si>
  <si>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</si>
  <si>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</si>
  <si>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</si>
  <si>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</si>
  <si>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</si>
  <si>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</si>
  <si>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</si>
  <si>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</si>
  <si>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</si>
  <si>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</si>
  <si>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</si>
  <si>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</si>
  <si>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</si>
  <si>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</si>
  <si>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</si>
  <si>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</si>
  <si>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</si>
  <si>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</si>
  <si>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</si>
  <si>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</si>
  <si>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</si>
  <si>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</si>
  <si>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</si>
  <si>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</si>
  <si>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</si>
  <si>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</si>
  <si>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</si>
  <si>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</si>
  <si>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</si>
  <si>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</si>
  <si>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</si>
  <si>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</si>
  <si>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</si>
  <si>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</si>
  <si>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</si>
  <si>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</si>
  <si>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</si>
  <si>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</si>
  <si>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</si>
  <si>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</si>
  <si>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</si>
  <si>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</si>
  <si>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</si>
  <si>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</si>
  <si>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</si>
  <si>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</si>
  <si>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</si>
  <si>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</si>
  <si>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</si>
  <si>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</si>
  <si>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</si>
  <si>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</si>
  <si>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</si>
  <si>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</si>
  <si>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</si>
  <si>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</si>
  <si>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</si>
  <si>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</si>
  <si>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</si>
  <si>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</si>
  <si>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</si>
  <si>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</si>
  <si>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</si>
  <si>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</si>
  <si>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</si>
  <si>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</si>
  <si>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</si>
  <si>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</si>
  <si>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</si>
  <si>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</si>
  <si>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</si>
  <si>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</si>
  <si>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</si>
  <si>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</si>
  <si>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</si>
  <si>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</si>
  <si>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</si>
  <si>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</si>
  <si>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</si>
  <si>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</si>
  <si>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</si>
  <si>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</si>
  <si>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</si>
  <si>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</si>
  <si>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</si>
  <si>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</si>
  <si>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</si>
  <si>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</si>
  <si>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</si>
  <si>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</si>
  <si>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</si>
  <si>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</si>
  <si>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</si>
  <si>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</si>
  <si>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</si>
  <si>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</si>
  <si>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</si>
  <si>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</si>
  <si>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</si>
  <si>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</si>
  <si>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</si>
  <si>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</si>
  <si>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</si>
  <si>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</si>
  <si>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</si>
  <si>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</si>
  <si>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</si>
  <si>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</si>
  <si>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</si>
  <si>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</si>
  <si>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</si>
  <si>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</si>
  <si>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</si>
  <si>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</si>
  <si>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</si>
  <si>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</si>
  <si>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</si>
  <si>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</si>
  <si>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</si>
  <si>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</si>
  <si>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</si>
  <si>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</si>
  <si>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</si>
  <si>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</si>
  <si>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</si>
  <si>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</si>
  <si>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</si>
  <si>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</si>
  <si>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</si>
  <si>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</si>
  <si>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</si>
  <si>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</si>
  <si>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</si>
  <si>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</si>
  <si>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</si>
  <si>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</si>
  <si>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</si>
  <si>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</si>
  <si>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</si>
  <si>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</si>
  <si>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</si>
  <si>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</si>
  <si>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</si>
  <si>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</si>
  <si>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</si>
  <si>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</si>
  <si>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</si>
  <si>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</si>
  <si>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</si>
  <si>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</si>
  <si>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</si>
  <si>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</si>
  <si>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</si>
  <si>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</si>
  <si>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</si>
  <si>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</si>
  <si>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</si>
  <si>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</si>
  <si>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</si>
  <si>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</si>
  <si>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</si>
  <si>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</si>
  <si>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</si>
  <si>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</si>
  <si>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</si>
  <si>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</si>
  <si>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</si>
  <si>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</si>
  <si>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</si>
  <si>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</si>
  <si>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</si>
  <si>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</si>
  <si>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</si>
  <si>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</si>
  <si>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</si>
  <si>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</si>
  <si>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</si>
  <si>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</si>
  <si>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</si>
  <si>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</si>
  <si>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</si>
  <si>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</si>
  <si>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</si>
  <si>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</si>
  <si>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</si>
  <si>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</si>
  <si>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</si>
  <si>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</si>
  <si>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</si>
  <si>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</si>
  <si>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</si>
  <si>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</si>
  <si>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</si>
  <si>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</si>
  <si>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</si>
  <si>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</si>
  <si>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</si>
  <si>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</si>
  <si>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</si>
  <si>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</si>
  <si>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</si>
  <si>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</si>
  <si>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</si>
  <si>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</si>
  <si>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</si>
  <si>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</si>
  <si>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</si>
  <si>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</si>
  <si>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</si>
  <si>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</si>
  <si>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</si>
  <si>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</si>
  <si>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</si>
  <si>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</si>
  <si>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</si>
  <si>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</si>
  <si>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</si>
  <si>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</si>
  <si>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</si>
  <si>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</si>
  <si>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</si>
  <si>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</si>
  <si>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</si>
  <si>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</si>
  <si>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</si>
  <si>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</si>
  <si>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</si>
  <si>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</si>
  <si>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</si>
  <si>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</si>
  <si>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</si>
  <si>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</si>
  <si>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</si>
  <si>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</si>
  <si>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</si>
  <si>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</si>
  <si>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</si>
  <si>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</si>
  <si>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</si>
  <si>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</si>
  <si>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</si>
  <si>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</si>
  <si>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</si>
  <si>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</si>
  <si>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</si>
  <si>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</si>
  <si>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</si>
  <si>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</si>
  <si>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</si>
  <si>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</si>
  <si>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</si>
  <si>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</si>
  <si>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</si>
  <si>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</si>
  <si>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</si>
  <si>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</si>
  <si>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</si>
  <si>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</si>
  <si>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</si>
  <si>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</si>
  <si>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</si>
  <si>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</si>
  <si>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</si>
  <si>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</si>
  <si>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</si>
  <si>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</si>
  <si>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</si>
  <si>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</si>
  <si>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</si>
  <si>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</si>
  <si>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</si>
  <si>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</si>
  <si>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</si>
  <si>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</si>
  <si>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</si>
  <si>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</si>
  <si>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</si>
  <si>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</si>
  <si>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</si>
  <si>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</si>
  <si>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</si>
  <si>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</si>
  <si>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</si>
  <si>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</si>
  <si>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</si>
  <si>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</si>
  <si>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</si>
  <si>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</si>
  <si>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</si>
  <si>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</si>
  <si>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</si>
  <si>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</si>
  <si>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</si>
  <si>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</si>
  <si>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</si>
  <si>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</si>
  <si>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</si>
  <si>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</si>
  <si>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</si>
  <si>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</si>
  <si>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</si>
  <si>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</si>
  <si>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</si>
  <si>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</si>
  <si>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</si>
  <si>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</si>
  <si>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</si>
  <si>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</si>
  <si>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</si>
  <si>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</si>
  <si>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</si>
  <si>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</si>
  <si>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</si>
  <si>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</si>
  <si>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</si>
  <si>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</si>
  <si>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</si>
  <si>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</si>
  <si>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</si>
  <si>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</si>
  <si>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</si>
  <si>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</si>
  <si>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</si>
  <si>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</si>
  <si>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</si>
  <si>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</si>
  <si>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</si>
  <si>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</si>
  <si>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</si>
  <si>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</si>
  <si>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</si>
  <si>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</si>
  <si>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</si>
  <si>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</si>
  <si>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</si>
  <si>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</si>
  <si>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</si>
  <si>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</si>
  <si>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</si>
  <si>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</si>
  <si>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</si>
  <si>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</si>
  <si>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</si>
  <si>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</si>
  <si>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</si>
  <si>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</si>
  <si>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</si>
  <si>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</si>
  <si>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</si>
  <si>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</si>
  <si>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</si>
  <si>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</si>
  <si>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</si>
  <si>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</si>
  <si>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</si>
  <si>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</si>
  <si>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</si>
  <si>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</si>
  <si>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</si>
  <si>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</si>
  <si>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</si>
  <si>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</si>
  <si>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</si>
  <si>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</si>
  <si>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</si>
  <si>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</si>
  <si>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</si>
  <si>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</si>
  <si>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</si>
  <si>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</si>
  <si>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</si>
  <si>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</si>
  <si>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</si>
  <si>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</si>
  <si>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</si>
  <si>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</si>
  <si>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</si>
  <si>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</si>
  <si>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</si>
  <si>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</si>
  <si>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</si>
  <si>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</si>
  <si>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</si>
  <si>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</si>
  <si>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</si>
  <si>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</si>
  <si>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</si>
  <si>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</si>
  <si>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</si>
  <si>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</si>
  <si>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</si>
  <si>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</si>
  <si>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</si>
  <si>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</si>
  <si>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</si>
  <si>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</si>
  <si>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</si>
  <si>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</si>
  <si>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</si>
  <si>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</si>
  <si>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</si>
  <si>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</si>
  <si>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</si>
  <si>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</si>
  <si>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</si>
  <si>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</si>
  <si>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</si>
  <si>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</si>
  <si>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</si>
  <si>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</si>
  <si>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</si>
  <si>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</si>
  <si>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</si>
  <si>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</si>
  <si>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</si>
  <si>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</si>
  <si>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</si>
  <si>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</si>
  <si>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</si>
  <si>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</si>
  <si>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</si>
  <si>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</si>
  <si>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</si>
  <si>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</si>
  <si>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</si>
  <si>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</si>
  <si>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</si>
  <si>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</si>
  <si>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</si>
  <si>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</si>
  <si>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</si>
  <si>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</si>
  <si>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</si>
  <si>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</si>
  <si>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</si>
  <si>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</si>
  <si>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</si>
  <si>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</si>
  <si>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</si>
  <si>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</si>
  <si>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</si>
  <si>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</si>
  <si>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</si>
  <si>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</si>
  <si>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</si>
  <si>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</si>
  <si>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</si>
  <si>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</si>
  <si>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</si>
  <si>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</si>
  <si>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</si>
  <si>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</si>
  <si>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</si>
  <si>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</si>
  <si>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</si>
  <si>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</si>
  <si>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</si>
  <si>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</si>
  <si>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</si>
  <si>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</si>
  <si>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</si>
  <si>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</si>
  <si>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</si>
  <si>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</si>
  <si>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</si>
  <si>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</si>
  <si>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</si>
  <si>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</si>
  <si>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</si>
  <si>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</si>
  <si>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</si>
  <si>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</si>
  <si>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</si>
  <si>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</si>
  <si>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</si>
  <si>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</si>
  <si>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</si>
  <si>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</si>
  <si>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</si>
  <si>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</si>
  <si>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</si>
  <si>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</si>
  <si>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</si>
  <si>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</si>
  <si>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</si>
  <si>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</si>
  <si>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</si>
  <si>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</si>
  <si>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</si>
  <si>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</si>
  <si>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</si>
  <si>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</si>
  <si>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</si>
  <si>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</si>
  <si>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</si>
  <si>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</si>
  <si>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</si>
  <si>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</si>
  <si>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</si>
  <si>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</si>
  <si>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</si>
  <si>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</si>
  <si>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</si>
  <si>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</si>
  <si>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</si>
  <si>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</si>
  <si>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</si>
  <si>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</si>
  <si>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</si>
  <si>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</si>
  <si>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</si>
  <si>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</si>
  <si>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</si>
  <si>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</si>
  <si>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</si>
  <si>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</si>
  <si>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</si>
  <si>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</si>
  <si>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</si>
  <si>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</si>
  <si>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</si>
  <si>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</si>
  <si>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</si>
  <si>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</si>
  <si>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</si>
  <si>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</si>
  <si>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</si>
  <si>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</si>
  <si>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</si>
  <si>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</si>
  <si>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</si>
  <si>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</si>
  <si>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</si>
  <si>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</si>
  <si>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</si>
  <si>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</si>
  <si>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</si>
  <si>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</si>
  <si>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</si>
  <si>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</si>
  <si>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</si>
  <si>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</si>
  <si>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</si>
  <si>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</si>
  <si>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</si>
  <si>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</si>
  <si>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</si>
  <si>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</si>
  <si>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</si>
  <si>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</si>
  <si>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</si>
  <si>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</si>
  <si>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</si>
  <si>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</si>
  <si>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</si>
  <si>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</si>
  <si>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</si>
  <si>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</si>
  <si>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</si>
  <si>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</si>
  <si>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</si>
  <si>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</si>
  <si>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</si>
  <si>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</si>
  <si>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</si>
  <si>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</si>
  <si>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</si>
  <si>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</si>
  <si>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</si>
  <si>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</si>
  <si>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</si>
  <si>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</si>
  <si>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</si>
  <si>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</si>
  <si>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</si>
  <si>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</si>
  <si>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</si>
  <si>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</si>
  <si>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</si>
  <si>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</si>
  <si>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</si>
  <si>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</si>
  <si>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</si>
  <si>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</si>
  <si>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</si>
  <si>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</si>
  <si>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</si>
  <si>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</si>
  <si>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</si>
  <si>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</si>
  <si>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</si>
  <si>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</si>
  <si>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</si>
  <si>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</si>
  <si>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</si>
  <si>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</si>
  <si>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</si>
  <si>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</si>
  <si>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</si>
  <si>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</si>
  <si>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</si>
  <si>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</si>
  <si>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</si>
  <si>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</si>
  <si>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</si>
  <si>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</si>
  <si>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</si>
  <si>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</si>
  <si>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</si>
  <si>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</si>
  <si>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</si>
  <si>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</si>
  <si>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</si>
  <si>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</si>
  <si>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</si>
  <si>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</si>
  <si>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</si>
  <si>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</si>
  <si>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</si>
  <si>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</si>
  <si>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</si>
  <si>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</si>
  <si>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</si>
  <si>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</si>
  <si>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</si>
  <si>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</si>
  <si>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</si>
  <si>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</si>
  <si>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</si>
  <si>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</si>
  <si>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</si>
  <si>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</si>
  <si>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</si>
  <si>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</si>
  <si>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</si>
  <si>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</si>
  <si>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</si>
  <si>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</si>
  <si>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</si>
  <si>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</si>
  <si>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</si>
  <si>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</si>
  <si>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</si>
  <si>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</si>
  <si>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</si>
  <si>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</si>
  <si>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</si>
  <si>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</si>
  <si>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</si>
  <si>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</si>
  <si>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</si>
  <si>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</si>
  <si>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</si>
  <si>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</si>
  <si>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</si>
  <si>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</si>
  <si>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</si>
  <si>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</si>
  <si>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</si>
  <si>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</si>
  <si>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</si>
  <si>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</si>
  <si>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</si>
  <si>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</si>
  <si>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</si>
  <si>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</si>
  <si>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</si>
  <si>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</si>
  <si>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</si>
  <si>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</si>
  <si>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</si>
  <si>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</si>
  <si>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</si>
  <si>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</si>
  <si>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</si>
  <si>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</si>
  <si>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</si>
  <si>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</si>
  <si>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</si>
  <si>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</si>
  <si>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</si>
  <si>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</si>
  <si>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</si>
  <si>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</si>
  <si>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</si>
  <si>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</si>
  <si>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</si>
  <si>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</si>
  <si>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</si>
  <si>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</si>
  <si>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</si>
  <si>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</si>
  <si>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</si>
  <si>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</si>
  <si>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</si>
  <si>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</si>
  <si>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</si>
  <si>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</si>
  <si>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</si>
  <si>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</si>
  <si>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</si>
  <si>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</si>
  <si>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</si>
  <si>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</si>
  <si>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</si>
  <si>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</si>
  <si>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</si>
  <si>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</si>
  <si>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</si>
  <si>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</si>
  <si>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</si>
  <si>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</si>
  <si>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</si>
  <si>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</si>
  <si>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</si>
  <si>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</si>
  <si>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</si>
  <si>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</si>
  <si>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</si>
  <si>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</si>
  <si>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</si>
  <si>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</si>
  <si>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</si>
  <si>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</si>
  <si>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</si>
  <si>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</si>
  <si>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</si>
  <si>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</si>
  <si>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</si>
  <si>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</si>
  <si>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</si>
  <si>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</si>
  <si>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</si>
  <si>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</si>
  <si>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</si>
  <si>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</si>
  <si>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</si>
  <si>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</si>
  <si>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</si>
  <si>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</si>
  <si>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</si>
  <si>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</si>
  <si>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</si>
  <si>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</si>
  <si>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</si>
  <si>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</si>
  <si>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</si>
  <si>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</si>
  <si>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</si>
  <si>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</si>
  <si>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</si>
  <si>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</si>
  <si>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</si>
  <si>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</si>
  <si>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</si>
  <si>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</si>
  <si>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</si>
  <si>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</si>
  <si>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</si>
  <si>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</si>
  <si>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</si>
  <si>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</si>
  <si>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</si>
  <si>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</si>
  <si>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</si>
  <si>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</si>
  <si>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</si>
  <si>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</si>
  <si>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</si>
  <si>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</si>
  <si>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</si>
  <si>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</si>
  <si>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</si>
  <si>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</si>
  <si>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</si>
  <si>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</si>
  <si>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</si>
  <si>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</si>
  <si>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</si>
  <si>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</si>
  <si>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</si>
  <si>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</si>
  <si>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</si>
  <si>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</si>
  <si>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</si>
  <si>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</si>
  <si>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</si>
  <si>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</si>
  <si>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</si>
  <si>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</si>
  <si>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</si>
  <si>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</si>
  <si>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</si>
  <si>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</si>
  <si>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</si>
  <si>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</si>
  <si>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</si>
  <si>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</si>
  <si>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</si>
  <si>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</si>
  <si>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</si>
  <si>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</si>
  <si>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</si>
  <si>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</si>
  <si>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</si>
  <si>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</si>
  <si>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</si>
  <si>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</si>
  <si>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</si>
  <si>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</si>
  <si>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</si>
  <si>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</si>
  <si>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</si>
  <si>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</si>
  <si>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</si>
  <si>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</si>
  <si>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</si>
  <si>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</si>
  <si>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</si>
  <si>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</si>
  <si>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</si>
  <si>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</si>
  <si>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</si>
  <si>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</si>
  <si>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</si>
  <si>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</si>
  <si>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</si>
  <si>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</si>
  <si>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</si>
  <si>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</si>
  <si>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</si>
  <si>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</si>
  <si>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</si>
  <si>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</si>
  <si>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</si>
  <si>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</si>
  <si>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</si>
  <si>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</si>
  <si>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</si>
  <si>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</si>
  <si>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</si>
  <si>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</si>
  <si>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</si>
  <si>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</si>
  <si>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</si>
  <si>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</si>
  <si>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</si>
  <si>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</si>
  <si>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</si>
  <si>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</si>
  <si>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</si>
  <si>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</si>
  <si>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</si>
  <si>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</si>
  <si>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</si>
  <si>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</si>
  <si>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</si>
  <si>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</si>
  <si>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</si>
  <si>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</si>
  <si>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</si>
  <si>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</si>
  <si>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</si>
  <si>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</si>
  <si>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</si>
  <si>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</si>
  <si>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</si>
  <si>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</si>
  <si>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</si>
  <si>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</si>
  <si>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</si>
  <si>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</si>
  <si>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</si>
  <si>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</si>
  <si>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</si>
  <si>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</si>
  <si>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</si>
  <si>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</si>
  <si>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</si>
  <si>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</si>
  <si>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</si>
  <si>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</si>
  <si>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</si>
  <si>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</si>
  <si>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</si>
  <si>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</si>
  <si>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</si>
  <si>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</si>
  <si>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</si>
  <si>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</si>
  <si>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</si>
  <si>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</si>
  <si>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</si>
  <si>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</si>
  <si>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</si>
  <si>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</si>
  <si>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</si>
  <si>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</si>
  <si>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</si>
  <si>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</si>
  <si>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</si>
  <si>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</si>
  <si>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</si>
  <si>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</si>
  <si>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</si>
  <si>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</si>
  <si>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</si>
  <si>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</si>
  <si>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</si>
  <si>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</si>
  <si>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</si>
  <si>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</si>
  <si>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</si>
  <si>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</si>
  <si>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</si>
  <si>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</si>
  <si>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</si>
  <si>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</si>
  <si>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</si>
  <si>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</si>
  <si>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</si>
  <si>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</si>
  <si>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</si>
  <si>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</si>
  <si>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</si>
  <si>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</si>
  <si>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</si>
  <si>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</si>
  <si>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</si>
  <si>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</si>
  <si>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</si>
  <si>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</si>
  <si>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</si>
  <si>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</si>
  <si>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</si>
  <si>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</si>
  <si>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</si>
  <si>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</si>
  <si>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</si>
  <si>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</si>
  <si>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</si>
  <si>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</si>
  <si>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</si>
  <si>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</si>
  <si>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</si>
  <si>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</si>
  <si>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</si>
  <si>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</si>
  <si>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</si>
  <si>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</si>
  <si>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</si>
  <si>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</si>
  <si>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</si>
  <si>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</si>
  <si>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</si>
  <si>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</si>
  <si>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</si>
  <si>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</si>
  <si>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</si>
  <si>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</si>
  <si>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</si>
  <si>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</si>
  <si>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</si>
  <si>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</si>
  <si>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</si>
  <si>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</si>
  <si>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</si>
  <si>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</si>
  <si>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</si>
  <si>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</si>
  <si>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</si>
  <si>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</si>
  <si>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</si>
  <si>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</si>
  <si>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</si>
  <si>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</si>
  <si>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</si>
  <si>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</si>
  <si>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</si>
  <si>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</si>
  <si>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</si>
  <si>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</si>
  <si>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</si>
  <si>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</si>
  <si>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</si>
  <si>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</si>
  <si>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</si>
  <si>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</si>
  <si>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</si>
  <si>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</si>
  <si>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</si>
  <si>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</si>
  <si>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</si>
  <si>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</si>
  <si>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</si>
  <si>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</si>
  <si>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</si>
  <si>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</si>
  <si>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</si>
  <si>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</si>
  <si>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</si>
  <si>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</si>
  <si>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</si>
  <si>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</si>
  <si>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</si>
  <si>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</si>
  <si>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</si>
  <si>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</si>
  <si>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</si>
  <si>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</si>
  <si>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</si>
  <si>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</si>
  <si>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</si>
  <si>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</si>
  <si>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</si>
  <si>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</si>
  <si>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</si>
  <si>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</si>
  <si>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</si>
  <si>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</si>
  <si>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</si>
  <si>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</si>
  <si>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</si>
  <si>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</si>
  <si>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</si>
  <si>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</si>
  <si>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</si>
  <si>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</si>
  <si>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</si>
  <si>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</si>
  <si>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</si>
  <si>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</si>
  <si>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</si>
  <si>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</si>
  <si>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</si>
  <si>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</si>
  <si>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</si>
  <si>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</si>
  <si>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</si>
  <si>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</si>
  <si>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</si>
  <si>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</si>
  <si>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</si>
  <si>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</si>
  <si>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</si>
  <si>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</si>
  <si>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</si>
  <si>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</si>
  <si>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</si>
  <si>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</si>
  <si>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</si>
  <si>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</si>
  <si>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</si>
  <si>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</si>
  <si>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</si>
  <si>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</si>
  <si>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</si>
  <si>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</si>
  <si>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</si>
  <si>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</si>
  <si>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</si>
  <si>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</si>
  <si>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</si>
  <si>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</si>
  <si>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</si>
  <si>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</si>
  <si>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</si>
  <si>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</si>
  <si>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</si>
  <si>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</si>
  <si>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</si>
  <si>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</si>
  <si>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</si>
  <si>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</si>
  <si>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</si>
  <si>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</si>
  <si>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</si>
  <si>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</si>
  <si>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</si>
  <si>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</si>
  <si>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</si>
  <si>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</si>
  <si>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</si>
  <si>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</si>
  <si>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</si>
  <si>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</si>
  <si>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</si>
  <si>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</si>
  <si>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</si>
  <si>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</si>
  <si>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</si>
  <si>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</si>
  <si>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</si>
  <si>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</si>
  <si>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</si>
  <si>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</si>
  <si>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</si>
  <si>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</si>
  <si>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</si>
  <si>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</si>
  <si>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</si>
  <si>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</si>
  <si>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</si>
  <si>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</si>
  <si>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</si>
  <si>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</si>
  <si>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</si>
  <si>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</si>
  <si>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</si>
  <si>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</si>
  <si>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</si>
  <si>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</si>
  <si>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</si>
  <si>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</si>
  <si>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</si>
  <si>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</si>
  <si>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</si>
  <si>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</si>
  <si>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</si>
  <si>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</si>
  <si>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</si>
  <si>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</si>
  <si>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</si>
  <si>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</si>
  <si>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</si>
  <si>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</si>
  <si>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</si>
  <si>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</si>
  <si>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</si>
  <si>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</si>
  <si>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</si>
  <si>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</si>
  <si>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</si>
  <si>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</si>
  <si>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</si>
  <si>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</si>
  <si>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</si>
  <si>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</si>
  <si>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</si>
  <si>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</si>
  <si>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</si>
  <si>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</si>
  <si>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</si>
  <si>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</si>
  <si>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</si>
  <si>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</si>
  <si>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</si>
  <si>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</si>
  <si>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</si>
  <si>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</si>
  <si>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</si>
  <si>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</si>
  <si>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</si>
  <si>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</si>
  <si>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</si>
  <si>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</si>
  <si>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</si>
  <si>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</si>
  <si>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</si>
  <si>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</si>
  <si>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</si>
  <si>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</si>
  <si>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</si>
  <si>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</si>
  <si>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</si>
  <si>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</si>
  <si>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</si>
  <si>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</si>
  <si>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</si>
  <si>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</si>
  <si>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</si>
  <si>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</si>
  <si>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</si>
  <si>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</si>
  <si>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</si>
  <si>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</si>
  <si>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</si>
  <si>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</si>
  <si>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</si>
  <si>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</si>
  <si>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</si>
  <si>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</si>
  <si>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</si>
  <si>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</si>
  <si>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</si>
  <si>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</si>
  <si>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</si>
  <si>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</si>
  <si>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</si>
  <si>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</si>
  <si>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</si>
  <si>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</si>
  <si>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</si>
  <si>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</si>
  <si>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</si>
  <si>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</si>
  <si>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</si>
  <si>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</si>
  <si>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</si>
  <si>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</si>
  <si>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</si>
  <si>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</si>
  <si>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</si>
  <si>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</si>
  <si>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</si>
  <si>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</si>
  <si>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</si>
  <si>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</si>
  <si>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</si>
  <si>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</si>
  <si>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</si>
  <si>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</si>
  <si>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</si>
  <si>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</si>
  <si>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</si>
  <si>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</si>
  <si>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</si>
  <si>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</si>
  <si>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</si>
  <si>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</si>
  <si>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</si>
  <si>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</si>
  <si>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</si>
  <si>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</si>
  <si>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</si>
  <si>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</si>
  <si>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</si>
  <si>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</si>
  <si>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</si>
  <si>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</si>
  <si>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</si>
  <si>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</si>
  <si>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</si>
  <si>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</si>
  <si>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</si>
  <si>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</si>
  <si>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</si>
  <si>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</si>
  <si>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</si>
  <si>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</si>
  <si>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</si>
  <si>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</si>
  <si>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</si>
  <si>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</si>
  <si>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</si>
  <si>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</si>
  <si>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</si>
  <si>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</si>
  <si>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</si>
  <si>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</si>
  <si>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</si>
  <si>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</si>
  <si>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</si>
  <si>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</si>
  <si>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</si>
  <si>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</si>
  <si>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</si>
  <si>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</si>
  <si>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</si>
  <si>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</si>
  <si>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</si>
  <si>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</si>
  <si>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</si>
  <si>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</si>
  <si>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</si>
  <si>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</si>
  <si>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</si>
  <si>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</si>
  <si>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</si>
  <si>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</si>
  <si>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</si>
  <si>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</si>
  <si>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</si>
  <si>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</si>
  <si>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</si>
  <si>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</si>
  <si>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</si>
  <si>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</si>
  <si>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</si>
  <si>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</si>
  <si>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</si>
  <si>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</si>
  <si>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</si>
  <si>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</si>
  <si>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</si>
  <si>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</si>
  <si>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</si>
  <si>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</si>
  <si>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</si>
  <si>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</si>
  <si>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</si>
  <si>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</si>
  <si>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</si>
  <si>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</si>
  <si>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</si>
  <si>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</si>
  <si>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</si>
  <si>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</si>
  <si>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</si>
  <si>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</si>
  <si>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</si>
  <si>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</si>
  <si>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</si>
  <si>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</si>
  <si>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</si>
  <si>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</si>
  <si>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</si>
  <si>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</si>
  <si>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</si>
  <si>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</si>
  <si>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</si>
  <si>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</si>
  <si>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</si>
  <si>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</si>
  <si>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</si>
  <si>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</si>
  <si>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</si>
  <si>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</si>
  <si>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</si>
  <si>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</si>
  <si>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</si>
  <si>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</si>
  <si>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</si>
  <si>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</si>
  <si>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</si>
  <si>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</si>
  <si>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</si>
  <si>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</si>
  <si>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</si>
  <si>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</si>
  <si>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</si>
  <si>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</si>
  <si>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</si>
  <si>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</si>
  <si>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</si>
  <si>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</si>
  <si>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</si>
  <si>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</si>
  <si>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</si>
  <si>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</si>
  <si>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</si>
  <si>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</si>
  <si>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</si>
  <si>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</si>
  <si>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</si>
  <si>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</si>
  <si>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</si>
  <si>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</si>
  <si>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</si>
  <si>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</si>
  <si>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</si>
  <si>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</si>
  <si>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</si>
  <si>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</si>
  <si>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</si>
  <si>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</si>
  <si>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</si>
  <si>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</si>
  <si>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</si>
  <si>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</si>
  <si>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</si>
  <si>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</si>
  <si>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</si>
  <si>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</si>
  <si>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</si>
  <si>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</si>
  <si>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</si>
  <si>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</si>
  <si>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</si>
  <si>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</si>
  <si>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</si>
  <si>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</si>
  <si>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</si>
  <si>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</si>
  <si>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</si>
  <si>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</si>
  <si>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</si>
  <si>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</si>
  <si>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</si>
  <si>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</si>
  <si>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</si>
  <si>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</si>
  <si>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</si>
  <si>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</si>
  <si>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</si>
  <si>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</si>
  <si>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</si>
  <si>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</si>
  <si>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</si>
  <si>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</si>
  <si>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</si>
  <si>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</si>
  <si>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</si>
  <si>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</si>
  <si>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</si>
  <si>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</si>
  <si>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</si>
  <si>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</si>
  <si>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</si>
  <si>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</si>
  <si>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</si>
  <si>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</si>
  <si>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</si>
  <si>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</si>
  <si>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</si>
  <si>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</si>
  <si>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</si>
  <si>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</si>
  <si>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</si>
  <si>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</si>
  <si>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</si>
  <si>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</si>
  <si>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</si>
  <si>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</si>
  <si>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</si>
  <si>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</si>
  <si>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</si>
  <si>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</si>
  <si>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</si>
  <si>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</si>
  <si>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</si>
  <si>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</si>
  <si>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</si>
  <si>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</si>
  <si>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</si>
  <si>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</si>
  <si>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</si>
  <si>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</si>
  <si>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</si>
  <si>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</si>
  <si>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</si>
  <si>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</si>
  <si>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</si>
  <si>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</si>
  <si>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</si>
  <si>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</si>
  <si>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</si>
  <si>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</si>
  <si>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</si>
  <si>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</si>
  <si>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</si>
  <si>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</si>
  <si>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</si>
  <si>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</si>
  <si>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</si>
  <si>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</si>
  <si>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</si>
  <si>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</si>
  <si>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</si>
  <si>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</si>
  <si>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</si>
  <si>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</si>
  <si>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</si>
  <si>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</si>
  <si>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</si>
  <si>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</si>
  <si>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</si>
  <si>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</si>
  <si>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</si>
  <si>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</si>
  <si>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</si>
  <si>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</si>
  <si>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</si>
  <si>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</si>
  <si>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</si>
  <si>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</si>
  <si>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</si>
  <si>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</si>
  <si>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</si>
  <si>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</si>
  <si>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</si>
  <si>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</si>
  <si>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</si>
  <si>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</si>
  <si>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</si>
  <si>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</si>
  <si>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</si>
  <si>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</si>
  <si>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</si>
  <si>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</si>
  <si>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</si>
  <si>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</si>
  <si>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</si>
  <si>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</si>
  <si>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</si>
  <si>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</si>
  <si>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</si>
  <si>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</si>
  <si>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</si>
  <si>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</si>
  <si>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</si>
  <si>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</si>
  <si>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</si>
  <si>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</si>
  <si>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</si>
  <si>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</si>
  <si>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</si>
  <si>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</si>
  <si>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</si>
  <si>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</si>
  <si>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</si>
  <si>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</si>
  <si>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</si>
  <si>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</si>
  <si>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</si>
  <si>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</si>
  <si>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</si>
  <si>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</si>
  <si>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</si>
  <si>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</si>
  <si>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</si>
  <si>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</si>
  <si>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</si>
  <si>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</si>
  <si>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</si>
  <si>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</si>
  <si>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</si>
  <si>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</si>
  <si>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</si>
  <si>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</si>
  <si>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</si>
  <si>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</si>
  <si>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</si>
  <si>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</si>
  <si>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</si>
  <si>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</si>
  <si>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</si>
  <si>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</si>
  <si>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</si>
  <si>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</si>
  <si>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</si>
  <si>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</si>
  <si>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</si>
  <si>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</si>
  <si>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</si>
  <si>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</si>
  <si>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</si>
  <si>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</si>
  <si>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</si>
  <si>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</si>
  <si>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</si>
  <si>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</si>
  <si>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</si>
  <si>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</si>
  <si>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</si>
  <si>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</si>
  <si>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</si>
  <si>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</si>
  <si>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</si>
  <si>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</si>
  <si>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</si>
  <si>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</si>
  <si>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</si>
  <si>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</si>
  <si>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</si>
  <si>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</si>
  <si>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</si>
  <si>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</si>
  <si>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</si>
  <si>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</si>
  <si>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</si>
  <si>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</si>
  <si>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</si>
  <si>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</si>
  <si>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</si>
  <si>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</si>
  <si>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</si>
  <si>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</si>
  <si>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</si>
  <si>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</si>
  <si>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</si>
  <si>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</si>
  <si>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</si>
  <si>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</si>
  <si>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</si>
  <si>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</si>
  <si>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</si>
  <si>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</si>
  <si>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</si>
  <si>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</si>
  <si>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</si>
  <si>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</si>
  <si>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</si>
  <si>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</si>
  <si>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</si>
  <si>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</si>
  <si>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</si>
  <si>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</si>
  <si>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</si>
  <si>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</si>
  <si>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</si>
  <si>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</si>
  <si>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</si>
  <si>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</si>
  <si>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</si>
  <si>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</si>
  <si>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</si>
  <si>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</si>
  <si>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</si>
  <si>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</si>
  <si>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</si>
  <si>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</si>
  <si>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</si>
  <si>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</si>
  <si>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</si>
  <si>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</si>
  <si>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</si>
  <si>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</si>
  <si>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</si>
  <si>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</si>
  <si>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</si>
  <si>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</si>
  <si>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</si>
  <si>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</si>
  <si>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</si>
  <si>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</si>
  <si>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</si>
  <si>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</si>
  <si>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</si>
  <si>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</si>
  <si>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</si>
  <si>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</si>
  <si>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</si>
  <si>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</si>
  <si>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</si>
  <si>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</si>
  <si>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</si>
  <si>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</si>
  <si>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</si>
  <si>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</si>
  <si>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</si>
  <si>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</si>
  <si>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</si>
  <si>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</si>
  <si>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</si>
  <si>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</si>
  <si>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</si>
  <si>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</si>
  <si>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</si>
  <si>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</si>
  <si>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</si>
  <si>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</si>
  <si>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</si>
  <si>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</si>
  <si>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</si>
  <si>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</si>
  <si>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</si>
  <si>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</si>
  <si>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</si>
  <si>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</si>
  <si>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</si>
  <si>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</si>
  <si>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</si>
  <si>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</si>
  <si>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</si>
  <si>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</si>
  <si>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</si>
  <si>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</si>
  <si>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</si>
  <si>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</si>
  <si>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</si>
  <si>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</si>
  <si>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</si>
  <si>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</si>
  <si>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</si>
  <si>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</si>
  <si>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</si>
  <si>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</si>
  <si>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</si>
  <si>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</si>
  <si>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</si>
  <si>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</si>
  <si>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</si>
  <si>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</si>
  <si>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</si>
  <si>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</si>
  <si>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</si>
  <si>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</si>
  <si>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</si>
  <si>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</si>
  <si>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</si>
  <si>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</si>
  <si>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</si>
  <si>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</si>
  <si>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</si>
  <si>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</si>
  <si>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</si>
  <si>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</si>
  <si>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</si>
  <si>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</si>
  <si>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</si>
  <si>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</si>
  <si>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</si>
  <si>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</si>
  <si>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</si>
  <si>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</si>
  <si>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</si>
  <si>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</si>
  <si>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</si>
  <si>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</si>
  <si>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</si>
  <si>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</si>
  <si>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</si>
  <si>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</si>
  <si>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</si>
  <si>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</si>
  <si>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</si>
  <si>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</si>
  <si>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</si>
  <si>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</si>
  <si>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</si>
  <si>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</si>
  <si>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</si>
  <si>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</si>
  <si>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</si>
  <si>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</si>
  <si>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</si>
  <si>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</si>
  <si>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</si>
  <si>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</si>
  <si>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</si>
  <si>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</si>
  <si>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</si>
  <si>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</si>
  <si>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</si>
  <si>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</si>
  <si>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</si>
  <si>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</si>
  <si>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</si>
  <si>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</si>
  <si>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</si>
  <si>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</si>
  <si>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</si>
  <si>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</si>
  <si>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</si>
  <si>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</si>
  <si>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</si>
  <si>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</si>
  <si>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</si>
  <si>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</si>
  <si>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</si>
  <si>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</si>
  <si>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</si>
  <si>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</si>
  <si>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</si>
  <si>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</si>
  <si>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</si>
  <si>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</si>
  <si>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</si>
  <si>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</si>
  <si>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</si>
  <si>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</si>
  <si>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</si>
  <si>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</si>
  <si>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</si>
  <si>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</si>
  <si>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</si>
  <si>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</si>
  <si>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</si>
  <si>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</si>
  <si>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</si>
  <si>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</si>
  <si>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</si>
  <si>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</si>
  <si>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</si>
  <si>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</si>
  <si>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</si>
  <si>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</si>
  <si>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</si>
  <si>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</si>
  <si>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</si>
  <si>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</si>
  <si>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</si>
  <si>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</si>
  <si>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</si>
  <si>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</si>
  <si>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</si>
  <si>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</si>
  <si>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</si>
  <si>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</si>
  <si>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</si>
  <si>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</si>
  <si>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</si>
  <si>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</si>
  <si>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</si>
  <si>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</si>
  <si>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</si>
  <si>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</si>
  <si>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</si>
  <si>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</si>
  <si>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</si>
  <si>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</si>
  <si>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</si>
  <si>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</si>
  <si>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</si>
  <si>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</si>
  <si>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</si>
  <si>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</si>
  <si>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</si>
  <si>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</si>
  <si>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</si>
  <si>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</si>
  <si>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</si>
  <si>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</si>
  <si>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</si>
  <si>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</si>
  <si>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</si>
  <si>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</si>
  <si>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</si>
  <si>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</si>
  <si>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</si>
  <si>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</si>
  <si>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</si>
  <si>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</si>
  <si>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</si>
  <si>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</si>
  <si>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</si>
  <si>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</si>
  <si>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</si>
  <si>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</si>
  <si>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</si>
  <si>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</si>
  <si>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</si>
  <si>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</si>
  <si>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</si>
  <si>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</si>
  <si>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</si>
  <si>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</si>
  <si>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</si>
  <si>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</si>
  <si>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</si>
  <si>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</si>
  <si>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</si>
  <si>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</si>
  <si>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</si>
  <si>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</si>
  <si>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</si>
  <si>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</si>
  <si>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</si>
  <si>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</si>
  <si>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</si>
  <si>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</si>
  <si>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</si>
  <si>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</si>
  <si>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</si>
  <si>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</si>
  <si>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</si>
  <si>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</si>
  <si>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</si>
  <si>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</si>
  <si>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</si>
  <si>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</si>
  <si>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</si>
  <si>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</si>
  <si>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</si>
  <si>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</si>
  <si>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</si>
  <si>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</si>
  <si>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</si>
  <si>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</si>
  <si>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</si>
  <si>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</si>
  <si>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</si>
  <si>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</si>
  <si>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</si>
  <si>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</si>
  <si>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</si>
  <si>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</si>
  <si>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</si>
  <si>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</si>
  <si>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</si>
  <si>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</si>
  <si>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</si>
  <si>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</si>
  <si>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</si>
  <si>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</si>
  <si>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</si>
  <si>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</si>
  <si>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</si>
  <si>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</si>
  <si>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</si>
  <si>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</si>
  <si>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</si>
  <si>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</si>
  <si>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</si>
  <si>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</si>
  <si>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</si>
  <si>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</si>
  <si>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</si>
  <si>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</si>
  <si>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</si>
  <si>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</si>
  <si>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</si>
  <si>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</si>
  <si>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</si>
  <si>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</si>
  <si>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</si>
  <si>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</si>
  <si>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</si>
  <si>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</si>
  <si>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</si>
  <si>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</si>
  <si>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</si>
  <si>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</si>
  <si>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</si>
  <si>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</si>
  <si>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</si>
  <si>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</si>
  <si>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</si>
  <si>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</si>
  <si>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</si>
  <si>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</si>
  <si>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</si>
  <si>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</si>
  <si>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</si>
  <si>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</si>
  <si>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</si>
  <si>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</si>
  <si>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</si>
  <si>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</si>
  <si>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</si>
  <si>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</si>
  <si>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</si>
  <si>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</si>
  <si>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</si>
  <si>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</si>
  <si>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</si>
  <si>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</si>
  <si>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</si>
  <si>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</si>
  <si>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</si>
  <si>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</si>
  <si>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</si>
  <si>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</si>
  <si>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</si>
  <si>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</si>
  <si>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</si>
  <si>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</si>
  <si>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</si>
  <si>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</si>
  <si>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</si>
  <si>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</si>
  <si>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</si>
  <si>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</si>
  <si>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</si>
  <si>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</si>
  <si>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</si>
  <si>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</si>
  <si>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</si>
  <si>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</si>
  <si>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</si>
  <si>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</si>
  <si>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</si>
  <si>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</si>
  <si>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</si>
  <si>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</si>
  <si>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</si>
  <si>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</si>
  <si>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</si>
  <si>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</si>
  <si>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</si>
  <si>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</si>
  <si>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</si>
  <si>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</si>
  <si>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</si>
  <si>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</si>
  <si>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</si>
  <si>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</si>
  <si>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</si>
  <si>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</si>
  <si>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</si>
  <si>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</si>
  <si>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</si>
  <si>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</si>
  <si>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</si>
  <si>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</si>
  <si>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</si>
  <si>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</si>
  <si>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</si>
  <si>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</si>
  <si>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</si>
  <si>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</si>
  <si>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</si>
  <si>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</si>
  <si>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</si>
  <si>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</si>
  <si>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</si>
  <si>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</si>
  <si>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</si>
  <si>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</si>
  <si>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</si>
  <si>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</si>
  <si>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</si>
  <si>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</si>
  <si>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</si>
  <si>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</si>
  <si>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</si>
  <si>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</si>
  <si>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</si>
  <si>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</si>
  <si>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</si>
  <si>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</si>
  <si>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</si>
  <si>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</si>
  <si>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</si>
  <si>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</si>
  <si>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</si>
  <si>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</si>
  <si>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</si>
  <si>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</si>
  <si>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</si>
  <si>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</si>
  <si>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</si>
  <si>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</si>
  <si>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</si>
  <si>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</si>
  <si>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</si>
  <si>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</si>
  <si>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</si>
  <si>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</si>
  <si>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</si>
  <si>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</si>
  <si>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</si>
  <si>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</si>
  <si>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</si>
  <si>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</si>
  <si>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</si>
  <si>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</si>
  <si>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</si>
  <si>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</si>
  <si>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</si>
  <si>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</si>
  <si>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</si>
  <si>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</si>
  <si>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</si>
  <si>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</si>
  <si>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</si>
  <si>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</si>
  <si>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</si>
  <si>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</si>
  <si>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</si>
  <si>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</si>
  <si>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</si>
  <si>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</si>
  <si>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</si>
  <si>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</si>
  <si>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</si>
  <si>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</si>
  <si>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</si>
  <si>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</si>
  <si>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</si>
  <si>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</si>
  <si>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</si>
  <si>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</si>
  <si>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</si>
  <si>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</si>
  <si>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</si>
  <si>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</si>
  <si>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</si>
  <si>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</si>
  <si>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</si>
  <si>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</si>
  <si>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</si>
  <si>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</si>
  <si>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</si>
  <si>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</si>
  <si>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</si>
  <si>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</si>
  <si>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</si>
  <si>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</si>
  <si>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</si>
  <si>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</si>
  <si>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</si>
  <si>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</si>
  <si>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</si>
  <si>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</si>
  <si>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</si>
  <si>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</si>
  <si>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</si>
  <si>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</si>
  <si>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</si>
  <si>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</si>
  <si>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</si>
  <si>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</si>
  <si>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</si>
  <si>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</si>
  <si>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</si>
  <si>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</si>
  <si>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</si>
  <si>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</si>
  <si>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</si>
  <si>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</si>
  <si>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</si>
  <si>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</si>
  <si>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</si>
  <si>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</si>
  <si>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</si>
  <si>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</si>
  <si>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</si>
  <si>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</si>
  <si>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</si>
  <si>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</si>
  <si>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</si>
  <si>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</si>
  <si>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</si>
  <si>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</si>
  <si>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</si>
  <si>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</si>
  <si>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</si>
  <si>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</si>
  <si>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</si>
  <si>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</si>
  <si>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</si>
  <si>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</si>
  <si>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</si>
  <si>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</si>
  <si>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</si>
  <si>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</si>
  <si>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</si>
  <si>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</si>
  <si>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</si>
  <si>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</si>
  <si>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</si>
  <si>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</si>
  <si>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</si>
  <si>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</si>
  <si>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</si>
  <si>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</si>
  <si>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</si>
  <si>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</si>
  <si>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</si>
  <si>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</si>
  <si>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</si>
  <si>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</si>
  <si>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</si>
  <si>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</si>
  <si>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</si>
  <si>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</si>
  <si>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</si>
  <si>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</si>
  <si>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</si>
  <si>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</si>
  <si>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</si>
  <si>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</si>
  <si>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</si>
  <si>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</si>
  <si>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</si>
  <si>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</si>
  <si>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</si>
  <si>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</si>
  <si>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</si>
  <si>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</si>
  <si>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</si>
  <si>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</si>
  <si>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</si>
  <si>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</si>
  <si>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</si>
  <si>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</si>
  <si>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</si>
  <si>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</si>
  <si>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</si>
  <si>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</si>
  <si>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</si>
  <si>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</si>
  <si>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</si>
  <si>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</si>
  <si>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</si>
  <si>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</si>
  <si>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</si>
  <si>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</si>
  <si>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</si>
  <si>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</si>
  <si>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</si>
  <si>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</si>
  <si>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</si>
  <si>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</si>
  <si>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</si>
  <si>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</si>
  <si>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</si>
  <si>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</si>
  <si>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</si>
  <si>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</si>
  <si>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</si>
  <si>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</si>
  <si>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</si>
  <si>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</si>
  <si>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</si>
  <si>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</si>
  <si>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</si>
  <si>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</si>
  <si>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</si>
  <si>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</si>
  <si>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</si>
  <si>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</si>
  <si>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</si>
  <si>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</si>
  <si>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</si>
  <si>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</si>
  <si>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</si>
  <si>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</si>
  <si>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</si>
  <si>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</si>
  <si>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</si>
  <si>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</si>
  <si>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</si>
  <si>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</si>
  <si>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</si>
  <si>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</si>
  <si>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</si>
  <si>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</si>
  <si>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</si>
  <si>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</si>
  <si>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</si>
  <si>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</si>
  <si>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</si>
  <si>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</si>
  <si>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</si>
  <si>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</si>
  <si>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</si>
  <si>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</si>
  <si>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</si>
  <si>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</si>
  <si>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</si>
  <si>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</si>
  <si>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</si>
  <si>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</si>
  <si>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</si>
  <si>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</si>
  <si>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</si>
  <si>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</si>
  <si>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</si>
  <si>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</si>
  <si>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</si>
  <si>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</si>
  <si>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</si>
  <si>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</si>
  <si>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</si>
  <si>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</si>
  <si>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</si>
  <si>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</si>
  <si>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</si>
  <si>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</si>
  <si>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</si>
  <si>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</si>
  <si>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</si>
  <si>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</si>
  <si>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</si>
  <si>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</si>
  <si>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</si>
  <si>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</si>
  <si>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</si>
  <si>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</si>
  <si>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</si>
  <si>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</si>
  <si>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</si>
  <si>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</si>
  <si>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</si>
  <si>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</si>
  <si>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</si>
  <si>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</si>
  <si>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</si>
  <si>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</si>
  <si>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</si>
  <si>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</si>
  <si>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</si>
  <si>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</si>
  <si>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</si>
  <si>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</si>
  <si>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</si>
  <si>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</si>
  <si>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</si>
  <si>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</si>
  <si>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</si>
  <si>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</si>
  <si>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</si>
  <si>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</si>
  <si>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</si>
  <si>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</si>
  <si>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</si>
  <si>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</si>
  <si>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</si>
  <si>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</si>
  <si>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</si>
  <si>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</si>
  <si>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</si>
  <si>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</si>
  <si>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</si>
  <si>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</si>
  <si>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</si>
  <si>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</si>
  <si>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</si>
  <si>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</si>
  <si>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</si>
  <si>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</si>
  <si>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</si>
  <si>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</si>
  <si>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</si>
  <si>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</si>
  <si>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</si>
  <si>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</si>
  <si>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</si>
  <si>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</si>
  <si>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</si>
  <si>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</si>
  <si>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</si>
  <si>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</si>
  <si>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</si>
  <si>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</si>
  <si>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</si>
  <si>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</si>
  <si>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</si>
  <si>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</si>
  <si>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</si>
  <si>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</si>
  <si>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</si>
  <si>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</si>
  <si>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</si>
  <si>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</si>
  <si>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</si>
  <si>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</si>
  <si>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</si>
  <si>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</si>
  <si>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</si>
  <si>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</si>
  <si>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</si>
  <si>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</si>
  <si>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</si>
  <si>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</si>
  <si>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</si>
  <si>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</si>
  <si>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</si>
  <si>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</si>
  <si>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</si>
  <si>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</si>
  <si>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</si>
  <si>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</si>
  <si>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</si>
  <si>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</si>
  <si>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</si>
  <si>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</si>
  <si>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</si>
  <si>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</si>
  <si>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</si>
  <si>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</si>
  <si>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</si>
  <si>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</si>
  <si>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</si>
  <si>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</si>
  <si>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</si>
  <si>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</si>
  <si>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</si>
  <si>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</si>
  <si>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</si>
  <si>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</si>
  <si>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</si>
  <si>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</si>
  <si>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</si>
  <si>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</si>
  <si>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</si>
  <si>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</si>
  <si>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</si>
  <si>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</si>
  <si>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</si>
  <si>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</si>
  <si>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</si>
  <si>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</si>
  <si>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</si>
  <si>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</si>
  <si>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</si>
  <si>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</si>
  <si>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</si>
  <si>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</si>
  <si>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</si>
  <si>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</si>
  <si>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</si>
  <si>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</si>
  <si>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</si>
  <si>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</si>
  <si>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</si>
  <si>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</si>
  <si>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</si>
  <si>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</si>
  <si>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</si>
  <si>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</si>
  <si>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</si>
  <si>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</si>
  <si>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</si>
  <si>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</si>
  <si>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</si>
  <si>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</si>
  <si>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</si>
  <si>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</si>
  <si>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</si>
  <si>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</si>
  <si>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</si>
  <si>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</si>
  <si>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</si>
  <si>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</si>
  <si>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</si>
  <si>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</si>
  <si>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</si>
  <si>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</si>
  <si>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</si>
  <si>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</si>
  <si>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</si>
  <si>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</si>
  <si>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</si>
  <si>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</si>
  <si>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</si>
  <si>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</si>
  <si>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</si>
  <si>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</si>
  <si>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</si>
  <si>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</si>
  <si>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</si>
  <si>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</si>
  <si>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</si>
  <si>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</si>
  <si>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</si>
  <si>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</si>
  <si>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</si>
  <si>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</si>
  <si>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</si>
  <si>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</si>
  <si>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</si>
  <si>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</si>
  <si>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</si>
  <si>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</si>
  <si>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</si>
  <si>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</si>
  <si>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</si>
  <si>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</si>
  <si>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</si>
  <si>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</si>
  <si>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</si>
  <si>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</si>
  <si>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</si>
  <si>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</si>
  <si>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</si>
  <si>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</si>
  <si>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</si>
  <si>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</si>
  <si>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</si>
  <si>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</si>
  <si>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</si>
  <si>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</si>
  <si>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</si>
  <si>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</si>
  <si>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</si>
  <si>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</si>
  <si>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</si>
  <si>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</si>
  <si>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</si>
  <si>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</si>
  <si>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</si>
  <si>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</si>
  <si>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</si>
  <si>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</si>
  <si>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</si>
  <si>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</si>
  <si>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</si>
  <si>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</si>
  <si>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</si>
  <si>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</si>
  <si>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</si>
  <si>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</si>
  <si>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</si>
  <si>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</si>
  <si>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</si>
  <si>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</si>
  <si>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</si>
  <si>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</si>
  <si>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</si>
  <si>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</si>
  <si>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</si>
  <si>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</si>
  <si>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</si>
  <si>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</si>
  <si>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</si>
  <si>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</si>
  <si>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</si>
  <si>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</si>
  <si>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</si>
  <si>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</si>
  <si>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</si>
  <si>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</si>
  <si>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</si>
  <si>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</si>
  <si>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</si>
  <si>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</si>
  <si>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</si>
  <si>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</si>
  <si>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</si>
  <si>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</si>
  <si>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</si>
  <si>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</si>
  <si>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</si>
  <si>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</si>
  <si>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</si>
  <si>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</si>
  <si>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</si>
  <si>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</si>
  <si>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</si>
  <si>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</si>
  <si>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</si>
  <si>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</si>
  <si>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</si>
  <si>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</si>
  <si>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</si>
  <si>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</si>
  <si>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</si>
  <si>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</si>
  <si>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</si>
  <si>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</si>
  <si>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</si>
  <si>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</si>
  <si>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</si>
  <si>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</si>
  <si>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</si>
  <si>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</si>
  <si>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</si>
  <si>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</si>
  <si>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</si>
  <si>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</si>
  <si>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</si>
  <si>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</si>
  <si>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</si>
  <si>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</si>
  <si>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</si>
  <si>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</si>
  <si>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</si>
  <si>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</si>
  <si>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</si>
  <si>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</si>
  <si>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</si>
  <si>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</si>
  <si>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</si>
  <si>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</si>
  <si>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</si>
  <si>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</si>
  <si>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</si>
  <si>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</si>
  <si>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</si>
  <si>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</si>
  <si>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</si>
  <si>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</si>
  <si>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</si>
  <si>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</si>
  <si>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</si>
  <si>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</si>
  <si>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</si>
  <si>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</si>
  <si>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</si>
  <si>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</si>
  <si>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</si>
  <si>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</si>
  <si>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</si>
  <si>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</si>
  <si>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</si>
  <si>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</si>
  <si>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</si>
  <si>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</si>
  <si>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</si>
  <si>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</si>
  <si>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</si>
  <si>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</si>
  <si>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</si>
  <si>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</si>
  <si>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</si>
  <si>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</si>
  <si>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</si>
  <si>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</si>
  <si>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</si>
  <si>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</si>
  <si>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</si>
  <si>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</si>
  <si>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</si>
  <si>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</si>
  <si>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</si>
  <si>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</si>
  <si>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</si>
  <si>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</si>
  <si>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</si>
  <si>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</si>
  <si>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</si>
  <si>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</si>
  <si>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</si>
  <si>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</si>
  <si>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</si>
  <si>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</si>
  <si>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</si>
  <si>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</si>
  <si>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</si>
  <si>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</si>
  <si>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</si>
  <si>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</si>
  <si>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</si>
  <si>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</si>
  <si>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</si>
  <si>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</si>
  <si>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</si>
  <si>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</si>
  <si>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</si>
  <si>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</si>
  <si>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</si>
  <si>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</si>
  <si>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</si>
  <si>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</si>
  <si>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</si>
  <si>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</si>
  <si>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</si>
  <si>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</si>
  <si>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</si>
  <si>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</si>
  <si>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</si>
  <si>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</si>
  <si>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</si>
  <si>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</si>
  <si>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</si>
  <si>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</si>
  <si>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</si>
  <si>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</si>
  <si>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</si>
  <si>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</si>
  <si>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</si>
  <si>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</si>
  <si>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</si>
  <si>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</si>
  <si>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</si>
  <si>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</si>
  <si>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</si>
  <si>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</si>
  <si>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</si>
  <si>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</si>
  <si>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</si>
  <si>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</si>
  <si>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</si>
  <si>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</si>
  <si>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</si>
  <si>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</si>
  <si>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</si>
  <si>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</si>
  <si>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</si>
  <si>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</si>
  <si>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</si>
  <si>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</si>
  <si>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</si>
  <si>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</si>
  <si>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</si>
  <si>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</si>
  <si>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</si>
  <si>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</si>
  <si>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</si>
  <si>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</si>
  <si>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</si>
  <si>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</si>
  <si>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</si>
  <si>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</si>
  <si>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</si>
  <si>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</si>
  <si>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</si>
  <si>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</si>
  <si>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</si>
  <si>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</si>
  <si>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</si>
  <si>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</si>
  <si>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</si>
  <si>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</si>
  <si>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</si>
  <si>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</si>
  <si>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</si>
  <si>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</si>
  <si>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</si>
  <si>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</si>
  <si>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</si>
  <si>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</si>
  <si>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</si>
  <si>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</si>
  <si>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</si>
  <si>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</si>
  <si>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</si>
  <si>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</si>
  <si>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</si>
  <si>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</si>
  <si>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</si>
  <si>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</si>
  <si>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</si>
  <si>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</si>
  <si>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</si>
  <si>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</si>
  <si>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</si>
  <si>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</si>
  <si>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</si>
  <si>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</si>
  <si>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</si>
  <si>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</si>
  <si>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</si>
  <si>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</si>
  <si>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</si>
  <si>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</si>
  <si>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</si>
  <si>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</si>
  <si>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</si>
  <si>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</si>
  <si>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</si>
  <si>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</si>
  <si>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</si>
  <si>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</si>
  <si>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</si>
  <si>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</si>
  <si>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</si>
  <si>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</si>
  <si>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</si>
  <si>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</si>
  <si>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</si>
  <si>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</si>
  <si>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</si>
  <si>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</si>
  <si>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</si>
  <si>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</si>
  <si>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</si>
  <si>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</si>
  <si>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</si>
  <si>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</si>
  <si>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</si>
  <si>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</si>
  <si>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</si>
  <si>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</si>
  <si>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</si>
  <si>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</si>
  <si>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</si>
  <si>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</si>
  <si>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</si>
  <si>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</si>
  <si>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</si>
  <si>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</si>
  <si>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</si>
  <si>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</si>
  <si>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</si>
  <si>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</si>
  <si>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</si>
  <si>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</si>
  <si>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</si>
  <si>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</si>
  <si>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</si>
  <si>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</si>
  <si>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</si>
  <si>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</si>
  <si>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</si>
  <si>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</si>
  <si>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</si>
  <si>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</si>
  <si>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</si>
  <si>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</si>
  <si>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</si>
  <si>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</si>
  <si>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</si>
  <si>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</si>
  <si>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</si>
  <si>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</si>
  <si>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</si>
  <si>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</si>
  <si>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</si>
  <si>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</si>
  <si>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</si>
  <si>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</si>
  <si>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</si>
  <si>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</si>
  <si>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</si>
  <si>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</si>
  <si>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</si>
  <si>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</si>
  <si>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</si>
  <si>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</si>
  <si>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</si>
  <si>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</si>
  <si>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</si>
  <si>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</si>
  <si>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</si>
  <si>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</si>
  <si>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</si>
  <si>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</si>
  <si>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</si>
  <si>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</si>
  <si>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</si>
  <si>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</si>
  <si>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</si>
  <si>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</si>
  <si>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</si>
  <si>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</si>
  <si>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</si>
  <si>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</si>
  <si>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</si>
  <si>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</si>
  <si>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</si>
  <si>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</si>
  <si>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</si>
  <si>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</si>
  <si>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</si>
  <si>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</si>
  <si>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</si>
  <si>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</si>
  <si>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</si>
  <si>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</si>
  <si>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</si>
  <si>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</si>
  <si>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</si>
  <si>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</si>
  <si>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</si>
  <si>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</si>
  <si>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</si>
  <si>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</si>
  <si>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</si>
  <si>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</si>
  <si>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</si>
  <si>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</si>
  <si>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</si>
  <si>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</si>
  <si>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</si>
  <si>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</si>
  <si>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</si>
  <si>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</si>
  <si>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</si>
  <si>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</si>
  <si>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</si>
  <si>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</si>
  <si>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</si>
  <si>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</si>
  <si>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</si>
  <si>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</si>
  <si>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</si>
  <si>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</si>
  <si>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</si>
  <si>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</si>
  <si>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</si>
  <si>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</si>
  <si>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</si>
  <si>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</si>
  <si>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</si>
  <si>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</si>
  <si>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</si>
  <si>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</si>
  <si>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</si>
  <si>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</si>
  <si>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</si>
  <si>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</si>
  <si>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</si>
  <si>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</si>
  <si>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</si>
  <si>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</si>
  <si>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</si>
  <si>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</si>
  <si>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</si>
  <si>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</si>
  <si>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</si>
  <si>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</si>
  <si>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</si>
  <si>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</si>
  <si>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</si>
  <si>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</si>
  <si>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</si>
  <si>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</si>
  <si>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</si>
  <si>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</si>
  <si>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</si>
  <si>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</si>
  <si>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</si>
  <si>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</si>
  <si>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</si>
  <si>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</si>
  <si>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</si>
  <si>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</si>
  <si>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</si>
  <si>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</si>
  <si>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</si>
  <si>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</si>
  <si>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</si>
  <si>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</si>
  <si>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</si>
  <si>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</si>
  <si>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</si>
  <si>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</si>
  <si>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</si>
  <si>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</si>
  <si>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</si>
  <si>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</si>
  <si>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</si>
  <si>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</si>
  <si>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</si>
  <si>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</si>
  <si>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</si>
  <si>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</si>
  <si>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</si>
  <si>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</si>
  <si>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</si>
  <si>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</si>
  <si>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</si>
  <si>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</si>
  <si>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</si>
  <si>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</si>
  <si>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</si>
  <si>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</si>
  <si>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</si>
  <si>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</si>
  <si>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</si>
  <si>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</si>
  <si>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</si>
  <si>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</si>
  <si>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</si>
  <si>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</si>
  <si>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</si>
  <si>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</si>
  <si>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</si>
  <si>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</si>
  <si>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</si>
  <si>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</si>
  <si>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</si>
  <si>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</si>
  <si>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</si>
  <si>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</si>
  <si>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</si>
  <si>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</si>
  <si>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</si>
  <si>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</si>
  <si>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</si>
  <si>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</si>
  <si>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</si>
  <si>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</si>
  <si>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</si>
  <si>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</si>
  <si>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</si>
  <si>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</si>
  <si>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</si>
  <si>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</si>
  <si>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</si>
  <si>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</si>
  <si>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</si>
  <si>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</si>
  <si>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</si>
  <si>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</si>
  <si>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</si>
  <si>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</si>
  <si>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</si>
  <si>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</si>
  <si>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</si>
  <si>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</si>
  <si>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</si>
  <si>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</si>
  <si>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</si>
  <si>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</si>
  <si>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</si>
  <si>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</si>
  <si>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</si>
  <si>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</si>
  <si>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</si>
  <si>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</si>
  <si>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</si>
  <si>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</si>
  <si>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</si>
  <si>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</si>
  <si>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</si>
  <si>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</si>
  <si>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</si>
  <si>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</si>
  <si>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</si>
  <si>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</si>
  <si>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</si>
  <si>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</si>
  <si>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</si>
  <si>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</si>
  <si>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</si>
  <si>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</si>
  <si>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</si>
  <si>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</si>
  <si>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</si>
  <si>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</si>
  <si>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</si>
  <si>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</si>
  <si>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</si>
  <si>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</si>
  <si>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</si>
  <si>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</si>
  <si>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</si>
  <si>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</si>
  <si>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</si>
  <si>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</si>
  <si>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</si>
  <si>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</si>
  <si>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</si>
  <si>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</si>
  <si>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</si>
  <si>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</si>
  <si>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</si>
  <si>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</si>
  <si>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</si>
  <si>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</si>
  <si>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</si>
  <si>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</si>
  <si>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</si>
  <si>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</si>
  <si>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</si>
  <si>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</si>
  <si>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</si>
  <si>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</si>
  <si>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</si>
  <si>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</si>
  <si>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</si>
  <si>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</si>
  <si>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</si>
  <si>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</si>
  <si>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</si>
  <si>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</si>
  <si>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</si>
  <si>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</si>
  <si>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</si>
  <si>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</si>
  <si>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</si>
  <si>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</si>
  <si>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</si>
  <si>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</si>
  <si>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</si>
  <si>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</si>
  <si>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</si>
  <si>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</si>
  <si>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</si>
  <si>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</si>
  <si>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</si>
  <si>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</si>
  <si>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</si>
  <si>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</si>
  <si>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</si>
  <si>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</si>
  <si>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</si>
  <si>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</si>
  <si>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</si>
  <si>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</si>
  <si>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</si>
  <si>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</si>
  <si>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</si>
  <si>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</si>
  <si>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</si>
  <si>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</si>
  <si>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</si>
  <si>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</si>
  <si>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</si>
  <si>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</si>
  <si>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</si>
  <si>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</si>
  <si>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</si>
  <si>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</si>
  <si>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</si>
  <si>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</si>
  <si>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</si>
  <si>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</si>
  <si>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</si>
  <si>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</si>
  <si>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</si>
  <si>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</si>
  <si>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</si>
  <si>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</si>
  <si>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</si>
  <si>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</si>
  <si>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</si>
  <si>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</si>
  <si>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</si>
  <si>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</si>
  <si>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</si>
  <si>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</si>
  <si>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</si>
  <si>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</si>
  <si>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</si>
  <si>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</si>
  <si>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</si>
  <si>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</si>
  <si>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</si>
  <si>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</si>
  <si>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</si>
  <si>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</si>
  <si>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</si>
  <si>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</si>
  <si>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</si>
  <si>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</si>
  <si>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</si>
  <si>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</si>
  <si>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</si>
  <si>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</si>
  <si>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</si>
  <si>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</si>
  <si>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</si>
  <si>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</si>
  <si>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</si>
  <si>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</si>
  <si>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</si>
  <si>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</si>
  <si>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</si>
  <si>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</si>
  <si>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</si>
  <si>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</si>
  <si>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</si>
  <si>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</si>
  <si>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</si>
  <si>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</si>
  <si>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</si>
  <si>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</si>
  <si>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</si>
  <si>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</si>
  <si>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</si>
  <si>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</si>
  <si>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</si>
  <si>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</si>
  <si>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</si>
  <si>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</si>
  <si>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</si>
  <si>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</si>
  <si>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</si>
  <si>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</si>
  <si>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</si>
  <si>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</si>
  <si>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</si>
  <si>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</si>
  <si>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</si>
  <si>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</si>
  <si>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</si>
  <si>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</si>
  <si>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</si>
  <si>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</si>
  <si>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</si>
  <si>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</si>
  <si>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</si>
  <si>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</si>
  <si>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</si>
  <si>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</si>
  <si>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</si>
  <si>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</si>
  <si>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</si>
  <si>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</si>
  <si>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</si>
  <si>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</si>
  <si>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</si>
  <si>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</si>
  <si>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</si>
  <si>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</si>
  <si>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</si>
  <si>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</si>
  <si>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</si>
  <si>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</si>
  <si>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</si>
  <si>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</si>
  <si>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</si>
  <si>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</si>
  <si>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</si>
  <si>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</si>
  <si>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</si>
  <si>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</si>
  <si>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</si>
  <si>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</si>
  <si>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</si>
  <si>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</si>
  <si>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</si>
  <si>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</si>
  <si>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</si>
  <si>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</si>
  <si>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</si>
  <si>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</si>
  <si>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</si>
  <si>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</si>
  <si>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</si>
  <si>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</si>
  <si>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</si>
  <si>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</si>
  <si>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</si>
  <si>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</si>
  <si>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</si>
  <si>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</si>
  <si>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</si>
  <si>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</si>
  <si>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</si>
  <si>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</si>
  <si>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</si>
  <si>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</si>
  <si>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</si>
  <si>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</si>
  <si>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</si>
  <si>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</si>
  <si>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</si>
  <si>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</si>
  <si>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</si>
  <si>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</si>
  <si>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</si>
  <si>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</si>
  <si>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</si>
  <si>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</si>
  <si>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</si>
  <si>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</si>
  <si>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</si>
  <si>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</si>
  <si>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</si>
  <si>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</si>
  <si>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</si>
  <si>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</si>
  <si>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</si>
  <si>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</si>
  <si>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</si>
  <si>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</si>
  <si>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</si>
  <si>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</si>
  <si>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</si>
  <si>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</si>
  <si>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</si>
  <si>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</si>
  <si>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</si>
  <si>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</si>
  <si>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</si>
  <si>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</si>
  <si>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</si>
  <si>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</si>
  <si>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</si>
  <si>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</si>
  <si>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</si>
  <si>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</si>
  <si>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</si>
  <si>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</si>
  <si>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</si>
  <si>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</si>
  <si>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</si>
  <si>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</si>
  <si>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</si>
  <si>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</si>
  <si>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</si>
  <si>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</si>
  <si>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</si>
  <si>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</si>
  <si>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</si>
  <si>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</si>
  <si>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</si>
  <si>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</si>
  <si>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</si>
  <si>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</si>
  <si>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</si>
  <si>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</si>
  <si>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</si>
  <si>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</si>
  <si>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</si>
  <si>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</si>
  <si>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</si>
  <si>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</si>
  <si>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</si>
  <si>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</si>
  <si>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</si>
  <si>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</si>
  <si>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</si>
  <si>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</si>
  <si>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</si>
  <si>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</si>
  <si>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</si>
  <si>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</si>
  <si>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</si>
  <si>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</si>
  <si>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</si>
  <si>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</si>
  <si>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</si>
  <si>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</si>
  <si>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</si>
  <si>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</si>
  <si>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</si>
  <si>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</si>
  <si>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</si>
  <si>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</si>
  <si>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</si>
  <si>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</si>
  <si>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</si>
  <si>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</si>
  <si>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</si>
  <si>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</si>
  <si>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</si>
  <si>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</si>
  <si>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</si>
  <si>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</si>
  <si>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</si>
  <si>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</si>
  <si>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</si>
  <si>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</si>
  <si>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</si>
  <si>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</si>
  <si>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</si>
  <si>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</si>
  <si>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</si>
  <si>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</si>
  <si>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</si>
  <si>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</si>
  <si>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</si>
  <si>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</si>
  <si>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</si>
  <si>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</si>
  <si>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</si>
  <si>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</si>
  <si>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</si>
  <si>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</si>
  <si>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</si>
  <si>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</si>
  <si>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</si>
  <si>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</si>
  <si>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</si>
  <si>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</si>
  <si>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</si>
  <si>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</si>
  <si>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</si>
  <si>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</si>
  <si>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</si>
  <si>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</si>
  <si>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</si>
  <si>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</si>
  <si>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</si>
  <si>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</si>
  <si>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</si>
  <si>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</si>
  <si>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</si>
  <si>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</si>
  <si>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</si>
  <si>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</si>
  <si>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</si>
  <si>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</si>
  <si>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</si>
  <si>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</si>
  <si>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</si>
  <si>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</si>
  <si>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</si>
  <si>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</si>
  <si>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</si>
  <si>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</si>
  <si>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</si>
  <si>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</si>
  <si>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</si>
  <si>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</si>
  <si>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</si>
  <si>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</si>
  <si>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</si>
  <si>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</si>
  <si>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</si>
  <si>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</si>
  <si>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</si>
  <si>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</si>
  <si>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</si>
  <si>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</si>
  <si>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</si>
  <si>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</si>
  <si>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</si>
  <si>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</si>
  <si>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</si>
  <si>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</si>
  <si>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</si>
  <si>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</si>
  <si>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</si>
  <si>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</si>
  <si>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</si>
  <si>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</si>
  <si>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</si>
  <si>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</si>
  <si>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</si>
  <si>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</si>
  <si>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</si>
  <si>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</si>
  <si>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</si>
  <si>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</si>
  <si>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</si>
  <si>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</si>
  <si>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</si>
  <si>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</si>
  <si>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</si>
  <si>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</si>
  <si>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</si>
  <si>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</si>
  <si>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</si>
  <si>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</si>
  <si>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</si>
  <si>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</si>
  <si>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</si>
  <si>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</si>
  <si>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</si>
  <si>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</si>
  <si>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</si>
  <si>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</si>
  <si>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</si>
  <si>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</si>
  <si>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</si>
  <si>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</si>
  <si>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</si>
  <si>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</si>
  <si>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</si>
  <si>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</si>
  <si>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</si>
  <si>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</si>
  <si>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</si>
  <si>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</si>
  <si>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</si>
  <si>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</si>
  <si>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</si>
  <si>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</si>
  <si>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</si>
  <si>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</si>
  <si>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</si>
  <si>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</si>
  <si>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</si>
  <si>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</si>
  <si>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</si>
  <si>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</si>
  <si>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</si>
  <si>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</si>
  <si>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</si>
  <si>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</si>
  <si>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</si>
  <si>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</si>
  <si>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</si>
  <si>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</si>
  <si>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</si>
  <si>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</si>
  <si>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</si>
  <si>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</si>
  <si>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</si>
  <si>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</si>
  <si>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</si>
  <si>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</si>
  <si>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</si>
  <si>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</si>
  <si>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</si>
  <si>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</si>
  <si>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</si>
  <si>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</si>
  <si>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</si>
  <si>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</si>
  <si>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</si>
  <si>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</si>
  <si>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</si>
  <si>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</si>
  <si>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</si>
  <si>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</si>
  <si>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</si>
  <si>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</si>
  <si>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</si>
  <si>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</si>
  <si>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</si>
  <si>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</si>
  <si>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</si>
  <si>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</si>
  <si>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</si>
  <si>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</si>
  <si>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</si>
  <si>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</si>
  <si>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</si>
  <si>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</si>
  <si>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</si>
  <si>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</si>
  <si>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</si>
  <si>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</si>
  <si>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</si>
  <si>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</si>
  <si>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</si>
  <si>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</si>
  <si>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</si>
  <si>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</si>
  <si>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</si>
  <si>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</si>
  <si>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</si>
  <si>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</si>
  <si>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</si>
  <si>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</si>
  <si>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</si>
  <si>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</si>
  <si>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</si>
  <si>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</si>
  <si>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</si>
  <si>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</si>
  <si>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</si>
  <si>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</si>
  <si>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</si>
  <si>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</si>
  <si>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</si>
  <si>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</si>
  <si>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</si>
  <si>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</si>
  <si>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</si>
  <si>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</si>
  <si>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</si>
  <si>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</si>
  <si>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</si>
  <si>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</si>
  <si>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</si>
  <si>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</si>
  <si>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</si>
  <si>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</si>
  <si>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</si>
  <si>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</si>
  <si>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</si>
  <si>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</si>
  <si>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</si>
  <si>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</si>
  <si>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</si>
  <si>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</si>
  <si>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</si>
  <si>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</si>
  <si>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</si>
  <si>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</si>
  <si>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</si>
  <si>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</si>
  <si>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</si>
  <si>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</si>
  <si>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</si>
  <si>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</si>
  <si>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</si>
  <si>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</si>
  <si>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</si>
  <si>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</si>
  <si>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</si>
  <si>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</si>
  <si>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</si>
  <si>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</si>
  <si>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</si>
  <si>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</si>
  <si>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</si>
  <si>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</si>
  <si>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</si>
  <si>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</si>
  <si>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</si>
  <si>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</si>
  <si>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</si>
  <si>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</si>
  <si>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</si>
  <si>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</si>
  <si>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</si>
  <si>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</si>
  <si>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</si>
  <si>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</si>
  <si>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</si>
  <si>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</si>
  <si>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</si>
  <si>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</si>
  <si>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</si>
  <si>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</si>
  <si>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</si>
  <si>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</si>
  <si>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</si>
  <si>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</si>
  <si>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</si>
  <si>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</si>
  <si>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</si>
  <si>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</si>
  <si>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</si>
  <si>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</si>
  <si>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</si>
  <si>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</si>
  <si>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</si>
  <si>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</si>
  <si>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</si>
  <si>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</si>
  <si>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</si>
  <si>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</si>
  <si>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</si>
  <si>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</si>
  <si>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</si>
  <si>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</si>
  <si>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</si>
  <si>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</si>
  <si>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</si>
  <si>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</si>
  <si>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</si>
  <si>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</si>
  <si>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</si>
  <si>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</si>
  <si>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</si>
  <si>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</si>
  <si>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</si>
  <si>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</si>
  <si>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</si>
  <si>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</si>
  <si>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</si>
  <si>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</si>
  <si>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</si>
  <si>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</si>
  <si>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</si>
  <si>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</si>
  <si>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</si>
  <si>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</si>
  <si>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</si>
  <si>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</si>
  <si>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</si>
  <si>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</si>
  <si>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</si>
  <si>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</si>
  <si>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</si>
  <si>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</si>
  <si>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</si>
  <si>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</si>
  <si>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</si>
  <si>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</si>
  <si>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</si>
  <si>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</si>
  <si>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</si>
  <si>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</si>
  <si>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</si>
  <si>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</si>
  <si>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</si>
  <si>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</si>
  <si>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</si>
  <si>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</si>
  <si>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</si>
  <si>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</si>
  <si>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</si>
  <si>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</si>
  <si>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</si>
  <si>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</si>
  <si>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</si>
  <si>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</si>
  <si>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</si>
  <si>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</si>
  <si>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</si>
  <si>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</si>
  <si>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</si>
  <si>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</si>
  <si>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</si>
  <si>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</si>
  <si>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</si>
  <si>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</si>
  <si>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</si>
  <si>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</si>
  <si>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</si>
  <si>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</si>
  <si>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</si>
  <si>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</si>
  <si>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</si>
  <si>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</si>
  <si>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</si>
  <si>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</si>
  <si>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</si>
  <si>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</si>
  <si>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</si>
  <si>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</si>
  <si>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</si>
  <si>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</si>
  <si>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</si>
  <si>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</si>
  <si>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</si>
  <si>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</si>
  <si>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</si>
  <si>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</si>
  <si>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</si>
  <si>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</si>
  <si>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</si>
  <si>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</si>
  <si>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</si>
  <si>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</si>
  <si>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</si>
  <si>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</si>
  <si>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</si>
  <si>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</si>
  <si>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</si>
  <si>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</si>
  <si>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</si>
  <si>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</si>
  <si>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</si>
  <si>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</si>
  <si>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</si>
  <si>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</si>
  <si>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</si>
  <si>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</si>
  <si>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</si>
  <si>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</si>
  <si>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</si>
  <si>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</si>
  <si>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</si>
  <si>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</si>
  <si>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</si>
  <si>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</si>
  <si>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</si>
  <si>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</si>
  <si>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</si>
  <si>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</si>
  <si>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</si>
  <si>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</si>
  <si>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</si>
  <si>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</si>
  <si>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</si>
  <si>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</si>
  <si>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</si>
  <si>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</si>
  <si>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</si>
  <si>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</si>
  <si>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</si>
  <si>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</si>
  <si>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</si>
  <si>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</si>
  <si>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</si>
  <si>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</si>
  <si>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</si>
  <si>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</si>
  <si>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</si>
  <si>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</si>
  <si>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</si>
  <si>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</si>
  <si>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</si>
  <si>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</si>
  <si>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</si>
  <si>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</si>
  <si>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</si>
  <si>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</si>
  <si>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</si>
  <si>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</si>
  <si>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</si>
  <si>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</si>
  <si>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</si>
  <si>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</si>
  <si>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</si>
  <si>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</si>
  <si>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</si>
  <si>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</si>
  <si>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</si>
  <si>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</si>
  <si>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</si>
  <si>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</si>
  <si>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</si>
  <si>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</si>
  <si>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</si>
  <si>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</si>
  <si>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</si>
  <si>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</si>
  <si>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</si>
  <si>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</si>
  <si>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</si>
  <si>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</si>
  <si>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</si>
  <si>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</si>
  <si>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</si>
  <si>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</si>
  <si>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</si>
  <si>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</si>
  <si>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</si>
  <si>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</si>
  <si>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</si>
  <si>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</si>
  <si>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</si>
  <si>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</si>
  <si>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</si>
  <si>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</si>
  <si>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</si>
  <si>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</si>
  <si>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</si>
  <si>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</si>
  <si>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</si>
  <si>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</si>
  <si>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</si>
  <si>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</si>
  <si>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</si>
  <si>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</si>
  <si>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</si>
  <si>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</si>
  <si>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</si>
  <si>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</si>
  <si>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</si>
  <si>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</si>
  <si>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</si>
  <si>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</si>
  <si>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</si>
  <si>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</si>
  <si>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</si>
  <si>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</si>
  <si>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</si>
  <si>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</si>
  <si>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</si>
  <si>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</si>
  <si>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</si>
  <si>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</si>
  <si>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</si>
  <si>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</si>
  <si>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</si>
  <si>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</si>
  <si>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</si>
  <si>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</si>
  <si>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</si>
  <si>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</si>
  <si>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</si>
  <si>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</si>
  <si>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</si>
  <si>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</si>
  <si>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</si>
  <si>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</si>
  <si>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</si>
  <si>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</si>
  <si>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</si>
  <si>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</si>
  <si>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</si>
  <si>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</si>
  <si>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</si>
  <si>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</si>
  <si>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</si>
  <si>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</si>
  <si>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</si>
  <si>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</si>
  <si>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</si>
  <si>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</si>
  <si>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</si>
  <si>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</si>
  <si>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</si>
  <si>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</si>
  <si>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</si>
  <si>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</si>
  <si>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</si>
  <si>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</si>
  <si>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</si>
  <si>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</si>
  <si>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</si>
  <si>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</si>
  <si>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</si>
  <si>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</si>
  <si>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</si>
  <si>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</si>
  <si>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</si>
  <si>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</si>
  <si>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</si>
  <si>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</si>
  <si>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</si>
  <si>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</si>
  <si>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</si>
  <si>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</si>
  <si>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</si>
  <si>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</si>
  <si>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</si>
  <si>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</si>
  <si>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</si>
  <si>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</si>
  <si>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</si>
  <si>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</si>
  <si>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</si>
  <si>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</si>
  <si>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</si>
  <si>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</si>
  <si>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</si>
  <si>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</si>
  <si>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</si>
  <si>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</si>
  <si>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</si>
  <si>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</si>
  <si>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</si>
  <si>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</si>
  <si>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</si>
  <si>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</si>
  <si>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</si>
  <si>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</si>
  <si>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</si>
  <si>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</si>
  <si>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</si>
  <si>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</si>
  <si>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</si>
  <si>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</si>
  <si>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</si>
  <si>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</si>
  <si>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</si>
  <si>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</si>
  <si>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</si>
  <si>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</si>
  <si>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</si>
  <si>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</si>
  <si>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</si>
  <si>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</si>
  <si>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</si>
  <si>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</si>
  <si>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</si>
  <si>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</si>
  <si>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</si>
  <si>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</si>
  <si>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</si>
  <si>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</si>
  <si>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</si>
  <si>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</si>
  <si>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</si>
  <si>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</si>
  <si>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</si>
  <si>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</si>
  <si>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</si>
  <si>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</si>
  <si>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</si>
  <si>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</si>
  <si>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</si>
  <si>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</si>
  <si>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</si>
  <si>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</si>
  <si>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</si>
  <si>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</si>
  <si>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</si>
  <si>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</si>
  <si>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</si>
  <si>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</si>
  <si>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</si>
  <si>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</si>
  <si>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</si>
  <si>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</si>
  <si>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</si>
  <si>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</si>
  <si>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</si>
  <si>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</si>
  <si>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</si>
  <si>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</si>
  <si>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</si>
  <si>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</si>
  <si>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</si>
  <si>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</si>
  <si>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</si>
  <si>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</si>
  <si>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</si>
  <si>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</si>
  <si>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</si>
  <si>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</si>
  <si>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</si>
  <si>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</si>
  <si>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</si>
  <si>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</si>
  <si>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</si>
  <si>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</si>
  <si>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</si>
  <si>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</si>
  <si>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</si>
  <si>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</si>
  <si>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</si>
  <si>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</si>
  <si>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</si>
  <si>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</si>
  <si>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</si>
  <si>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</si>
  <si>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</si>
  <si>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</si>
  <si>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</si>
  <si>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</si>
  <si>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</si>
  <si>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</si>
  <si>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</si>
  <si>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</si>
  <si>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</si>
  <si>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</si>
  <si>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</si>
  <si>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</si>
  <si>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</si>
  <si>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</si>
  <si>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</si>
  <si>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</si>
  <si>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</si>
  <si>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</si>
  <si>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</si>
  <si>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</si>
  <si>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</si>
  <si>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</si>
  <si>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</si>
  <si>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</si>
  <si>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</si>
  <si>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</si>
  <si>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</si>
  <si>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</si>
  <si>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</si>
  <si>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</si>
  <si>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</si>
  <si>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</si>
  <si>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</si>
  <si>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</si>
  <si>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</si>
  <si>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</si>
  <si>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</si>
  <si>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</si>
  <si>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</si>
  <si>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</si>
  <si>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</si>
  <si>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</si>
  <si>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</si>
  <si>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</si>
  <si>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</si>
  <si>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</si>
  <si>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</si>
  <si>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</si>
  <si>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</si>
  <si>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</si>
  <si>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</si>
  <si>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</si>
  <si>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</si>
  <si>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</si>
  <si>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</si>
  <si>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</si>
  <si>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</si>
  <si>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</si>
  <si>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</si>
  <si>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</si>
  <si>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</si>
  <si>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</si>
  <si>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</si>
  <si>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</si>
  <si>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</si>
  <si>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</si>
  <si>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</si>
  <si>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</si>
  <si>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</si>
  <si>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</si>
  <si>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</si>
  <si>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</si>
  <si>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</si>
  <si>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</si>
  <si>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</si>
  <si>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</si>
  <si>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</si>
  <si>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</si>
  <si>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</si>
  <si>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</si>
  <si>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</si>
  <si>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</si>
  <si>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</si>
  <si>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</si>
  <si>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</si>
  <si>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</si>
  <si>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</si>
  <si>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</si>
  <si>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</si>
  <si>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</si>
  <si>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</si>
  <si>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</si>
  <si>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</si>
  <si>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</si>
  <si>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</si>
  <si>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</si>
  <si>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</si>
  <si>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</si>
  <si>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</si>
  <si>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</si>
  <si>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</si>
  <si>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</si>
  <si>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</si>
  <si>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</si>
  <si>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</si>
  <si>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</si>
  <si>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</si>
  <si>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</si>
  <si>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</si>
  <si>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</si>
  <si>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</si>
  <si>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</si>
  <si>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</si>
  <si>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</si>
  <si>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</si>
  <si>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</si>
  <si>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</si>
  <si>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</si>
  <si>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</si>
  <si>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</si>
  <si>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</si>
  <si>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</si>
  <si>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</si>
  <si>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</si>
  <si>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</si>
  <si>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</si>
  <si>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</si>
  <si>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</si>
  <si>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</si>
  <si>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</si>
  <si>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</si>
  <si>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</si>
  <si>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</si>
  <si>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</si>
  <si>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</si>
  <si>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</si>
  <si>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</si>
  <si>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</si>
  <si>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</si>
  <si>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</si>
  <si>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</si>
  <si>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</si>
  <si>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</si>
  <si>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</si>
  <si>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</si>
  <si>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</si>
  <si>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</si>
  <si>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</si>
  <si>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</si>
  <si>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</si>
  <si>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</si>
  <si>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</si>
  <si>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</si>
  <si>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</si>
  <si>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</si>
  <si>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</si>
  <si>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</si>
  <si>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</si>
  <si>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</si>
  <si>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</si>
  <si>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</si>
  <si>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</si>
  <si>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</si>
  <si>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</si>
  <si>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</si>
  <si>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</si>
  <si>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</si>
  <si>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</si>
  <si>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</si>
  <si>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</si>
  <si>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</si>
  <si>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</si>
  <si>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</si>
  <si>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</si>
  <si>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</si>
  <si>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</si>
  <si>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</si>
  <si>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</si>
  <si>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</si>
  <si>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</si>
  <si>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</si>
  <si>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</si>
  <si>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</si>
  <si>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</si>
  <si>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</si>
  <si>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</si>
  <si>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</si>
  <si>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</si>
  <si>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</si>
  <si>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</si>
  <si>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</si>
  <si>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</si>
  <si>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</si>
  <si>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</si>
  <si>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</si>
  <si>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</si>
  <si>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</si>
  <si>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</si>
  <si>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</si>
  <si>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</si>
  <si>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</si>
  <si>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</si>
  <si>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</si>
  <si>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</si>
  <si>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</si>
  <si>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</si>
  <si>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</si>
  <si>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</si>
  <si>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</si>
  <si>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</si>
  <si>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</si>
  <si>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</si>
  <si>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</si>
  <si>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</si>
  <si>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</si>
  <si>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</si>
  <si>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</si>
  <si>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</si>
  <si>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</si>
  <si>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</si>
  <si>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</si>
  <si>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</si>
  <si>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</si>
  <si>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</si>
  <si>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</si>
  <si>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</si>
  <si>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</si>
  <si>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</si>
  <si>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</si>
  <si>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</si>
  <si>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</si>
  <si>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</si>
  <si>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</si>
  <si>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</si>
  <si>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</si>
  <si>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</si>
  <si>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</si>
  <si>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</si>
  <si>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</si>
  <si>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</si>
  <si>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</si>
  <si>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</si>
  <si>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</si>
  <si>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</si>
  <si>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</si>
  <si>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</si>
  <si>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</si>
  <si>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</si>
  <si>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</si>
  <si>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</si>
  <si>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</si>
  <si>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</si>
  <si>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</si>
  <si>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</si>
  <si>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</si>
  <si>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</si>
  <si>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</si>
  <si>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</si>
  <si>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</si>
  <si>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</si>
  <si>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</si>
  <si>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</si>
  <si>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</si>
  <si>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</si>
  <si>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</si>
  <si>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</si>
  <si>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</si>
  <si>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</si>
  <si>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</si>
  <si>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</si>
  <si>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</si>
  <si>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</si>
  <si>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</si>
  <si>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</si>
  <si>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</si>
  <si>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</si>
  <si>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</si>
  <si>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</si>
  <si>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</si>
  <si>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</si>
  <si>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</si>
  <si>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</si>
  <si>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</si>
  <si>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</si>
  <si>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</si>
  <si>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</si>
  <si>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</si>
  <si>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</si>
  <si>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</si>
  <si>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</si>
  <si>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</si>
  <si>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</si>
  <si>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</si>
  <si>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</si>
  <si>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</si>
  <si>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</si>
  <si>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</si>
  <si>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</si>
  <si>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</si>
  <si>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</si>
  <si>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</si>
  <si>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</si>
  <si>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</si>
  <si>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</si>
  <si>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</si>
  <si>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</si>
  <si>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</si>
  <si>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</si>
  <si>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</si>
  <si>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</si>
  <si>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</si>
  <si>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</si>
  <si>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</si>
  <si>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</si>
  <si>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</si>
  <si>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</si>
  <si>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</si>
  <si>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</si>
  <si>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</si>
  <si>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</si>
  <si>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</si>
  <si>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</si>
  <si>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</si>
  <si>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</si>
  <si>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</si>
  <si>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</si>
  <si>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</si>
  <si>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</si>
  <si>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</si>
  <si>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</si>
  <si>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</si>
  <si>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</si>
  <si>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</si>
  <si>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</si>
  <si>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</si>
  <si>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</si>
  <si>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</si>
  <si>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</si>
  <si>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</si>
  <si>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</si>
  <si>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</si>
  <si>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</si>
  <si>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</si>
  <si>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</si>
  <si>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</si>
  <si>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</si>
  <si>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</si>
  <si>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</si>
  <si>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</si>
  <si>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</si>
  <si>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</si>
  <si>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</si>
  <si>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</si>
  <si>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</si>
  <si>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</si>
  <si>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</si>
  <si>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</si>
  <si>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</si>
  <si>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</si>
  <si>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</si>
  <si>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</si>
  <si>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</si>
  <si>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</si>
  <si>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</si>
  <si>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</si>
  <si>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</si>
  <si>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</si>
  <si>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</si>
  <si>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</si>
  <si>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</si>
  <si>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</si>
  <si>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</si>
  <si>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</si>
  <si>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</si>
  <si>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</si>
  <si>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</si>
  <si>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</si>
  <si>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</si>
  <si>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</si>
  <si>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</si>
  <si>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</si>
  <si>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</si>
  <si>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</si>
  <si>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</si>
  <si>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</si>
  <si>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</si>
  <si>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</si>
  <si>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</si>
  <si>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</si>
  <si>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</si>
  <si>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</si>
  <si>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</si>
  <si>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</si>
  <si>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</si>
  <si>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</si>
  <si>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</si>
  <si>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</si>
  <si>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</si>
  <si>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</si>
  <si>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</si>
  <si>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</si>
  <si>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</si>
  <si>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</si>
  <si>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</si>
  <si>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</si>
  <si>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</si>
  <si>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</si>
  <si>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</si>
  <si>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</si>
  <si>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</si>
  <si>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</si>
  <si>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</si>
  <si>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</si>
  <si>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</si>
  <si>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</si>
  <si>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</si>
  <si>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</si>
  <si>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</si>
  <si>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</si>
  <si>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</si>
  <si>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</si>
  <si>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</si>
  <si>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</si>
  <si>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</si>
  <si>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</si>
  <si>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</si>
  <si>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</si>
  <si>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</si>
  <si>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</si>
  <si>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</si>
  <si>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</si>
  <si>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</si>
  <si>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</si>
  <si>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</si>
  <si>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</si>
  <si>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</si>
  <si>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</si>
  <si>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</si>
  <si>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</si>
  <si>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</si>
  <si>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</si>
  <si>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</si>
  <si>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</si>
  <si>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</si>
  <si>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</si>
  <si>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</si>
  <si>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</si>
  <si>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</si>
  <si>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</si>
  <si>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</si>
  <si>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</si>
  <si>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</si>
  <si>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</si>
  <si>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</si>
  <si>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</si>
  <si>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</si>
  <si>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</si>
  <si>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</si>
  <si>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</si>
  <si>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</si>
  <si>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</si>
  <si>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</si>
  <si>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</si>
  <si>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</si>
  <si>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</si>
  <si>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</si>
  <si>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</si>
  <si>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</si>
  <si>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</si>
  <si>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</si>
  <si>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</si>
  <si>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</si>
  <si>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</si>
  <si>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</si>
  <si>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</si>
  <si>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</si>
  <si>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</si>
  <si>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</si>
  <si>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</si>
  <si>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</si>
  <si>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</si>
  <si>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</si>
  <si>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</si>
  <si>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</si>
  <si>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</si>
  <si>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</si>
  <si>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</si>
  <si>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</si>
  <si>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</si>
  <si>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</si>
  <si>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</si>
  <si>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</si>
  <si>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</si>
  <si>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</si>
  <si>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</si>
  <si>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</si>
  <si>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</si>
  <si>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</si>
  <si>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</si>
  <si>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</si>
  <si>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</si>
  <si>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</si>
  <si>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</si>
  <si>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</si>
  <si>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</si>
  <si>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</si>
  <si>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</si>
  <si>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</si>
  <si>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</si>
  <si>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</si>
  <si>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</si>
  <si>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</si>
  <si>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</si>
  <si>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</si>
  <si>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</si>
  <si>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</si>
  <si>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</si>
  <si>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</si>
  <si>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</si>
  <si>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</si>
  <si>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</si>
  <si>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</si>
  <si>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</si>
  <si>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</si>
  <si>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</si>
  <si>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</si>
  <si>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</si>
  <si>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</si>
  <si>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</si>
  <si>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</si>
  <si>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</si>
  <si>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</si>
  <si>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</si>
  <si>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</si>
  <si>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</si>
  <si>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</si>
  <si>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</si>
  <si>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</si>
  <si>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</si>
  <si>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</si>
  <si>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</si>
  <si>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</si>
  <si>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</si>
  <si>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</si>
  <si>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</si>
  <si>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</si>
  <si>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</si>
  <si>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</si>
  <si>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</si>
  <si>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</si>
  <si>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</si>
  <si>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</si>
  <si>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</si>
  <si>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</si>
  <si>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</si>
  <si>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</si>
  <si>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</si>
  <si>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</si>
  <si>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</si>
  <si>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</si>
  <si>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</si>
  <si>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</si>
  <si>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</si>
  <si>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</si>
  <si>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</si>
  <si>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</si>
  <si>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</si>
  <si>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</si>
  <si>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</si>
  <si>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</si>
  <si>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</si>
  <si>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</si>
  <si>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</si>
  <si>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</si>
  <si>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</si>
  <si>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</si>
  <si>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</si>
  <si>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</si>
  <si>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</si>
  <si>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</si>
  <si>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</si>
  <si>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</si>
  <si>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</si>
  <si>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</si>
  <si>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</si>
  <si>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</si>
  <si>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</si>
  <si>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</si>
  <si>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</si>
  <si>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</si>
  <si>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</si>
  <si>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</si>
  <si>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</si>
  <si>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</si>
  <si>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</si>
  <si>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</si>
  <si>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</si>
  <si>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</si>
  <si>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</si>
  <si>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</si>
  <si>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</si>
  <si>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</si>
  <si>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</si>
  <si>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</si>
  <si>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</si>
  <si>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</si>
  <si>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</si>
  <si>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</si>
  <si>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</si>
  <si>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</si>
  <si>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</si>
  <si>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</si>
  <si>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</si>
  <si>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</si>
  <si>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</si>
  <si>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</si>
  <si>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</si>
  <si>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</si>
  <si>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</si>
  <si>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</si>
  <si>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</si>
  <si>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</si>
  <si>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</si>
  <si>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</si>
  <si>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</si>
  <si>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</si>
  <si>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</si>
  <si>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</si>
  <si>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</si>
  <si>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</si>
  <si>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</si>
  <si>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</si>
  <si>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</si>
  <si>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</si>
  <si>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</si>
  <si>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</si>
  <si>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</si>
  <si>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</si>
  <si>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</si>
  <si>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</si>
  <si>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</si>
  <si>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</si>
  <si>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</si>
  <si>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</si>
  <si>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</si>
  <si>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</si>
  <si>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</si>
  <si>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</si>
  <si>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</si>
  <si>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</si>
  <si>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</si>
  <si>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</si>
  <si>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</si>
  <si>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</si>
  <si>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</si>
  <si>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</si>
  <si>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</si>
  <si>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</si>
  <si>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</si>
  <si>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</si>
  <si>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</si>
  <si>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</si>
  <si>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</si>
  <si>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</si>
  <si>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</si>
  <si>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</si>
  <si>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</si>
  <si>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</si>
  <si>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</si>
  <si>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</si>
  <si>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</si>
  <si>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</si>
  <si>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</si>
  <si>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</si>
  <si>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</si>
  <si>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</si>
  <si>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</si>
  <si>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</si>
  <si>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</si>
  <si>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</si>
  <si>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</si>
  <si>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</si>
  <si>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</si>
  <si>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</si>
  <si>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</si>
  <si>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</si>
  <si>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</si>
  <si>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</si>
  <si>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</si>
  <si>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</si>
  <si>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</si>
  <si>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</si>
  <si>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</si>
  <si>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</si>
  <si>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</si>
  <si>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</si>
  <si>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</si>
  <si>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</si>
  <si>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</si>
  <si>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</si>
  <si>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</si>
  <si>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</si>
  <si>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</si>
  <si>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</si>
  <si>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</si>
  <si>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</si>
  <si>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</si>
  <si>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</si>
  <si>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</si>
  <si>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</si>
  <si>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</si>
  <si>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</si>
  <si>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</si>
  <si>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</si>
  <si>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</si>
  <si>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</si>
  <si>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</si>
  <si>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</si>
  <si>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</si>
  <si>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</si>
  <si>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</si>
  <si>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</si>
  <si>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</si>
  <si>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</si>
  <si>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</si>
  <si>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</si>
  <si>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</si>
  <si>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</si>
  <si>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</si>
  <si>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</si>
  <si>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</si>
  <si>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</si>
  <si>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</si>
  <si>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</si>
  <si>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</si>
  <si>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</si>
  <si>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</si>
  <si>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</si>
  <si>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</si>
  <si>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</si>
  <si>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</si>
  <si>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</si>
  <si>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</si>
  <si>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</si>
  <si>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</si>
  <si>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</si>
  <si>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</si>
  <si>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</si>
  <si>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</si>
  <si>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</si>
  <si>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</si>
  <si>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</si>
  <si>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</si>
  <si>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</si>
  <si>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</si>
  <si>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</si>
  <si>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</si>
  <si>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</si>
  <si>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</si>
  <si>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</si>
  <si>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</si>
  <si>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</si>
  <si>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</si>
  <si>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</si>
  <si>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</si>
  <si>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</si>
  <si>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</si>
  <si>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</si>
  <si>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</si>
  <si>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</si>
  <si>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</si>
  <si>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</si>
  <si>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</si>
  <si>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</si>
  <si>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</si>
  <si>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</si>
  <si>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</si>
  <si>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</si>
  <si>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</si>
  <si>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</si>
  <si>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</si>
  <si>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</si>
  <si>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</si>
  <si>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</si>
  <si>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</si>
  <si>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</si>
  <si>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</si>
  <si>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</si>
  <si>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</si>
  <si>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</si>
  <si>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</si>
  <si>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</si>
  <si>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</si>
  <si>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</si>
  <si>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</si>
  <si>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</si>
  <si>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</si>
  <si>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</si>
  <si>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</si>
  <si>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</si>
  <si>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</si>
  <si>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</si>
  <si>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</si>
  <si>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</si>
  <si>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</si>
  <si>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</si>
  <si>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</si>
  <si>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</si>
  <si>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</si>
  <si>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</si>
  <si>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</si>
  <si>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</si>
  <si>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</si>
  <si>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</si>
  <si>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</si>
  <si>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</si>
  <si>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</si>
  <si>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</si>
  <si>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</si>
  <si>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</si>
  <si>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</si>
  <si>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</si>
  <si>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</si>
  <si>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</si>
  <si>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</si>
  <si>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</si>
  <si>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</si>
  <si>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</si>
  <si>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</si>
  <si>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</si>
  <si>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</si>
  <si>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</si>
  <si>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</si>
  <si>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</si>
  <si>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</si>
  <si>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</si>
  <si>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</si>
  <si>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</si>
  <si>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</si>
  <si>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</si>
  <si>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</si>
  <si>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</si>
  <si>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</si>
  <si>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</si>
  <si>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</si>
  <si>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</si>
  <si>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</si>
  <si>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</si>
  <si>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</si>
  <si>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</si>
  <si>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</si>
  <si>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</si>
  <si>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</si>
  <si>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</si>
  <si>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</si>
  <si>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</si>
  <si>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</si>
  <si>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</si>
  <si>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</si>
  <si>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</si>
  <si>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</si>
  <si>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</si>
  <si>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</si>
  <si>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</si>
  <si>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</si>
  <si>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</si>
  <si>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</si>
  <si>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</si>
  <si>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</si>
  <si>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</si>
  <si>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</si>
  <si>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</si>
  <si>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</si>
  <si>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</si>
  <si>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</si>
  <si>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</si>
  <si>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</si>
  <si>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</si>
  <si>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</si>
  <si>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</si>
  <si>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</si>
  <si>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</si>
  <si>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</si>
  <si>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</si>
  <si>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</si>
  <si>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</si>
  <si>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</si>
  <si>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</si>
  <si>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</si>
  <si>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</si>
  <si>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</si>
  <si>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</si>
  <si>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</si>
  <si>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</si>
  <si>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</si>
  <si>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</si>
  <si>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</si>
  <si>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</si>
  <si>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</si>
  <si>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</si>
  <si>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</si>
  <si>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</si>
  <si>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</si>
  <si>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</si>
  <si>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</si>
  <si>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</si>
  <si>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</si>
  <si>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</si>
  <si>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</si>
  <si>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</si>
  <si>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</si>
  <si>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</si>
  <si>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</si>
  <si>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</si>
  <si>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</si>
  <si>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</si>
  <si>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</si>
  <si>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</si>
  <si>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</si>
  <si>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</si>
  <si>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</si>
  <si>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</si>
  <si>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</si>
  <si>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</si>
  <si>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</si>
  <si>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</si>
  <si>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</si>
  <si>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</si>
  <si>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</si>
  <si>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</si>
  <si>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</si>
  <si>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</si>
  <si>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</si>
  <si>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</si>
  <si>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</si>
  <si>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</si>
  <si>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</si>
  <si>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</si>
  <si>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</si>
  <si>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</si>
  <si>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</si>
  <si>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</si>
  <si>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</si>
  <si>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</si>
  <si>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</si>
  <si>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</si>
  <si>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</si>
  <si>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</si>
  <si>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</si>
  <si>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</si>
  <si>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</si>
  <si>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</si>
  <si>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</si>
  <si>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</si>
  <si>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</si>
  <si>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</si>
  <si>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</si>
  <si>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</si>
  <si>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</si>
  <si>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</si>
  <si>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</si>
  <si>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</si>
  <si>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</si>
  <si>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</si>
  <si>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</si>
  <si>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</si>
  <si>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</si>
  <si>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</si>
  <si>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</si>
  <si>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</si>
  <si>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</si>
  <si>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</si>
  <si>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</si>
  <si>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</si>
  <si>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</si>
  <si>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</si>
  <si>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</si>
  <si>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</si>
  <si>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</si>
  <si>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</si>
  <si>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</si>
  <si>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</si>
  <si>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</si>
  <si>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</si>
  <si>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</si>
  <si>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</si>
  <si>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</si>
  <si>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</si>
  <si>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</si>
  <si>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</si>
  <si>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</si>
  <si>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</si>
  <si>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</si>
  <si>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</si>
  <si>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</si>
  <si>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</si>
  <si>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</si>
  <si>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</si>
  <si>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</si>
  <si>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</si>
  <si>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</si>
  <si>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</si>
  <si>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</si>
  <si>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</si>
  <si>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</si>
  <si>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</si>
  <si>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</si>
  <si>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</si>
  <si>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</si>
  <si>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</si>
  <si>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</si>
  <si>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</si>
  <si>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</si>
  <si>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</si>
  <si>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</si>
  <si>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</si>
  <si>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</si>
  <si>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</si>
  <si>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</si>
  <si>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</si>
  <si>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</si>
  <si>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</si>
  <si>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</si>
  <si>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</si>
  <si>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</si>
  <si>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</si>
  <si>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</si>
  <si>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</si>
  <si>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</si>
  <si>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</si>
  <si>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</si>
  <si>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</si>
  <si>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</si>
  <si>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</si>
  <si>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</si>
  <si>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</si>
  <si>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</si>
  <si>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</si>
  <si>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</si>
  <si>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</si>
  <si>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</si>
  <si>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</si>
  <si>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</si>
  <si>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</si>
  <si>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</si>
  <si>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</si>
  <si>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</si>
  <si>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</si>
  <si>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</si>
  <si>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</si>
  <si>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</si>
  <si>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</si>
  <si>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</si>
  <si>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</si>
  <si>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</si>
  <si>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</si>
  <si>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</si>
  <si>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</si>
  <si>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</si>
  <si>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</si>
  <si>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</si>
  <si>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</si>
  <si>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</si>
  <si>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</si>
  <si>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</si>
  <si>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</si>
  <si>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</si>
  <si>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</si>
  <si>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</si>
  <si>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</si>
  <si>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</si>
  <si>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</si>
  <si>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</si>
  <si>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</si>
  <si>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</si>
  <si>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</si>
  <si>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</si>
  <si>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</si>
  <si>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</si>
  <si>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</si>
  <si>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</si>
  <si>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</si>
  <si>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</si>
  <si>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</si>
  <si>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</si>
  <si>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</si>
  <si>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</si>
  <si>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</si>
  <si>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</si>
  <si>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</si>
  <si>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</si>
  <si>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</si>
  <si>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</si>
  <si>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</si>
  <si>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</si>
  <si>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</si>
  <si>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</si>
  <si>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</si>
  <si>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</si>
  <si>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</si>
  <si>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</si>
  <si>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</si>
  <si>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</si>
  <si>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</si>
  <si>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</si>
  <si>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</si>
  <si>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</si>
  <si>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</si>
  <si>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</si>
  <si>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</si>
  <si>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</si>
  <si>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</si>
  <si>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</si>
  <si>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</si>
  <si>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</si>
  <si>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</si>
  <si>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</si>
  <si>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</si>
  <si>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</si>
  <si>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</si>
  <si>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</si>
  <si>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</si>
  <si>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</si>
  <si>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</si>
  <si>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</si>
  <si>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</si>
  <si>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</si>
  <si>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</si>
  <si>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</si>
  <si>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</si>
  <si>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</si>
  <si>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</si>
  <si>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</si>
  <si>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</si>
  <si>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</si>
  <si>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</si>
  <si>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</si>
  <si>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</si>
  <si>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</si>
  <si>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</si>
  <si>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</si>
  <si>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</si>
  <si>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</si>
  <si>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</si>
  <si>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</si>
  <si>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</si>
  <si>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</si>
  <si>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</si>
  <si>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</si>
  <si>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</si>
  <si>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</si>
  <si>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</si>
  <si>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</si>
  <si>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</si>
  <si>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</si>
  <si>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</si>
  <si>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</si>
  <si>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</si>
  <si>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</si>
  <si>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</si>
  <si>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</si>
  <si>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</si>
  <si>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</si>
  <si>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</si>
  <si>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</si>
  <si>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</si>
  <si>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</si>
  <si>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</si>
  <si>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</si>
  <si>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</si>
  <si>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</si>
  <si>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</si>
  <si>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</si>
  <si>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</si>
  <si>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</si>
  <si>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</si>
  <si>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</si>
  <si>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</si>
  <si>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</si>
  <si>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</si>
  <si>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</si>
  <si>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</si>
  <si>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</si>
  <si>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</si>
  <si>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</si>
  <si>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</si>
  <si>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</si>
  <si>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</si>
  <si>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</si>
  <si>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</si>
  <si>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</si>
  <si>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</si>
  <si>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</si>
  <si>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</si>
  <si>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</si>
  <si>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</si>
  <si>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</si>
  <si>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</si>
  <si>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</si>
  <si>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</si>
  <si>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</si>
  <si>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</si>
  <si>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</si>
  <si>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</si>
  <si>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</si>
  <si>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</si>
  <si>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</si>
  <si>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</si>
  <si>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</si>
  <si>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</si>
  <si>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</si>
  <si>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</si>
  <si>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</si>
  <si>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</si>
  <si>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</si>
  <si>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</si>
  <si>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</si>
  <si>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</si>
  <si>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</si>
  <si>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</si>
  <si>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</si>
  <si>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</si>
  <si>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</si>
  <si>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</si>
  <si>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</si>
  <si>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</si>
  <si>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</si>
  <si>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</si>
  <si>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</si>
  <si>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</si>
  <si>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</si>
  <si>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</si>
  <si>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</si>
  <si>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</si>
  <si>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</si>
  <si>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</si>
  <si>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</si>
  <si>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</si>
  <si>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</si>
  <si>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</si>
  <si>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</si>
  <si>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</si>
  <si>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</si>
  <si>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</si>
  <si>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</si>
  <si>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</si>
  <si>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</si>
  <si>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</si>
  <si>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</si>
  <si>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</si>
  <si>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</si>
  <si>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</si>
  <si>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</si>
  <si>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</si>
  <si>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</si>
  <si>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</si>
  <si>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</si>
  <si>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</si>
  <si>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</si>
  <si>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</si>
  <si>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</si>
  <si>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</si>
  <si>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</si>
  <si>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</si>
  <si>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</si>
  <si>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</si>
  <si>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</si>
  <si>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</si>
  <si>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</si>
  <si>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</si>
  <si>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</si>
  <si>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</si>
  <si>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</si>
  <si>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</si>
  <si>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</si>
  <si>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</si>
  <si>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</si>
  <si>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</si>
  <si>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</si>
  <si>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</si>
  <si>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</si>
  <si>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</si>
  <si>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</si>
  <si>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</si>
  <si>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</si>
  <si>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</si>
  <si>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</si>
  <si>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</si>
  <si>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</si>
  <si>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</si>
  <si>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</si>
  <si>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</si>
  <si>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</si>
  <si>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</si>
  <si>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</si>
  <si>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</si>
  <si>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</si>
  <si>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</si>
  <si>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</si>
  <si>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</si>
  <si>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</si>
  <si>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</si>
  <si>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</si>
  <si>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</si>
  <si>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</si>
  <si>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</si>
  <si>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</si>
  <si>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</si>
  <si>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</si>
  <si>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</si>
  <si>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</si>
  <si>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</si>
  <si>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</si>
  <si>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</si>
  <si>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</si>
  <si>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</si>
  <si>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</si>
  <si>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</si>
  <si>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</si>
  <si>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</si>
  <si>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</si>
  <si>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</si>
  <si>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</si>
  <si>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</si>
  <si>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</si>
  <si>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</si>
  <si>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</si>
  <si>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</si>
  <si>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</si>
  <si>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</si>
  <si>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</si>
  <si>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</si>
  <si>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</si>
  <si>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</si>
  <si>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</si>
  <si>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</si>
  <si>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</si>
  <si>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</si>
  <si>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</si>
  <si>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</si>
  <si>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</si>
  <si>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</si>
  <si>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</si>
  <si>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</si>
  <si>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</si>
  <si>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</si>
  <si>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</si>
  <si>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</si>
  <si>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</si>
  <si>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</si>
  <si>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</si>
  <si>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</si>
  <si>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</si>
  <si>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</si>
  <si>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</si>
  <si>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</si>
  <si>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</si>
  <si>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</si>
  <si>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</si>
  <si>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</si>
  <si>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</si>
  <si>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</si>
  <si>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</si>
  <si>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</si>
  <si>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</si>
  <si>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</si>
  <si>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</si>
  <si>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</si>
  <si>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</si>
  <si>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</si>
  <si>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</si>
  <si>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</si>
  <si>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</si>
  <si>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</si>
  <si>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</si>
  <si>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</si>
  <si>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</si>
  <si>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</si>
  <si>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</si>
  <si>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</si>
  <si>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</si>
  <si>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</si>
  <si>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</si>
  <si>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</si>
  <si>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</si>
  <si>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</si>
  <si>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</si>
  <si>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</si>
  <si>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</si>
  <si>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</si>
  <si>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</si>
  <si>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</si>
  <si>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</si>
  <si>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</si>
  <si>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</si>
  <si>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</si>
  <si>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</si>
  <si>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</si>
  <si>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</si>
  <si>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</si>
  <si>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</si>
  <si>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</si>
  <si>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</si>
  <si>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</si>
  <si>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</si>
  <si>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</si>
  <si>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</si>
  <si>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</si>
  <si>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</si>
  <si>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</si>
  <si>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</si>
  <si>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</si>
  <si>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</si>
  <si>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</si>
  <si>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</si>
  <si>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</si>
  <si>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</si>
  <si>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</si>
  <si>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</si>
  <si>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</si>
  <si>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</si>
  <si>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</si>
  <si>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</si>
  <si>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</si>
  <si>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</si>
  <si>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</si>
  <si>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</si>
  <si>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</si>
  <si>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</si>
  <si>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</si>
  <si>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</si>
  <si>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</si>
  <si>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</si>
  <si>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</si>
  <si>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</si>
  <si>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</si>
  <si>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</si>
  <si>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</si>
  <si>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</si>
  <si>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</si>
  <si>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</si>
  <si>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</si>
  <si>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</si>
  <si>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</si>
  <si>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</si>
  <si>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</si>
  <si>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</si>
  <si>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</si>
  <si>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</si>
  <si>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</si>
  <si>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</si>
  <si>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</si>
  <si>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</si>
  <si>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</si>
  <si>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</si>
  <si>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</si>
  <si>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</si>
  <si>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</si>
  <si>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</si>
  <si>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</si>
  <si>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</si>
  <si>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</si>
  <si>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</si>
  <si>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</si>
  <si>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</si>
  <si>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</si>
  <si>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</si>
  <si>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</si>
  <si>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</si>
  <si>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</si>
  <si>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</si>
  <si>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</si>
  <si>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</si>
  <si>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</si>
  <si>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</si>
  <si>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</si>
  <si>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</si>
  <si>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</si>
  <si>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</si>
  <si>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</si>
  <si>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</si>
  <si>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</si>
  <si>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</si>
  <si>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</si>
  <si>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</si>
  <si>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</si>
  <si>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</si>
  <si>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</si>
  <si>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</si>
  <si>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</si>
  <si>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</si>
  <si>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</si>
  <si>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</si>
  <si>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</si>
  <si>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</si>
  <si>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</si>
  <si>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</si>
  <si>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</si>
  <si>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</si>
  <si>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</si>
  <si>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</si>
  <si>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</si>
  <si>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</si>
  <si>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</si>
  <si>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</si>
  <si>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</si>
  <si>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</si>
  <si>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</si>
  <si>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</si>
  <si>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</si>
  <si>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</si>
  <si>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</si>
  <si>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</si>
  <si>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</si>
  <si>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</si>
  <si>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</si>
  <si>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</si>
  <si>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</si>
  <si>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</si>
  <si>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</si>
  <si>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</si>
  <si>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</si>
  <si>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</si>
  <si>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</si>
  <si>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</si>
  <si>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</si>
  <si>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</si>
  <si>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</si>
  <si>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</si>
  <si>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</si>
  <si>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</si>
  <si>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</si>
  <si>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</si>
  <si>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</si>
  <si>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</si>
  <si>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</si>
  <si>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</si>
  <si>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</si>
  <si>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</si>
  <si>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</si>
  <si>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</si>
  <si>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</si>
  <si>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</si>
  <si>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</si>
  <si>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</si>
  <si>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</si>
  <si>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</si>
  <si>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</si>
  <si>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</si>
  <si>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</si>
  <si>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</si>
  <si>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</si>
  <si>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</si>
  <si>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</si>
  <si>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</si>
  <si>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</si>
  <si>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</si>
  <si>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</si>
  <si>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</si>
  <si>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</si>
  <si>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</si>
  <si>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</si>
  <si>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</si>
  <si>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</si>
  <si>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</si>
  <si>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</si>
  <si>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</si>
  <si>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</si>
  <si>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</si>
  <si>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</si>
  <si>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</si>
  <si>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</si>
  <si>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</si>
  <si>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</si>
  <si>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</si>
  <si>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</si>
  <si>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</si>
  <si>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</si>
  <si>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</si>
  <si>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</si>
  <si>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</si>
  <si>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</si>
  <si>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</si>
  <si>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</si>
  <si>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</si>
  <si>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</si>
  <si>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</si>
  <si>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</si>
  <si>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</si>
  <si>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</si>
  <si>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</si>
  <si>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</si>
  <si>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</si>
  <si>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</si>
  <si>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</si>
  <si>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</si>
  <si>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</si>
  <si>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</si>
  <si>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</si>
  <si>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</si>
  <si>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</si>
  <si>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</si>
  <si>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</si>
  <si>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</si>
  <si>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</si>
  <si>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</si>
  <si>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</si>
  <si>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</si>
  <si>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</si>
  <si>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</si>
  <si>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</si>
  <si>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</si>
  <si>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</si>
  <si>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</si>
  <si>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</si>
  <si>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</si>
  <si>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</si>
  <si>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</si>
  <si>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</si>
  <si>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</si>
  <si>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</si>
  <si>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</si>
  <si>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</si>
  <si>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</si>
  <si>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</si>
  <si>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</si>
  <si>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</si>
  <si>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</si>
  <si>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</si>
  <si>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</si>
  <si>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</si>
  <si>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</si>
  <si>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</si>
  <si>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</si>
  <si>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</si>
  <si>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</si>
  <si>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</si>
  <si>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</si>
  <si>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</si>
  <si>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</si>
  <si>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</si>
  <si>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</si>
  <si>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</si>
  <si>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</si>
  <si>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</si>
  <si>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</si>
  <si>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</si>
  <si>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</si>
  <si>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</si>
  <si>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</si>
  <si>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</si>
  <si>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</si>
  <si>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</si>
  <si>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</si>
  <si>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</si>
  <si>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</si>
  <si>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</si>
  <si>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</si>
  <si>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</si>
  <si>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</si>
  <si>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</si>
  <si>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</si>
  <si>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</si>
  <si>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</si>
  <si>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</si>
  <si>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</si>
  <si>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</si>
  <si>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</si>
  <si>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</si>
  <si>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</si>
  <si>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</si>
  <si>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</si>
  <si>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</si>
  <si>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</si>
  <si>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</si>
  <si>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</si>
  <si>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</si>
  <si>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</si>
  <si>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</si>
  <si>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</si>
  <si>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</si>
  <si>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</si>
  <si>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</si>
  <si>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</si>
  <si>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</si>
  <si>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</si>
  <si>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</si>
  <si>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</si>
  <si>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</si>
  <si>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</si>
  <si>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</si>
  <si>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</si>
  <si>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</si>
  <si>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</si>
  <si>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</si>
  <si>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</si>
  <si>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</si>
  <si>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</si>
  <si>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</si>
  <si>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</si>
  <si>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</si>
  <si>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</si>
  <si>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</si>
  <si>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</si>
  <si>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</si>
  <si>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</si>
  <si>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</si>
  <si>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</si>
  <si>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</si>
  <si>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</si>
  <si>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</si>
  <si>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</si>
  <si>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</si>
  <si>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</si>
  <si>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</si>
  <si>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</si>
  <si>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</si>
  <si>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</si>
  <si>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</si>
  <si>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</si>
  <si>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</si>
  <si>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</si>
  <si>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</si>
  <si>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</si>
  <si>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</si>
  <si>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</si>
  <si>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</si>
  <si>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</si>
  <si>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</si>
  <si>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</si>
  <si>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</si>
  <si>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</si>
  <si>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</si>
  <si>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</si>
  <si>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</si>
  <si>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</si>
  <si>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</si>
  <si>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</si>
  <si>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</si>
  <si>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</si>
  <si>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</si>
  <si>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</si>
  <si>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</si>
  <si>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</si>
  <si>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</si>
  <si>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</si>
  <si>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</si>
  <si>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</si>
  <si>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</si>
  <si>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</si>
  <si>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</si>
  <si>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</si>
  <si>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</si>
  <si>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</si>
  <si>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</si>
  <si>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</si>
  <si>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</si>
  <si>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</si>
  <si>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</si>
  <si>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</si>
  <si>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</si>
  <si>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</si>
  <si>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</si>
  <si>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</si>
  <si>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</si>
  <si>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</si>
  <si>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</si>
  <si>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</si>
  <si>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</si>
  <si>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</si>
  <si>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</si>
  <si>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</si>
  <si>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</si>
  <si>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</si>
  <si>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</si>
  <si>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</si>
  <si>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</si>
  <si>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</si>
  <si>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</si>
  <si>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</si>
  <si>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</si>
  <si>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</si>
  <si>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</si>
  <si>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</si>
  <si>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</si>
  <si>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</si>
  <si>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</si>
  <si>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</si>
  <si>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</si>
  <si>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</si>
  <si>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</si>
  <si>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</si>
  <si>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</si>
  <si>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</si>
  <si>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</si>
  <si>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</si>
  <si>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</si>
  <si>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</si>
  <si>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</si>
  <si>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</si>
  <si>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</si>
  <si>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</si>
  <si>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</si>
  <si>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</si>
  <si>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</si>
  <si>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</si>
  <si>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</si>
  <si>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</si>
  <si>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</si>
  <si>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</si>
  <si>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</si>
  <si>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</si>
  <si>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</si>
  <si>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</si>
  <si>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</si>
  <si>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</si>
  <si>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</si>
  <si>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</si>
  <si>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</si>
  <si>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</si>
  <si>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</si>
  <si>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</si>
  <si>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</si>
  <si>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</si>
  <si>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</si>
  <si>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</si>
  <si>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</si>
  <si>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</si>
  <si>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</si>
  <si>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</si>
  <si>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</si>
  <si>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</si>
  <si>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</si>
  <si>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</si>
  <si>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</si>
  <si>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</si>
  <si>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</si>
  <si>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</si>
  <si>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</si>
  <si>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</si>
  <si>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</si>
  <si>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</si>
  <si>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</si>
  <si>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</si>
  <si>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</si>
  <si>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</si>
  <si>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</si>
  <si>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</si>
  <si>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</si>
  <si>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</si>
  <si>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</si>
  <si>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</si>
  <si>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</si>
  <si>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</si>
  <si>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</si>
  <si>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</si>
  <si>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</si>
  <si>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</si>
  <si>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</si>
  <si>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</si>
  <si>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</si>
  <si>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</si>
  <si>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</si>
  <si>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</si>
  <si>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</si>
  <si>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</si>
  <si>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</si>
  <si>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</si>
  <si>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</si>
  <si>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</si>
  <si>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</si>
  <si>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</si>
  <si>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</si>
  <si>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</si>
  <si>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</si>
  <si>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</si>
  <si>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</si>
  <si>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</si>
  <si>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</si>
  <si>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</si>
  <si>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</si>
  <si>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</si>
  <si>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</si>
  <si>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</si>
  <si>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</si>
  <si>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</si>
  <si>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</si>
  <si>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</si>
  <si>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</si>
  <si>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</si>
  <si>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</si>
  <si>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</si>
  <si>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</si>
  <si>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</si>
  <si>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</si>
  <si>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</si>
  <si>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</si>
  <si>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</si>
  <si>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</si>
  <si>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</si>
  <si>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</si>
  <si>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</si>
  <si>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</si>
  <si>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</si>
  <si>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</si>
  <si>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</si>
  <si>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</si>
  <si>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</si>
  <si>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</si>
  <si>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</si>
  <si>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</si>
  <si>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</si>
  <si>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</si>
  <si>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</si>
  <si>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</si>
  <si>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</si>
  <si>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</si>
  <si>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</si>
  <si>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</si>
  <si>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</si>
  <si>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</si>
  <si>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</si>
  <si>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</si>
  <si>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</si>
  <si>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</si>
  <si>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</si>
  <si>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</si>
  <si>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</si>
  <si>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</si>
  <si>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</si>
  <si>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</si>
  <si>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</si>
  <si>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</si>
  <si>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</si>
  <si>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</si>
  <si>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</si>
  <si>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</si>
  <si>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</si>
  <si>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</si>
  <si>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</si>
  <si>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</si>
  <si>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</si>
  <si>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</si>
  <si>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</si>
  <si>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</si>
  <si>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</si>
  <si>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</si>
  <si>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</si>
  <si>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</si>
  <si>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</si>
  <si>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</si>
  <si>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</si>
  <si>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</si>
  <si>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</si>
  <si>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</si>
  <si>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</si>
  <si>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</si>
  <si>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</si>
  <si>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</si>
  <si>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</si>
  <si>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</si>
  <si>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</si>
  <si>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</si>
  <si>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</si>
  <si>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</si>
  <si>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</si>
  <si>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</si>
  <si>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</si>
  <si>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</si>
  <si>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</si>
  <si>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</si>
  <si>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</si>
  <si>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</si>
  <si>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</si>
  <si>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</si>
  <si>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</si>
  <si>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</si>
  <si>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</si>
  <si>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</si>
  <si>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</si>
  <si>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</si>
  <si>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</si>
  <si>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</si>
  <si>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</si>
  <si>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</si>
  <si>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</si>
  <si>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</si>
  <si>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</si>
  <si>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</si>
  <si>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</si>
  <si>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</si>
  <si>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</si>
  <si>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</si>
  <si>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</si>
  <si>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</si>
  <si>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</si>
  <si>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</si>
  <si>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</si>
  <si>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</si>
  <si>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</si>
  <si>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</si>
  <si>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</si>
  <si>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</si>
  <si>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</si>
  <si>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</si>
  <si>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</si>
  <si>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</si>
  <si>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</si>
  <si>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</si>
  <si>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</si>
  <si>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</si>
  <si>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</si>
  <si>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</si>
  <si>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</si>
  <si>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</si>
  <si>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</si>
  <si>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</si>
  <si>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</si>
  <si>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</si>
  <si>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</si>
  <si>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</si>
  <si>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</si>
  <si>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</si>
  <si>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</si>
  <si>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</si>
  <si>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</si>
  <si>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</si>
  <si>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</si>
  <si>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</si>
  <si>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</si>
  <si>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</si>
  <si>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</si>
  <si>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</si>
  <si>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</si>
  <si>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</si>
  <si>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</si>
  <si>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</si>
  <si>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</si>
  <si>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</si>
  <si>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</si>
  <si>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</si>
  <si>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</si>
  <si>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</si>
  <si>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</si>
  <si>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</si>
  <si>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</si>
  <si>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</si>
  <si>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</si>
  <si>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</si>
  <si>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</si>
  <si>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</si>
  <si>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</si>
  <si>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</si>
  <si>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</si>
  <si>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</si>
  <si>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</si>
  <si>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</si>
  <si>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</si>
  <si>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</si>
  <si>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</si>
  <si>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</si>
  <si>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</si>
  <si>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</si>
  <si>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</si>
  <si>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</si>
  <si>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</si>
  <si>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</si>
  <si>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</si>
  <si>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</si>
  <si>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</si>
  <si>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</si>
  <si>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</si>
  <si>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</si>
  <si>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</si>
  <si>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</si>
  <si>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</si>
  <si>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</si>
  <si>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</si>
  <si>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</si>
  <si>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</si>
  <si>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</si>
  <si>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</si>
  <si>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</si>
  <si>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</si>
  <si>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</si>
  <si>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</si>
  <si>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</si>
  <si>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</si>
  <si>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</si>
  <si>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</si>
  <si>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</si>
  <si>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</si>
  <si>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</si>
  <si>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</si>
  <si>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</si>
  <si>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</si>
  <si>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</si>
  <si>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</si>
  <si>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</si>
  <si>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</si>
  <si>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</si>
  <si>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</si>
  <si>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</si>
  <si>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</si>
  <si>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</si>
  <si>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</si>
  <si>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</si>
  <si>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</si>
  <si>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</si>
  <si>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</si>
  <si>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</si>
  <si>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</si>
  <si>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</si>
  <si>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</si>
  <si>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</si>
  <si>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</si>
  <si>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</si>
  <si>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</si>
  <si>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</si>
  <si>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</si>
  <si>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</si>
  <si>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</si>
  <si>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</si>
  <si>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</si>
  <si>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</si>
  <si>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</si>
  <si>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</si>
  <si>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</si>
  <si>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</si>
  <si>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</si>
  <si>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</si>
  <si>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</si>
  <si>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</si>
  <si>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</si>
  <si>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</si>
  <si>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</si>
  <si>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</si>
  <si>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</si>
  <si>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</si>
  <si>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</si>
  <si>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</si>
  <si>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</si>
  <si>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</si>
  <si>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</si>
  <si>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</si>
  <si>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</si>
  <si>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</si>
  <si>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</si>
  <si>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</si>
  <si>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</si>
  <si>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</si>
  <si>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</si>
  <si>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</si>
  <si>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</si>
  <si>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</si>
  <si>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</si>
  <si>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</si>
  <si>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</si>
  <si>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</si>
  <si>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</si>
  <si>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</si>
  <si>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</si>
  <si>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</si>
  <si>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</si>
  <si>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</si>
  <si>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</si>
  <si>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</si>
  <si>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</si>
  <si>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</si>
  <si>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</si>
  <si>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</si>
  <si>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</si>
  <si>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</si>
  <si>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</si>
  <si>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</si>
  <si>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</si>
  <si>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</si>
  <si>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</si>
  <si>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</si>
  <si>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</si>
  <si>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</si>
  <si>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</si>
  <si>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</si>
  <si>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</si>
  <si>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</si>
  <si>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</si>
  <si>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</si>
  <si>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</si>
  <si>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</si>
  <si>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</si>
  <si>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</si>
  <si>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</si>
  <si>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</si>
  <si>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</si>
  <si>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</si>
  <si>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</si>
  <si>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</si>
  <si>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</si>
  <si>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</si>
  <si>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</si>
  <si>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</si>
  <si>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</si>
  <si>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</si>
  <si>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</si>
  <si>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</si>
  <si>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</si>
  <si>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</si>
  <si>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</si>
  <si>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</si>
  <si>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</si>
  <si>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</si>
  <si>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</si>
  <si>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</si>
  <si>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</si>
  <si>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</si>
  <si>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</si>
  <si>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</si>
  <si>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</si>
  <si>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</si>
  <si>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</si>
  <si>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</si>
  <si>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</si>
  <si>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</si>
  <si>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</si>
  <si>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</si>
  <si>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</si>
  <si>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</si>
  <si>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</si>
  <si>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</si>
  <si>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</si>
  <si>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</si>
  <si>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</si>
  <si>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</si>
  <si>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</si>
  <si>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</si>
  <si>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</si>
  <si>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</si>
  <si>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</si>
  <si>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</si>
  <si>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</si>
  <si>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</si>
  <si>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</si>
  <si>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</si>
  <si>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</si>
  <si>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</si>
  <si>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</si>
  <si>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</si>
  <si>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</si>
  <si>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</si>
  <si>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</si>
  <si>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</si>
  <si>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</si>
  <si>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</si>
  <si>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</si>
  <si>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</si>
  <si>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</si>
  <si>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</si>
  <si>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</si>
  <si>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</si>
  <si>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</si>
  <si>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</si>
  <si>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</si>
  <si>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</si>
  <si>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</si>
  <si>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</si>
  <si>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</si>
  <si>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</si>
  <si>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</si>
  <si>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</si>
  <si>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</si>
  <si>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</si>
  <si>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</si>
  <si>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</si>
  <si>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</si>
  <si>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</si>
  <si>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</si>
  <si>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</si>
  <si>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</si>
  <si>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</si>
  <si>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</si>
  <si>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</si>
  <si>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</si>
  <si>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</si>
  <si>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</si>
  <si>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</si>
  <si>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</si>
  <si>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</si>
  <si>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</si>
  <si>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</si>
  <si>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</si>
  <si>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</si>
  <si>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</si>
  <si>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</si>
  <si>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</si>
  <si>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</si>
  <si>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</si>
  <si>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</si>
  <si>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</si>
  <si>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</si>
  <si>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</si>
  <si>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</si>
  <si>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</si>
  <si>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</si>
  <si>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</si>
  <si>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</si>
  <si>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</si>
  <si>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</si>
  <si>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</si>
  <si>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</si>
  <si>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</si>
  <si>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</si>
  <si>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</si>
  <si>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</si>
  <si>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</si>
  <si>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</si>
  <si>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</si>
  <si>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</si>
  <si>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</si>
  <si>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</si>
  <si>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</si>
  <si>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</si>
  <si>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</si>
  <si>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</si>
  <si>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</si>
  <si>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</si>
  <si>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</si>
  <si>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</si>
  <si>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</si>
  <si>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</si>
  <si>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</si>
  <si>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</si>
  <si>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</si>
  <si>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</si>
  <si>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</si>
  <si>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</si>
  <si>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</si>
  <si>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</si>
  <si>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</si>
  <si>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</si>
  <si>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</si>
  <si>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</si>
  <si>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</si>
  <si>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</si>
  <si>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</si>
  <si>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</si>
  <si>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</si>
  <si>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</si>
  <si>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</si>
  <si>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</si>
  <si>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</si>
  <si>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</si>
  <si>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</si>
  <si>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</si>
  <si>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</si>
  <si>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</si>
  <si>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</si>
  <si>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</si>
  <si>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</si>
  <si>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</si>
  <si>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</si>
  <si>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</si>
  <si>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</si>
  <si>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</si>
  <si>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</si>
  <si>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</si>
  <si>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</si>
  <si>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</si>
  <si>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</si>
  <si>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</si>
  <si>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</si>
  <si>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</si>
  <si>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</si>
  <si>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</si>
  <si>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</si>
  <si>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</si>
  <si>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</si>
  <si>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</si>
  <si>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</si>
  <si>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</si>
  <si>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</si>
  <si>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</si>
  <si>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</si>
  <si>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</si>
  <si>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</si>
  <si>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</si>
  <si>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</si>
  <si>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</si>
  <si>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</si>
  <si>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</si>
  <si>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</si>
  <si>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</si>
  <si>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</si>
  <si>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</si>
  <si>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</si>
  <si>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</si>
  <si>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</si>
  <si>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</si>
  <si>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</si>
  <si>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</si>
  <si>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</si>
  <si>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</si>
  <si>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</si>
  <si>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</si>
  <si>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</si>
  <si>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</si>
  <si>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</si>
  <si>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</si>
  <si>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</si>
  <si>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</si>
  <si>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</si>
  <si>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</si>
  <si>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</si>
  <si>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</si>
  <si>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</si>
  <si>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</si>
  <si>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</si>
  <si>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</si>
  <si>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</si>
  <si>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</si>
  <si>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</si>
  <si>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</si>
  <si>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</si>
  <si>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</si>
  <si>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</si>
  <si>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</si>
  <si>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</si>
  <si>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</si>
  <si>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</si>
  <si>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</si>
  <si>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</si>
  <si>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</si>
  <si>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</si>
  <si>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</si>
  <si>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</si>
  <si>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</si>
  <si>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</si>
  <si>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</si>
  <si>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</si>
  <si>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</si>
  <si>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</si>
  <si>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</si>
  <si>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</si>
  <si>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</si>
  <si>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</si>
  <si>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</si>
  <si>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</si>
  <si>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</si>
  <si>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</si>
  <si>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</si>
  <si>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</si>
  <si>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</si>
  <si>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</si>
  <si>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</si>
  <si>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</si>
  <si>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</si>
  <si>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</si>
  <si>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</si>
  <si>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</si>
  <si>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</si>
  <si>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</si>
  <si>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</si>
  <si>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</si>
  <si>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</si>
  <si>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</si>
  <si>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</si>
  <si>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</si>
  <si>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</si>
  <si>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</si>
  <si>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</si>
  <si>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</si>
  <si>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</si>
  <si>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</si>
  <si>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</si>
  <si>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</si>
  <si>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</si>
  <si>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</si>
  <si>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</si>
  <si>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</si>
  <si>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</si>
  <si>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</si>
  <si>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</si>
  <si>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</si>
  <si>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</si>
  <si>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</si>
  <si>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</si>
  <si>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</si>
  <si>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</si>
  <si>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</si>
  <si>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</si>
  <si>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</si>
  <si>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</si>
  <si>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</si>
  <si>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</si>
  <si>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</si>
  <si>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</si>
  <si>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</si>
  <si>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</si>
  <si>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</si>
  <si>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</si>
  <si>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</si>
  <si>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</si>
  <si>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</si>
  <si>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</si>
  <si>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</si>
  <si>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</si>
  <si>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</si>
  <si>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</si>
  <si>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</si>
  <si>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</si>
  <si>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</si>
  <si>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</si>
  <si>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</si>
  <si>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</si>
  <si>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</si>
  <si>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</si>
  <si>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</si>
  <si>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</si>
  <si>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</si>
  <si>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</si>
  <si>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</si>
  <si>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</si>
  <si>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</si>
  <si>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</si>
  <si>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</si>
  <si>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</si>
  <si>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</si>
  <si>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</si>
  <si>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</si>
  <si>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</si>
  <si>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</si>
  <si>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</si>
  <si>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</si>
  <si>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</si>
  <si>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</si>
  <si>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</si>
  <si>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</si>
  <si>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</si>
  <si>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</si>
  <si>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</si>
  <si>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</si>
  <si>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</si>
  <si>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</si>
  <si>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</si>
  <si>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</si>
  <si>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</si>
  <si>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</si>
  <si>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</si>
  <si>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</si>
  <si>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</si>
  <si>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</si>
  <si>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</si>
  <si>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</si>
  <si>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</si>
  <si>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</si>
  <si>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</si>
  <si>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</si>
  <si>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</si>
  <si>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</si>
  <si>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</si>
  <si>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</si>
  <si>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</si>
  <si>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</si>
  <si>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</si>
  <si>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</si>
  <si>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</si>
  <si>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</si>
  <si>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</si>
  <si>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</si>
  <si>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</si>
  <si>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</si>
  <si>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</si>
  <si>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</si>
  <si>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</si>
  <si>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</si>
  <si>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</si>
  <si>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</si>
  <si>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</si>
  <si>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</si>
  <si>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</si>
  <si>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</si>
  <si>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</si>
  <si>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</si>
  <si>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</si>
  <si>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</si>
  <si>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</si>
  <si>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</si>
  <si>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</si>
  <si>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</si>
  <si>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</si>
  <si>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</si>
  <si>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</si>
  <si>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</si>
  <si>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</si>
  <si>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</si>
  <si>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</si>
  <si>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</si>
  <si>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</si>
  <si>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</si>
  <si>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</si>
  <si>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</si>
  <si>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</si>
  <si>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</si>
  <si>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</si>
  <si>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</si>
  <si>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</si>
  <si>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</si>
  <si>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</si>
  <si>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</si>
  <si>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</si>
  <si>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</si>
  <si>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</si>
  <si>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</si>
  <si>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</si>
  <si>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</si>
  <si>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</si>
  <si>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</si>
  <si>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</si>
  <si>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</si>
  <si>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</si>
  <si>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</si>
  <si>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</si>
  <si>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</si>
  <si>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</si>
  <si>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</si>
  <si>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</si>
  <si>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</si>
  <si>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</si>
  <si>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</si>
  <si>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</si>
  <si>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</si>
  <si>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</si>
  <si>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</si>
  <si>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</si>
  <si>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</si>
  <si>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</si>
  <si>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</si>
  <si>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</si>
  <si>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</si>
  <si>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</si>
  <si>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</si>
  <si>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</si>
  <si>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</si>
  <si>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</si>
  <si>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</si>
  <si>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</si>
  <si>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</si>
  <si>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</si>
  <si>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</si>
  <si>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</si>
  <si>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</si>
  <si>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</si>
  <si>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</si>
  <si>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</si>
  <si>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</si>
  <si>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</si>
  <si>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</si>
  <si>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</si>
  <si>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</si>
  <si>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</si>
  <si>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</si>
  <si>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</si>
  <si>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</si>
  <si>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</si>
  <si>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</si>
  <si>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</si>
  <si>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</si>
  <si>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</si>
  <si>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</si>
  <si>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</si>
  <si>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</si>
  <si>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</si>
  <si>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</si>
  <si>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</si>
  <si>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</si>
  <si>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</si>
  <si>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</si>
  <si>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</si>
  <si>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</si>
  <si>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</si>
  <si>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</si>
  <si>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</si>
  <si>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</si>
  <si>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</si>
  <si>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</si>
  <si>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</si>
  <si>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</si>
  <si>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</si>
  <si>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</si>
  <si>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</si>
  <si>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</si>
  <si>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</si>
  <si>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</si>
  <si>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</si>
  <si>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</si>
  <si>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</si>
  <si>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</si>
  <si>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</si>
  <si>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</si>
  <si>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</si>
  <si>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</si>
  <si>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</si>
  <si>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</si>
  <si>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</si>
  <si>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</si>
  <si>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</si>
  <si>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</si>
  <si>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</si>
  <si>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</si>
  <si>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</si>
  <si>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</si>
  <si>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</si>
  <si>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</si>
  <si>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</si>
  <si>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</si>
  <si>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</si>
  <si>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</si>
  <si>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</si>
  <si>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</si>
  <si>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</si>
  <si>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</si>
  <si>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</si>
  <si>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</si>
  <si>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</si>
  <si>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</si>
  <si>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</si>
  <si>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</si>
  <si>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</si>
  <si>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</si>
  <si>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</si>
  <si>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</si>
  <si>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</si>
  <si>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</si>
  <si>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</si>
  <si>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</si>
  <si>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</si>
  <si>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</si>
  <si>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</si>
  <si>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</si>
  <si>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</si>
  <si>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</si>
  <si>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</si>
  <si>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</si>
  <si>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</si>
  <si>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</si>
  <si>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</si>
  <si>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</si>
  <si>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</si>
  <si>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</si>
  <si>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</si>
  <si>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</si>
  <si>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</si>
  <si>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</si>
  <si>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</si>
  <si>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</si>
  <si>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</si>
  <si>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</si>
  <si>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</si>
  <si>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</si>
  <si>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</si>
  <si>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</si>
  <si>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</si>
  <si>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</si>
  <si>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</si>
  <si>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</si>
  <si>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</si>
  <si>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</si>
  <si>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</si>
  <si>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</si>
  <si>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</si>
  <si>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</si>
  <si>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</si>
  <si>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</si>
  <si>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</si>
  <si>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</si>
  <si>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</si>
  <si>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</si>
  <si>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</si>
  <si>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</si>
  <si>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</si>
  <si>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</si>
  <si>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</si>
  <si>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</si>
  <si>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</si>
  <si>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</si>
  <si>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</si>
  <si>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</si>
  <si>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</si>
  <si>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</si>
  <si>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</si>
  <si>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</si>
  <si>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</si>
  <si>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</si>
  <si>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</si>
  <si>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</si>
  <si>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</si>
  <si>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</si>
  <si>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</si>
  <si>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</si>
  <si>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</si>
  <si>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</si>
  <si>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</si>
  <si>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</si>
  <si>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</si>
  <si>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</si>
  <si>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</si>
  <si>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</si>
  <si>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</si>
  <si>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</si>
  <si>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</si>
  <si>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</si>
  <si>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</si>
  <si>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</si>
  <si>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</si>
  <si>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</si>
  <si>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</si>
  <si>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</si>
  <si>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</si>
  <si>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</si>
  <si>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</si>
  <si>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</si>
  <si>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</si>
  <si>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</si>
  <si>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</si>
  <si>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</si>
  <si>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</si>
  <si>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</si>
  <si>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</si>
  <si>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</si>
  <si>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</si>
  <si>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</si>
  <si>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</si>
  <si>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</si>
  <si>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</si>
  <si>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</si>
  <si>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</si>
  <si>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</si>
  <si>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</si>
  <si>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</si>
  <si>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</si>
  <si>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</si>
  <si>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</si>
  <si>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</si>
  <si>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</si>
  <si>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</si>
  <si>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</si>
  <si>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</si>
  <si>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</si>
  <si>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</si>
  <si>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</si>
  <si>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</si>
  <si>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</si>
  <si>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</si>
  <si>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</si>
  <si>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</si>
  <si>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</si>
  <si>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</si>
  <si>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</si>
  <si>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</si>
  <si>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</si>
  <si>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</si>
  <si>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</si>
  <si>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</si>
  <si>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</si>
  <si>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</si>
  <si>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</si>
  <si>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</si>
  <si>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</si>
  <si>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</si>
  <si>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</si>
  <si>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</si>
  <si>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</si>
  <si>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</si>
  <si>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</si>
  <si>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</si>
  <si>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</si>
  <si>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</si>
  <si>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</si>
  <si>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</si>
  <si>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</si>
  <si>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</si>
  <si>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</si>
  <si>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</si>
  <si>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</si>
  <si>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</si>
  <si>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</si>
  <si>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</si>
  <si>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</si>
  <si>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</si>
  <si>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</si>
  <si>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</si>
  <si>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</si>
  <si>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</si>
  <si>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</si>
  <si>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</si>
  <si>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</si>
  <si>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</si>
  <si>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</si>
  <si>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</si>
  <si>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</si>
  <si>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</si>
  <si>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</si>
  <si>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</si>
  <si>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</si>
  <si>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</si>
  <si>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</si>
  <si>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</si>
  <si>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</si>
  <si>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</si>
  <si>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</si>
  <si>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</si>
  <si>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</si>
  <si>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</si>
  <si>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</si>
  <si>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</si>
  <si>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</si>
  <si>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</si>
  <si>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</si>
  <si>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</si>
  <si>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</si>
  <si>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</si>
  <si>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</si>
  <si>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</si>
  <si>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</si>
  <si>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</si>
  <si>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</si>
  <si>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</si>
  <si>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</si>
  <si>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</si>
  <si>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</si>
  <si>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</si>
  <si>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</si>
  <si>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</si>
  <si>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</si>
  <si>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</si>
  <si>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</si>
  <si>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</si>
  <si>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</si>
  <si>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</si>
  <si>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</si>
  <si>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</si>
  <si>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</si>
  <si>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</si>
  <si>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</si>
  <si>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</si>
  <si>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</si>
  <si>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</si>
  <si>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</si>
  <si>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</si>
  <si>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</si>
  <si>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</si>
  <si>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</si>
  <si>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</si>
  <si>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</si>
  <si>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</si>
  <si>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</si>
  <si>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</si>
  <si>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</si>
  <si>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</si>
  <si>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</si>
  <si>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</si>
  <si>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</si>
  <si>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</si>
  <si>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</si>
  <si>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</si>
  <si>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</si>
  <si>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</si>
  <si>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</si>
  <si>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</si>
  <si>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</si>
  <si>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</si>
  <si>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</si>
  <si>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</si>
  <si>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</si>
  <si>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</si>
  <si>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</si>
  <si>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</si>
  <si>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</si>
  <si>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</si>
  <si>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</si>
  <si>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</si>
  <si>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</si>
  <si>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</si>
  <si>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</si>
  <si>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</si>
  <si>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</si>
  <si>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</si>
  <si>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</si>
  <si>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</si>
  <si>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</si>
  <si>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</si>
  <si>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</si>
  <si>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</si>
  <si>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</si>
  <si>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</si>
  <si>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</si>
  <si>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</si>
  <si>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</si>
  <si>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</si>
  <si>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</si>
  <si>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</si>
  <si>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</si>
  <si>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</si>
  <si>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</si>
  <si>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</si>
  <si>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</si>
  <si>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</si>
  <si>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</si>
  <si>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</si>
  <si>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</si>
  <si>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</si>
  <si>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</si>
  <si>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</si>
  <si>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</si>
  <si>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</si>
  <si>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</si>
  <si>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</si>
  <si>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</si>
  <si>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</si>
  <si>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</si>
  <si>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</si>
  <si>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</si>
  <si>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</si>
  <si>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</si>
  <si>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</si>
  <si>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</si>
  <si>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</si>
  <si>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</si>
  <si>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</si>
  <si>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</si>
  <si>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</si>
  <si>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</si>
  <si>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</si>
  <si>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</si>
  <si>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</si>
  <si>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</si>
  <si>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</si>
  <si>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</si>
  <si>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</si>
  <si>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</si>
  <si>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</si>
  <si>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</si>
  <si>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</si>
  <si>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</si>
  <si>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</si>
  <si>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</si>
  <si>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</si>
  <si>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</si>
  <si>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</si>
  <si>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</si>
  <si>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</si>
  <si>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</si>
  <si>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</si>
  <si>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</si>
  <si>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</si>
  <si>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</si>
  <si>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</si>
  <si>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</si>
  <si>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</si>
  <si>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</si>
  <si>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</si>
  <si>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</si>
  <si>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</si>
  <si>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</si>
  <si>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</si>
  <si>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</si>
  <si>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</si>
  <si>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</si>
  <si>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</si>
  <si>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</si>
  <si>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</si>
  <si>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</si>
  <si>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</si>
  <si>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</si>
  <si>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</si>
  <si>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</si>
  <si>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</si>
  <si>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</si>
  <si>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</si>
  <si>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</si>
  <si>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</si>
  <si>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</si>
  <si>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</si>
  <si>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</si>
  <si>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</si>
  <si>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</si>
  <si>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</si>
  <si>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</si>
  <si>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</si>
  <si>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</si>
  <si>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</si>
  <si>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</si>
  <si>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</si>
  <si>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</si>
  <si>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</si>
  <si>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</si>
  <si>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</si>
  <si>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</si>
  <si>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</si>
  <si>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</si>
  <si>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</si>
  <si>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</si>
  <si>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</si>
  <si>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</si>
  <si>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</si>
  <si>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</si>
  <si>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</si>
  <si>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</si>
  <si>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</si>
  <si>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</si>
  <si>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</si>
  <si>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</si>
  <si>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</si>
  <si>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</si>
  <si>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</si>
  <si>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</si>
  <si>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</si>
  <si>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</si>
  <si>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</si>
  <si>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</si>
  <si>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</si>
  <si>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</si>
  <si>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</si>
  <si>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</si>
  <si>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</si>
  <si>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</si>
  <si>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</si>
  <si>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</si>
  <si>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</si>
  <si>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</si>
  <si>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</si>
  <si>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</si>
  <si>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</si>
  <si>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</si>
  <si>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</si>
  <si>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</si>
  <si>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</si>
  <si>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</si>
  <si>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</si>
  <si>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</si>
  <si>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</si>
  <si>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</si>
  <si>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</si>
  <si>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</si>
  <si>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</si>
  <si>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</si>
  <si>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</si>
  <si>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</si>
  <si>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</si>
  <si>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</si>
  <si>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</si>
  <si>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</si>
  <si>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</si>
  <si>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</si>
  <si>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</si>
  <si>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</si>
  <si>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</si>
  <si>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</si>
  <si>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</si>
  <si>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</si>
  <si>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</si>
  <si>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</si>
  <si>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</si>
  <si>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</si>
  <si>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</si>
  <si>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</si>
  <si>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</si>
  <si>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</si>
  <si>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</si>
  <si>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</si>
  <si>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</si>
  <si>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</si>
  <si>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</si>
  <si>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</si>
  <si>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</si>
  <si>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</si>
  <si>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</si>
  <si>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</si>
  <si>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</si>
  <si>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</si>
  <si>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</si>
  <si>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</si>
  <si>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</si>
  <si>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</si>
  <si>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</si>
  <si>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</si>
  <si>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</si>
  <si>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</si>
  <si>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</si>
  <si>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</si>
  <si>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</si>
  <si>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</si>
  <si>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</si>
  <si>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</si>
  <si>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</si>
  <si>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</si>
  <si>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</si>
  <si>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</si>
  <si>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</si>
  <si>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</si>
  <si>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</si>
  <si>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</si>
  <si>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</si>
  <si>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</si>
  <si>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</si>
  <si>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</si>
  <si>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</si>
  <si>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</si>
  <si>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</si>
  <si>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</si>
  <si>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</si>
  <si>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</si>
  <si>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</si>
  <si>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</si>
  <si>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</si>
  <si>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</si>
  <si>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</si>
  <si>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</si>
  <si>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</si>
  <si>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</si>
  <si>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</si>
  <si>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</si>
  <si>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</si>
  <si>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</si>
  <si>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</si>
  <si>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</si>
  <si>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</si>
  <si>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</si>
  <si>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</si>
  <si>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</si>
  <si>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</si>
  <si>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</si>
  <si>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</si>
  <si>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</si>
  <si>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</si>
  <si>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</si>
  <si>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</si>
  <si>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</si>
  <si>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</si>
  <si>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</si>
  <si>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</si>
  <si>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</si>
  <si>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</si>
  <si>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</si>
  <si>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</si>
  <si>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</si>
  <si>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</si>
  <si>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</si>
  <si>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</si>
  <si>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</si>
  <si>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</si>
  <si>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</si>
  <si>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</si>
  <si>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</si>
  <si>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</si>
  <si>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</si>
  <si>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</si>
  <si>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</si>
  <si>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</si>
  <si>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</si>
  <si>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</si>
  <si>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</si>
  <si>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</si>
  <si>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</si>
  <si>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</si>
  <si>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</si>
  <si>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</si>
  <si>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</si>
  <si>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</si>
  <si>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</si>
  <si>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</si>
  <si>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</si>
  <si>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</si>
  <si>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</si>
  <si>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</si>
  <si>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</si>
  <si>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</si>
  <si>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</si>
  <si>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</si>
  <si>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</si>
  <si>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</si>
  <si>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</si>
  <si>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</si>
  <si>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</si>
  <si>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</si>
  <si>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</si>
  <si>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</si>
  <si>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</si>
  <si>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</si>
  <si>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</si>
  <si>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</si>
  <si>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</si>
  <si>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</si>
  <si>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</si>
  <si>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</si>
  <si>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</si>
  <si>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</si>
  <si>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</si>
  <si>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</si>
  <si>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</si>
  <si>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</si>
  <si>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</si>
  <si>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</si>
  <si>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</si>
  <si>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</si>
  <si>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</si>
  <si>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</si>
  <si>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</si>
  <si>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</si>
  <si>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</si>
  <si>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</si>
  <si>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</si>
  <si>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</si>
  <si>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</si>
  <si>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</si>
  <si>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</si>
  <si>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</si>
  <si>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</si>
  <si>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</si>
  <si>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</si>
  <si>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</si>
  <si>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</si>
  <si>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</si>
  <si>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</si>
  <si>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</si>
  <si>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</si>
  <si>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</si>
  <si>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</si>
  <si>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</si>
  <si>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</si>
  <si>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</si>
  <si>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</si>
  <si>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</si>
  <si>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</si>
  <si>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</si>
  <si>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</si>
  <si>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</si>
  <si>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</si>
  <si>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</si>
  <si>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</si>
  <si>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</si>
  <si>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</si>
  <si>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</si>
  <si>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</si>
  <si>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</si>
  <si>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</si>
  <si>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</si>
  <si>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</si>
  <si>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</si>
  <si>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</si>
  <si>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</si>
  <si>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</si>
  <si>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</si>
  <si>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</si>
  <si>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</si>
  <si>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</si>
  <si>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</si>
  <si>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</si>
  <si>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</si>
  <si>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</si>
  <si>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</si>
  <si>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</si>
  <si>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</si>
  <si>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</si>
  <si>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</si>
  <si>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</si>
  <si>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</si>
  <si>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</si>
  <si>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</si>
  <si>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</si>
  <si>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</si>
  <si>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</si>
  <si>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</si>
  <si>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</si>
  <si>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</si>
  <si>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</si>
  <si>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</si>
  <si>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</si>
  <si>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</si>
  <si>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</si>
  <si>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</si>
  <si>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</si>
  <si>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</si>
  <si>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</si>
  <si>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</si>
  <si>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</si>
  <si>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</si>
  <si>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</si>
  <si>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</si>
  <si>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</si>
  <si>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</si>
  <si>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</si>
  <si>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</si>
  <si>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</si>
  <si>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</si>
  <si>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</si>
  <si>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</si>
  <si>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</si>
  <si>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</si>
  <si>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</si>
  <si>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</si>
  <si>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</si>
  <si>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</si>
  <si>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</si>
  <si>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</si>
  <si>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</si>
  <si>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</si>
  <si>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</si>
  <si>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</si>
  <si>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</si>
  <si>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</si>
  <si>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</si>
  <si>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</si>
  <si>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</si>
  <si>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</si>
  <si>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</si>
  <si>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</si>
  <si>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</si>
  <si>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</si>
  <si>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</si>
  <si>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</si>
  <si>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</si>
  <si>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</si>
  <si>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</si>
  <si>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</si>
  <si>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</si>
  <si>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</si>
  <si>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</si>
  <si>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</si>
  <si>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</si>
  <si>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</si>
  <si>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</si>
  <si>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</si>
  <si>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</si>
  <si>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</si>
  <si>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</si>
  <si>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</si>
  <si>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</si>
  <si>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</si>
  <si>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</si>
  <si>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</si>
  <si>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</si>
  <si>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</si>
  <si>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</si>
  <si>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</si>
  <si>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</si>
  <si>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</si>
  <si>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</si>
  <si>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</si>
  <si>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</si>
  <si>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</si>
  <si>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</si>
  <si>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</si>
  <si>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</si>
  <si>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</si>
  <si>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</si>
  <si>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</si>
  <si>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</si>
  <si>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</si>
  <si>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</si>
  <si>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</si>
  <si>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</si>
  <si>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</si>
  <si>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</si>
  <si>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</si>
  <si>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</si>
  <si>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</si>
  <si>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</si>
  <si>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</si>
  <si>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</si>
  <si>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</si>
  <si>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</si>
  <si>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</si>
  <si>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</si>
  <si>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</si>
  <si>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</si>
  <si>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</si>
  <si>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</si>
  <si>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</si>
  <si>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</si>
  <si>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</si>
  <si>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</si>
  <si>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</si>
  <si>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</si>
  <si>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</si>
  <si>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</si>
  <si>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</si>
  <si>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</si>
  <si>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</si>
  <si>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</si>
  <si>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</si>
  <si>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</si>
  <si>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</si>
  <si>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</si>
  <si>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</si>
  <si>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</si>
  <si>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</si>
  <si>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</si>
  <si>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</si>
  <si>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</si>
  <si>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</si>
  <si>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</si>
  <si>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</si>
  <si>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</si>
  <si>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</si>
  <si>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</si>
  <si>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</si>
  <si>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</si>
  <si>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</si>
  <si>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</si>
  <si>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</si>
  <si>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</si>
  <si>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</si>
  <si>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</si>
  <si>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</si>
  <si>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</si>
  <si>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</si>
  <si>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</si>
  <si>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</si>
  <si>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</si>
  <si>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</si>
  <si>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</si>
  <si>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</si>
  <si>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</si>
  <si>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</si>
  <si>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</si>
  <si>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</si>
  <si>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</si>
  <si>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</si>
  <si>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</si>
  <si>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</si>
  <si>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</si>
  <si>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</si>
  <si>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</si>
  <si>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</si>
  <si>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</si>
  <si>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</si>
  <si>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</si>
  <si>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</si>
  <si>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</si>
  <si>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</si>
  <si>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</si>
  <si>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</si>
  <si>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</si>
  <si>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</si>
  <si>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</si>
  <si>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</si>
  <si>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</si>
  <si>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</si>
  <si>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</si>
  <si>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</si>
  <si>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</si>
  <si>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</si>
  <si>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</si>
  <si>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</si>
  <si>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</si>
  <si>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</si>
  <si>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</si>
  <si>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</si>
  <si>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</si>
  <si>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</si>
  <si>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</si>
  <si>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</si>
  <si>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</si>
  <si>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</si>
  <si>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</si>
  <si>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</si>
  <si>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</si>
  <si>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</si>
  <si>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</si>
  <si>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</si>
  <si>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</si>
  <si>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</si>
  <si>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</si>
  <si>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</si>
  <si>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</si>
  <si>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</si>
  <si>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</si>
  <si>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</si>
  <si>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</si>
  <si>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</si>
  <si>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</si>
  <si>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</si>
  <si>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</si>
  <si>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</si>
  <si>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</si>
  <si>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</si>
  <si>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</si>
  <si>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</si>
  <si>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</si>
  <si>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</si>
  <si>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</si>
  <si>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</si>
  <si>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</si>
  <si>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</si>
  <si>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</si>
  <si>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</si>
  <si>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</si>
  <si>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</si>
  <si>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</si>
  <si>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</si>
  <si>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</si>
  <si>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</si>
  <si>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</si>
  <si>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</si>
  <si>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</si>
  <si>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</si>
  <si>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</si>
  <si>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</si>
  <si>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</si>
  <si>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</si>
  <si>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</si>
  <si>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</si>
  <si>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</si>
  <si>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</si>
  <si>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</si>
  <si>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</si>
  <si>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</si>
  <si>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</si>
  <si>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</si>
  <si>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</si>
  <si>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</si>
  <si>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</si>
  <si>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</si>
  <si>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</si>
  <si>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</si>
  <si>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</si>
  <si>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</si>
  <si>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</si>
  <si>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</si>
  <si>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</si>
  <si>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</si>
  <si>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</si>
  <si>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</si>
  <si>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</si>
  <si>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</si>
  <si>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</si>
  <si>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</si>
  <si>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</si>
  <si>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</si>
  <si>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</si>
  <si>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</si>
  <si>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</si>
  <si>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</si>
  <si>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</si>
  <si>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</si>
  <si>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</si>
  <si>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</si>
  <si>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</si>
  <si>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</si>
  <si>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</si>
  <si>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</si>
  <si>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</si>
  <si>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</si>
  <si>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</si>
  <si>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</si>
  <si>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</si>
  <si>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</si>
  <si>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</si>
  <si>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</si>
  <si>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</si>
  <si>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</si>
  <si>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</si>
  <si>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</si>
  <si>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</si>
  <si>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</si>
  <si>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</si>
  <si>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</si>
  <si>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</si>
  <si>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</si>
  <si>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</si>
  <si>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</si>
  <si>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</si>
  <si>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</si>
  <si>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</si>
  <si>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</si>
  <si>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</si>
  <si>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</si>
  <si>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</si>
  <si>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</si>
  <si>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</si>
  <si>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</si>
  <si>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</si>
  <si>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</si>
  <si>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</si>
  <si>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</si>
  <si>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</si>
  <si>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</si>
  <si>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</si>
  <si>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</si>
  <si>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</si>
  <si>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</si>
  <si>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</si>
  <si>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</si>
  <si>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</si>
  <si>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</si>
  <si>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</si>
  <si>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</si>
  <si>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</si>
  <si>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</si>
  <si>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</si>
  <si>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</si>
  <si>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</si>
  <si>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</si>
  <si>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</si>
  <si>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</si>
  <si>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</si>
  <si>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</si>
  <si>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</si>
  <si>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</si>
  <si>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</si>
  <si>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</si>
  <si>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</si>
  <si>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</si>
  <si>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</si>
  <si>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</si>
  <si>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</si>
  <si>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</si>
  <si>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</si>
  <si>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</si>
  <si>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</si>
  <si>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</si>
  <si>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</si>
  <si>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</si>
  <si>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</si>
  <si>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</si>
  <si>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</si>
  <si>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</si>
  <si>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</si>
  <si>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</si>
  <si>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</si>
  <si>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</si>
  <si>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</si>
  <si>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</si>
  <si>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</si>
  <si>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</si>
  <si>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</si>
  <si>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</si>
  <si>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</si>
  <si>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</si>
  <si>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</si>
  <si>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</si>
  <si>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</si>
  <si>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</si>
  <si>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</si>
  <si>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</si>
  <si>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</si>
  <si>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</si>
  <si>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</si>
  <si>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</si>
  <si>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</si>
  <si>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</si>
  <si>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</si>
  <si>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</si>
  <si>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</si>
  <si>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</si>
  <si>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</si>
  <si>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</si>
  <si>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</si>
  <si>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</si>
  <si>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</si>
  <si>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</si>
  <si>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</si>
  <si>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</si>
  <si>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</si>
  <si>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</si>
  <si>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</si>
  <si>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</si>
  <si>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</si>
  <si>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</si>
  <si>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</si>
  <si>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</si>
  <si>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</si>
  <si>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</si>
  <si>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</si>
  <si>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</si>
  <si>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</si>
  <si>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</si>
  <si>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</si>
  <si>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</si>
  <si>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</si>
  <si>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</si>
  <si>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</si>
  <si>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</si>
  <si>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</si>
  <si>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</si>
  <si>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</si>
  <si>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</si>
  <si>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</si>
  <si>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</si>
  <si>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</si>
  <si>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</si>
  <si>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</si>
  <si>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</si>
  <si>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</si>
  <si>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</si>
  <si>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</si>
  <si>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</si>
  <si>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</si>
  <si>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</si>
  <si>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</si>
  <si>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</si>
  <si>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</si>
  <si>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</si>
  <si>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</si>
  <si>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</si>
  <si>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</si>
  <si>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</si>
  <si>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</si>
  <si>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</si>
  <si>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</si>
  <si>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</si>
  <si>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</si>
  <si>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</si>
  <si>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</si>
  <si>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</si>
  <si>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</si>
  <si>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</si>
  <si>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</si>
  <si>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</si>
  <si>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</si>
  <si>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</si>
  <si>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</si>
  <si>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</si>
  <si>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</si>
  <si>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</si>
  <si>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</si>
  <si>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</si>
  <si>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</si>
  <si>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</si>
  <si>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</si>
  <si>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</si>
  <si>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</si>
  <si>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</si>
  <si>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</si>
  <si>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</si>
  <si>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</si>
  <si>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</si>
  <si>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</si>
  <si>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</si>
  <si>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</si>
  <si>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</si>
  <si>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</si>
  <si>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</si>
  <si>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</si>
  <si>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</si>
  <si>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</si>
  <si>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</si>
  <si>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</si>
  <si>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</si>
  <si>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</si>
  <si>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</si>
  <si>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</si>
  <si>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</si>
  <si>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</si>
  <si>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</si>
  <si>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</si>
  <si>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</si>
  <si>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</si>
  <si>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</si>
  <si>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</si>
  <si>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</si>
  <si>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</si>
  <si>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</si>
  <si>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</si>
  <si>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</si>
  <si>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</si>
  <si>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</si>
  <si>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</si>
  <si>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</si>
  <si>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</si>
  <si>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</si>
  <si>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</si>
  <si>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</si>
  <si>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</si>
  <si>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</si>
  <si>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</si>
  <si>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</si>
  <si>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</si>
  <si>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</si>
  <si>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</si>
  <si>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</si>
  <si>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</si>
  <si>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</si>
  <si>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</si>
  <si>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</si>
  <si>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</si>
  <si>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</si>
  <si>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</si>
  <si>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</si>
  <si>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</si>
  <si>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</si>
  <si>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</si>
  <si>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</si>
  <si>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</si>
  <si>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</si>
  <si>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</si>
  <si>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</si>
  <si>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</si>
  <si>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</si>
  <si>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</si>
  <si>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</si>
  <si>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</si>
  <si>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</si>
  <si>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</si>
  <si>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</si>
  <si>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</si>
  <si>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</si>
  <si>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</si>
  <si>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</si>
  <si>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</si>
  <si>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</si>
  <si>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</si>
  <si>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</si>
  <si>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</si>
  <si>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</si>
  <si>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</si>
  <si>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</si>
  <si>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</si>
  <si>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</si>
  <si>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</si>
  <si>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</si>
  <si>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</si>
  <si>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</si>
  <si>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</si>
  <si>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</si>
  <si>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</si>
  <si>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</si>
  <si>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</si>
  <si>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</si>
  <si>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</si>
  <si>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</si>
  <si>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</si>
  <si>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</si>
  <si>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</si>
  <si>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</si>
  <si>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</si>
  <si>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</si>
  <si>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</si>
  <si>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</si>
  <si>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</si>
  <si>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</si>
  <si>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</si>
  <si>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</si>
  <si>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</si>
  <si>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</si>
  <si>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</si>
  <si>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</si>
  <si>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</si>
  <si>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</si>
  <si>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</si>
  <si>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</si>
  <si>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</si>
  <si>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</si>
  <si>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</si>
  <si>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</si>
  <si>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</si>
  <si>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</si>
  <si>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</si>
  <si>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</si>
  <si>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</si>
  <si>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</si>
  <si>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</si>
  <si>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</si>
  <si>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</si>
  <si>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</si>
  <si>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</si>
  <si>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</si>
  <si>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</si>
  <si>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</si>
  <si>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</si>
  <si>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</si>
  <si>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</si>
  <si>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</si>
  <si>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</si>
  <si>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</si>
  <si>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</si>
  <si>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</si>
  <si>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</si>
  <si>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</si>
  <si>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</si>
  <si>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</si>
  <si>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</si>
  <si>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</si>
  <si>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</si>
  <si>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</si>
  <si>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</si>
  <si>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</si>
  <si>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</si>
  <si>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</si>
  <si>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</si>
  <si>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</si>
  <si>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</si>
  <si>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</si>
  <si>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</si>
  <si>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</si>
  <si>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</si>
  <si>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</si>
  <si>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</si>
  <si>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</si>
  <si>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</si>
  <si>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</si>
  <si>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</si>
  <si>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</si>
  <si>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</si>
  <si>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</si>
  <si>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</si>
  <si>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</si>
  <si>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</si>
  <si>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</si>
  <si>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</si>
  <si>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</si>
  <si>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</si>
  <si>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</si>
  <si>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</si>
  <si>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</si>
  <si>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</si>
  <si>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</si>
  <si>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</si>
  <si>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</si>
  <si>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</si>
  <si>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</si>
  <si>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</si>
  <si>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</si>
  <si>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</si>
  <si>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</si>
  <si>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</si>
  <si>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</si>
  <si>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</si>
  <si>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</si>
  <si>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</si>
  <si>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</si>
  <si>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</si>
  <si>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</si>
  <si>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</si>
  <si>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</si>
  <si>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</si>
  <si>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</si>
  <si>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</si>
  <si>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</si>
  <si>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</si>
  <si>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</si>
  <si>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</si>
  <si>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</si>
  <si>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</si>
  <si>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</si>
  <si>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</si>
  <si>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</si>
  <si>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</si>
  <si>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</si>
  <si>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</si>
  <si>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</si>
  <si>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</si>
  <si>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</si>
  <si>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</si>
  <si>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</si>
  <si>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</si>
  <si>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</si>
  <si>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</si>
  <si>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</si>
  <si>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</si>
  <si>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</si>
  <si>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</si>
  <si>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</si>
  <si>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</si>
  <si>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</si>
  <si>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</si>
  <si>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</si>
  <si>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</si>
  <si>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</si>
  <si>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</si>
  <si>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</si>
  <si>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</si>
  <si>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</si>
  <si>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</si>
  <si>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</si>
  <si>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</si>
  <si>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</si>
  <si>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</si>
  <si>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</si>
  <si>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</si>
  <si>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</si>
  <si>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</si>
  <si>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</si>
  <si>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</si>
  <si>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</si>
  <si>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</si>
  <si>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</si>
  <si>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</si>
  <si>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</si>
  <si>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</si>
  <si>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</si>
  <si>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</si>
  <si>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</si>
  <si>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</si>
  <si>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</si>
  <si>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</si>
  <si>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</si>
  <si>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</si>
  <si>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</si>
  <si>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</si>
  <si>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</si>
  <si>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</si>
  <si>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</si>
  <si>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</si>
  <si>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</si>
  <si>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</si>
  <si>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</si>
  <si>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</si>
  <si>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</si>
  <si>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</si>
  <si>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</si>
  <si>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</si>
  <si>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</si>
  <si>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</si>
  <si>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</si>
  <si>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</si>
  <si>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</si>
  <si>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</si>
  <si>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</si>
  <si>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</si>
  <si>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</si>
  <si>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</si>
  <si>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</si>
  <si>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</si>
  <si>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</si>
  <si>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</si>
  <si>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</si>
  <si>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</si>
  <si>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</si>
  <si>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</si>
  <si>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</si>
  <si>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</si>
  <si>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</si>
  <si>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</si>
  <si>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</si>
  <si>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</si>
  <si>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</si>
  <si>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</si>
  <si>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</si>
  <si>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</si>
  <si>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</si>
  <si>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</si>
  <si>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</si>
  <si>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</si>
  <si>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</si>
  <si>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</si>
  <si>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</si>
  <si>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</si>
  <si>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</si>
  <si>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</si>
  <si>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</si>
  <si>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</si>
  <si>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</si>
  <si>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</si>
  <si>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</si>
  <si>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</si>
  <si>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</si>
  <si>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</si>
  <si>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</si>
  <si>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</si>
  <si>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</si>
  <si>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</si>
  <si>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</si>
  <si>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</si>
  <si>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</si>
  <si>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</si>
  <si>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</si>
  <si>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</si>
  <si>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</si>
  <si>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</si>
  <si>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</si>
  <si>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</si>
  <si>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</si>
  <si>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</si>
  <si>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</si>
  <si>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</si>
  <si>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</si>
  <si>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</si>
  <si>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</si>
  <si>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</si>
  <si>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</si>
  <si>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</si>
  <si>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</si>
  <si>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</si>
  <si>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</si>
  <si>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</si>
  <si>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</si>
  <si>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</si>
  <si>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</si>
  <si>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</si>
  <si>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</si>
  <si>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</si>
  <si>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</si>
  <si>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</si>
  <si>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</si>
  <si>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</si>
  <si>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</si>
  <si>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</si>
  <si>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</si>
  <si>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</si>
  <si>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</si>
  <si>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</si>
  <si>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</si>
  <si>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</si>
  <si>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</si>
  <si>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</si>
  <si>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</si>
  <si>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</si>
  <si>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</si>
  <si>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</si>
  <si>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</si>
  <si>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</si>
  <si>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</si>
  <si>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</si>
  <si>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</si>
  <si>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</si>
  <si>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</si>
  <si>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</si>
  <si>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</si>
  <si>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</si>
  <si>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</si>
  <si>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</si>
  <si>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</si>
  <si>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</si>
  <si>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</si>
  <si>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</si>
  <si>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</si>
  <si>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</si>
  <si>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</si>
  <si>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</si>
  <si>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</si>
  <si>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</si>
  <si>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</si>
  <si>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</si>
  <si>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</si>
  <si>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</si>
  <si>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</si>
  <si>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</si>
  <si>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</si>
  <si>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</si>
  <si>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</si>
  <si>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</si>
  <si>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</si>
  <si>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</si>
  <si>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</si>
  <si>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</si>
  <si>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</si>
  <si>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</si>
  <si>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</si>
  <si>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</si>
  <si>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</si>
  <si>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</si>
  <si>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</si>
  <si>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</si>
  <si>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</si>
  <si>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</si>
  <si>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</si>
  <si>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</si>
  <si>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</si>
  <si>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</si>
  <si>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</si>
  <si>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</si>
  <si>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</si>
  <si>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</si>
  <si>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</si>
  <si>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</si>
  <si>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</si>
  <si>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</si>
  <si>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</si>
  <si>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</si>
  <si>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</si>
  <si>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</si>
  <si>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</si>
  <si>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</si>
  <si>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</si>
  <si>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</si>
  <si>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</si>
  <si>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</si>
  <si>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</si>
  <si>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</si>
  <si>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</si>
  <si>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</si>
  <si>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</si>
  <si>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</si>
  <si>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</si>
  <si>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</si>
  <si>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</si>
  <si>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</si>
  <si>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</si>
  <si>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</si>
  <si>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</si>
  <si>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</si>
  <si>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</si>
  <si>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</si>
  <si>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</si>
  <si>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</si>
  <si>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</si>
  <si>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</si>
  <si>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</si>
  <si>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</si>
  <si>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</si>
  <si>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</si>
  <si>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</si>
  <si>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</si>
  <si>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</si>
  <si>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</si>
  <si>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</si>
  <si>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</si>
  <si>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</si>
  <si>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</si>
  <si>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</si>
  <si>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</si>
  <si>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</si>
  <si>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</si>
  <si>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</si>
  <si>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</si>
  <si>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</si>
  <si>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</si>
  <si>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</si>
  <si>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</si>
  <si>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</si>
  <si>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</si>
  <si>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</si>
  <si>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</si>
  <si>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</si>
  <si>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</si>
  <si>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</si>
  <si>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</si>
  <si>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</si>
  <si>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</si>
  <si>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</si>
  <si>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</si>
  <si>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</si>
  <si>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</si>
  <si>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</si>
  <si>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</si>
  <si>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</si>
  <si>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</si>
  <si>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</si>
  <si>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</si>
  <si>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</si>
  <si>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</si>
  <si>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</si>
  <si>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</si>
  <si>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</si>
  <si>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</si>
  <si>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</si>
  <si>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</si>
  <si>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</si>
  <si>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</si>
  <si>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</si>
  <si>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</si>
  <si>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</si>
  <si>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</si>
  <si>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</si>
  <si>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</si>
  <si>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</si>
  <si>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</si>
  <si>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</si>
  <si>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</si>
  <si>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</si>
  <si>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</si>
  <si>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</si>
  <si>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</si>
  <si>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</si>
  <si>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</si>
  <si>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</si>
  <si>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</si>
  <si>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</si>
  <si>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</si>
  <si>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</si>
  <si>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</si>
  <si>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</si>
  <si>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</si>
  <si>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</si>
  <si>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</si>
  <si>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</si>
  <si>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</si>
  <si>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</si>
  <si>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</si>
  <si>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</si>
  <si>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</si>
  <si>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</si>
  <si>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</si>
  <si>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</si>
  <si>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</si>
  <si>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</si>
  <si>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</si>
  <si>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</si>
  <si>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</si>
  <si>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</si>
  <si>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</si>
  <si>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</si>
  <si>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</si>
  <si>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</si>
  <si>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</si>
  <si>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</si>
  <si>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</si>
  <si>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</si>
  <si>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</si>
  <si>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</si>
  <si>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</si>
  <si>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</si>
  <si>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</si>
  <si>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</si>
  <si>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</si>
  <si>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</si>
  <si>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</si>
  <si>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</si>
  <si>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</si>
  <si>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</si>
  <si>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</si>
  <si>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</si>
  <si>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</si>
  <si>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</si>
  <si>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</si>
  <si>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</si>
  <si>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</si>
  <si>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</si>
  <si>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</si>
  <si>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</si>
  <si>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</si>
  <si>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</si>
  <si>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</si>
  <si>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</si>
  <si>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</si>
  <si>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</si>
  <si>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</si>
  <si>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</si>
  <si>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</si>
  <si>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</si>
  <si>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</si>
  <si>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</si>
  <si>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</si>
  <si>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</si>
  <si>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</si>
  <si>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</si>
  <si>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</si>
  <si>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</si>
  <si>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</si>
  <si>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</si>
  <si>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</si>
  <si>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</si>
  <si>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</si>
  <si>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</si>
  <si>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</si>
  <si>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</si>
  <si>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</si>
  <si>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</si>
  <si>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</si>
  <si>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</si>
  <si>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</si>
  <si>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</si>
  <si>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</si>
  <si>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</si>
  <si>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</si>
  <si>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</si>
  <si>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</si>
  <si>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</si>
  <si>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</si>
  <si>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</si>
  <si>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</si>
  <si>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</si>
  <si>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</si>
  <si>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</si>
  <si>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</si>
  <si>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</si>
  <si>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</si>
  <si>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</si>
  <si>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</si>
  <si>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</si>
  <si>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</si>
  <si>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</si>
  <si>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</si>
  <si>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</si>
  <si>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</si>
  <si>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</si>
  <si>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</si>
  <si>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</si>
  <si>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</si>
  <si>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</si>
  <si>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</si>
  <si>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</si>
  <si>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</si>
  <si>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</si>
  <si>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</si>
  <si>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</si>
  <si>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</si>
  <si>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</si>
  <si>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</si>
  <si>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</si>
  <si>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</si>
  <si>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</si>
  <si>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</si>
  <si>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</si>
  <si>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</si>
  <si>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</si>
  <si>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</si>
  <si>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</si>
  <si>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</si>
  <si>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</si>
  <si>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</si>
  <si>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</si>
  <si>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</si>
  <si>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</si>
  <si>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</si>
  <si>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</si>
  <si>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</si>
  <si>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</si>
  <si>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</si>
  <si>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</si>
  <si>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</si>
  <si>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</si>
  <si>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</si>
  <si>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</si>
  <si>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</si>
  <si>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</si>
  <si>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</si>
  <si>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</si>
  <si>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</si>
  <si>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</si>
  <si>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</si>
  <si>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</si>
  <si>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</si>
  <si>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</si>
  <si>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</si>
  <si>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</si>
  <si>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</si>
  <si>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</si>
  <si>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</si>
  <si>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</si>
  <si>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</si>
  <si>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</si>
  <si>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</si>
  <si>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</si>
  <si>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</si>
  <si>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</si>
  <si>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</si>
  <si>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</si>
  <si>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</si>
  <si>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</si>
  <si>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</si>
  <si>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</si>
  <si>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</si>
  <si>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</si>
  <si>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</si>
  <si>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</si>
  <si>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</si>
  <si>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</si>
  <si>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</si>
  <si>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</si>
  <si>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</si>
  <si>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</si>
  <si>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</si>
  <si>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</si>
  <si>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</si>
  <si>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</si>
  <si>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</si>
  <si>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</si>
  <si>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</si>
  <si>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</si>
  <si>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</si>
  <si>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</si>
  <si>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</si>
  <si>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</si>
  <si>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</si>
  <si>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</si>
  <si>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</si>
  <si>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</si>
  <si>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</si>
  <si>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</si>
  <si>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</si>
  <si>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</si>
  <si>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</si>
  <si>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</si>
  <si>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</si>
  <si>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</si>
  <si>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</si>
  <si>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</si>
  <si>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</si>
  <si>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</si>
  <si>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</si>
  <si>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</si>
  <si>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</si>
  <si>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</si>
  <si>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</si>
  <si>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</si>
  <si>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</si>
  <si>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</si>
  <si>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</si>
  <si>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</si>
  <si>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</si>
  <si>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</si>
  <si>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</si>
  <si>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</si>
  <si>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</si>
  <si>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</si>
  <si>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</si>
  <si>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</si>
  <si>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</si>
  <si>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</si>
  <si>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</si>
  <si>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</si>
  <si>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</si>
  <si>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</si>
  <si>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</si>
  <si>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</si>
  <si>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</si>
  <si>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</si>
  <si>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</si>
  <si>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</si>
  <si>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</si>
  <si>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</si>
  <si>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</si>
  <si>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</si>
  <si>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</si>
  <si>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</si>
  <si>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</si>
  <si>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</si>
  <si>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</si>
  <si>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</si>
  <si>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</si>
  <si>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</si>
  <si>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</si>
  <si>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</si>
  <si>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</si>
  <si>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</si>
  <si>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</si>
  <si>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</si>
  <si>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</si>
  <si>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</si>
  <si>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</si>
  <si>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</si>
  <si>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</si>
  <si>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</si>
  <si>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</si>
  <si>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</si>
  <si>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</si>
  <si>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</si>
  <si>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</si>
  <si>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</si>
  <si>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</si>
  <si>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</si>
  <si>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</si>
  <si>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</si>
  <si>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</si>
  <si>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</si>
  <si>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</si>
  <si>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</si>
  <si>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</si>
  <si>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</si>
  <si>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</si>
  <si>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</si>
  <si>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</si>
  <si>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</si>
  <si>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</si>
  <si>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</si>
  <si>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</si>
  <si>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</si>
  <si>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</si>
  <si>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</si>
  <si>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</si>
  <si>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</si>
  <si>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</si>
  <si>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</si>
  <si>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</si>
  <si>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</si>
  <si>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</si>
  <si>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</si>
  <si>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</si>
  <si>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</si>
  <si>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</si>
  <si>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</si>
  <si>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</si>
  <si>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</si>
  <si>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</si>
  <si>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</si>
  <si>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</si>
  <si>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</si>
  <si>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</si>
  <si>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</si>
  <si>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</si>
  <si>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</si>
  <si>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</si>
  <si>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</si>
  <si>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</si>
  <si>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</si>
  <si>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</si>
  <si>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</si>
  <si>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</si>
  <si>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</si>
  <si>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</si>
  <si>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</si>
  <si>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</si>
  <si>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</si>
  <si>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</si>
  <si>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</si>
  <si>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</si>
  <si>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</si>
  <si>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</si>
  <si>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</si>
  <si>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</si>
  <si>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</si>
  <si>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</si>
  <si>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</si>
  <si>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</si>
  <si>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</si>
  <si>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</si>
  <si>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</si>
  <si>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</si>
  <si>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</si>
  <si>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</si>
  <si>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</si>
  <si>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</si>
  <si>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</si>
  <si>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</si>
  <si>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</si>
  <si>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</si>
  <si>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</si>
  <si>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</si>
  <si>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</si>
  <si>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</si>
  <si>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</si>
  <si>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</si>
  <si>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</si>
  <si>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</si>
  <si>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</si>
  <si>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</si>
  <si>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</si>
  <si>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</si>
  <si>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</si>
  <si>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</si>
  <si>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</si>
  <si>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</si>
  <si>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</si>
  <si>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</si>
  <si>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</si>
  <si>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</si>
  <si>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</si>
  <si>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</si>
  <si>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</si>
  <si>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</si>
  <si>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</si>
  <si>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</si>
  <si>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</si>
  <si>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</si>
  <si>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</si>
  <si>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</si>
  <si>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</si>
  <si>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</si>
  <si>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</si>
  <si>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</si>
  <si>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</si>
  <si>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</si>
  <si>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</si>
  <si>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</si>
  <si>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</si>
  <si>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</si>
  <si>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</si>
  <si>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</si>
  <si>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</si>
  <si>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</si>
  <si>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</si>
  <si>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</si>
  <si>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</si>
  <si>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</si>
  <si>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</si>
  <si>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</si>
  <si>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</si>
  <si>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</si>
  <si>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</si>
  <si>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</si>
  <si>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</si>
  <si>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</si>
  <si>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</si>
  <si>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</si>
  <si>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</si>
  <si>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</si>
  <si>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</si>
  <si>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</si>
  <si>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</si>
  <si>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</si>
  <si>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</si>
  <si>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</si>
  <si>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</si>
  <si>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</si>
  <si>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</si>
  <si>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</si>
  <si>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</si>
  <si>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</si>
  <si>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</si>
  <si>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</si>
  <si>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</si>
  <si>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</si>
  <si>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</si>
  <si>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</si>
  <si>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</si>
  <si>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</si>
  <si>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</si>
  <si>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</si>
  <si>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</si>
  <si>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</si>
  <si>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</si>
  <si>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</si>
  <si>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</si>
  <si>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</si>
  <si>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</si>
  <si>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</si>
  <si>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</si>
  <si>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</si>
  <si>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</si>
  <si>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</si>
  <si>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</si>
  <si>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</si>
  <si>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</si>
  <si>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</si>
  <si>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</si>
  <si>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</si>
  <si>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</si>
  <si>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</si>
  <si>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</si>
  <si>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</si>
  <si>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</si>
  <si>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</si>
  <si>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</si>
  <si>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</si>
  <si>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</si>
  <si>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</si>
  <si>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</si>
  <si>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</si>
  <si>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</si>
  <si>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</si>
  <si>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</si>
  <si>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</si>
  <si>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</si>
  <si>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</si>
  <si>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</si>
  <si>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</si>
  <si>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</si>
  <si>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</si>
  <si>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</si>
  <si>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</si>
  <si>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</si>
  <si>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</si>
  <si>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</si>
  <si>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</si>
  <si>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</si>
  <si>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</si>
  <si>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</si>
  <si>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</si>
  <si>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</si>
  <si>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</si>
  <si>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</si>
  <si>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</si>
  <si>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</si>
  <si>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</si>
  <si>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</si>
  <si>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</si>
  <si>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</si>
  <si>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</si>
  <si>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</si>
  <si>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</si>
  <si>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</si>
  <si>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</si>
  <si>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</si>
  <si>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</si>
  <si>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</si>
  <si>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</si>
  <si>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</si>
  <si>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</si>
  <si>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</si>
  <si>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</si>
  <si>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</si>
  <si>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</si>
  <si>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</si>
  <si>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</si>
  <si>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</si>
  <si>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</si>
  <si>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</si>
  <si>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</si>
  <si>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</si>
  <si>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</si>
  <si>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</si>
  <si>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</si>
  <si>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</si>
  <si>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</si>
  <si>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</si>
  <si>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</si>
  <si>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</si>
  <si>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</si>
  <si>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</si>
  <si>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</si>
  <si>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</si>
  <si>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</si>
  <si>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</si>
  <si>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</si>
  <si>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</si>
  <si>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</si>
  <si>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</si>
  <si>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</si>
  <si>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</si>
  <si>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</si>
  <si>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</si>
  <si>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</si>
  <si>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</si>
  <si>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</si>
  <si>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</si>
  <si>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</si>
  <si>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</si>
  <si>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</si>
  <si>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</si>
  <si>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</si>
  <si>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</si>
  <si>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</si>
  <si>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</si>
  <si>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</si>
  <si>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</si>
  <si>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</si>
  <si>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</si>
  <si>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</si>
  <si>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</si>
  <si>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</si>
  <si>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</si>
  <si>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</si>
  <si>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</si>
  <si>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</si>
  <si>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</si>
  <si>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</si>
  <si>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</si>
  <si>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</si>
  <si>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</si>
  <si>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</si>
  <si>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</si>
  <si>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</si>
  <si>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</si>
  <si>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</si>
  <si>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</si>
  <si>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</si>
  <si>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</si>
  <si>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</si>
  <si>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</si>
  <si>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</si>
  <si>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</si>
  <si>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</si>
  <si>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</si>
  <si>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</si>
  <si>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</si>
  <si>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</si>
  <si>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</si>
  <si>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</si>
  <si>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</si>
  <si>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</si>
  <si>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</si>
  <si>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</si>
  <si>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</si>
  <si>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</si>
  <si>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</si>
  <si>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</si>
  <si>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</si>
  <si>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</si>
  <si>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</si>
  <si>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</si>
  <si>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</si>
  <si>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</si>
  <si>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</si>
  <si>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</si>
  <si>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</si>
  <si>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</si>
  <si>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</si>
  <si>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</si>
  <si>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</si>
  <si>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</si>
  <si>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</si>
  <si>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</si>
  <si>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</si>
  <si>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</si>
  <si>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</si>
  <si>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</si>
  <si>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</si>
  <si>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</si>
  <si>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</si>
  <si>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</si>
  <si>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</si>
  <si>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</si>
  <si>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</si>
  <si>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</si>
  <si>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</si>
  <si>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</si>
  <si>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</si>
  <si>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</si>
  <si>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</si>
  <si>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</si>
  <si>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</si>
  <si>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</si>
  <si>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</si>
  <si>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</si>
  <si>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</si>
  <si>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</si>
  <si>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</si>
  <si>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</si>
  <si>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</si>
  <si>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</si>
  <si>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</si>
  <si>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</si>
  <si>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</si>
  <si>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</si>
  <si>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</si>
  <si>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</si>
  <si>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</si>
  <si>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</si>
  <si>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</si>
  <si>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</si>
  <si>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</si>
  <si>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</si>
  <si>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</si>
  <si>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</si>
  <si>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</si>
  <si>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</si>
  <si>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</si>
  <si>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</si>
  <si>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</si>
  <si>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</si>
  <si>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</si>
  <si>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</si>
  <si>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</si>
  <si>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</si>
  <si>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</si>
  <si>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</si>
  <si>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</si>
  <si>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</si>
  <si>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</si>
  <si>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</si>
  <si>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</si>
  <si>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</si>
  <si>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</si>
  <si>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</si>
  <si>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</si>
  <si>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</si>
  <si>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</si>
  <si>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</si>
  <si>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</si>
  <si>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</si>
  <si>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</si>
  <si>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</si>
  <si>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</si>
  <si>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</si>
  <si>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</si>
  <si>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</si>
  <si>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</si>
  <si>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</si>
  <si>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</si>
  <si>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</si>
  <si>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</si>
  <si>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</si>
  <si>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</si>
  <si>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</si>
  <si>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</si>
  <si>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</si>
  <si>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</si>
  <si>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</si>
  <si>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</si>
  <si>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</si>
  <si>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</si>
  <si>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</si>
  <si>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</si>
  <si>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</si>
  <si>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</si>
  <si>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</si>
  <si>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</si>
  <si>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</si>
  <si>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</si>
  <si>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</si>
  <si>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</si>
  <si>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</si>
  <si>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</si>
  <si>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</si>
  <si>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</si>
  <si>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</si>
  <si>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</si>
  <si>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</si>
  <si>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</si>
  <si>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</si>
  <si>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</si>
  <si>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</si>
  <si>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</si>
  <si>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</si>
  <si>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</si>
  <si>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</si>
  <si>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</si>
  <si>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</si>
  <si>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</si>
  <si>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</si>
  <si>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</si>
  <si>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</si>
  <si>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</si>
  <si>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</si>
  <si>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</si>
  <si>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</si>
  <si>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</si>
  <si>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</si>
  <si>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</si>
  <si>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</si>
  <si>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</si>
  <si>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</si>
  <si>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</si>
  <si>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</si>
  <si>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</si>
  <si>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</si>
  <si>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</si>
  <si>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</si>
  <si>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</si>
  <si>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</si>
  <si>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</si>
  <si>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</si>
  <si>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</si>
  <si>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</si>
  <si>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</si>
  <si>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</si>
  <si>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</si>
  <si>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</si>
  <si>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</si>
  <si>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</si>
  <si>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</si>
  <si>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</si>
  <si>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</si>
  <si>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</si>
  <si>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</si>
  <si>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</si>
  <si>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</si>
  <si>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</si>
  <si>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</si>
  <si>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</si>
  <si>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</si>
  <si>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</si>
  <si>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</si>
  <si>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</si>
  <si>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</si>
  <si>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</si>
  <si>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</si>
  <si>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</si>
  <si>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</si>
  <si>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</si>
  <si>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</si>
  <si>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</si>
  <si>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</si>
  <si>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</si>
  <si>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</si>
  <si>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</si>
  <si>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</si>
  <si>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</si>
  <si>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</si>
  <si>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</si>
  <si>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</si>
  <si>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</si>
  <si>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</si>
  <si>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</si>
  <si>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</si>
  <si>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</si>
  <si>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</si>
  <si>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</si>
  <si>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</si>
  <si>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</si>
  <si>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</si>
  <si>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</si>
  <si>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</si>
  <si>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</si>
  <si>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</si>
  <si>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</si>
  <si>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</si>
  <si>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</si>
  <si>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</si>
  <si>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</si>
  <si>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</si>
  <si>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</si>
  <si>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</si>
  <si>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</si>
  <si>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</si>
  <si>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</si>
  <si>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</si>
  <si>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</si>
  <si>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</si>
  <si>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</si>
  <si>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</si>
  <si>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</si>
  <si>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</si>
  <si>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</si>
  <si>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</si>
  <si>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</si>
  <si>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</si>
  <si>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</si>
  <si>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</si>
  <si>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</si>
  <si>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</si>
  <si>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</si>
  <si>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</si>
  <si>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</si>
  <si>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</si>
  <si>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</si>
  <si>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</si>
  <si>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</si>
  <si>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</si>
  <si>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</si>
  <si>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</si>
  <si>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</si>
  <si>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</si>
  <si>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</si>
  <si>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</si>
  <si>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</si>
  <si>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</si>
  <si>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</si>
  <si>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</si>
  <si>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</si>
  <si>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</si>
  <si>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</si>
  <si>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</si>
  <si>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</si>
  <si>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</si>
  <si>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</si>
  <si>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</si>
  <si>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</si>
  <si>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</si>
  <si>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</si>
  <si>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</si>
  <si>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</si>
  <si>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</si>
  <si>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</si>
  <si>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</si>
  <si>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</si>
  <si>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</si>
  <si>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</si>
  <si>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</si>
  <si>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</si>
  <si>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</si>
  <si>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</si>
  <si>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</si>
  <si>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</si>
  <si>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</si>
  <si>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</si>
  <si>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</si>
  <si>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</si>
  <si>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</si>
  <si>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</si>
  <si>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</si>
  <si>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</si>
  <si>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</si>
  <si>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</si>
  <si>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</si>
  <si>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</si>
  <si>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</si>
  <si>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</si>
  <si>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</si>
  <si>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</si>
  <si>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</si>
  <si>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</si>
  <si>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</si>
  <si>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</si>
  <si>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</si>
  <si>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</si>
  <si>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</si>
  <si>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</si>
  <si>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</si>
  <si>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</si>
  <si>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</si>
  <si>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</si>
  <si>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</si>
  <si>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</si>
  <si>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</si>
  <si>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</si>
  <si>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</si>
  <si>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</si>
  <si>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</si>
  <si>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</si>
  <si>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</si>
  <si>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</si>
  <si>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</si>
  <si>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</si>
  <si>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</si>
  <si>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</si>
  <si>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</si>
  <si>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</si>
  <si>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</si>
  <si>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</si>
  <si>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</si>
  <si>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</si>
  <si>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</si>
  <si>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</si>
  <si>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</si>
  <si>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</si>
  <si>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</si>
  <si>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</si>
  <si>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</si>
  <si>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</si>
  <si>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</si>
  <si>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</si>
  <si>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</si>
  <si>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</si>
  <si>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</si>
  <si>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</si>
  <si>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</si>
  <si>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</si>
  <si>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</si>
  <si>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</si>
  <si>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</si>
  <si>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</si>
  <si>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</si>
  <si>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</si>
  <si>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</si>
  <si>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</si>
  <si>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</si>
  <si>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</si>
  <si>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</si>
  <si>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</si>
  <si>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</si>
  <si>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</si>
  <si>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</si>
  <si>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</si>
  <si>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</si>
  <si>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</si>
  <si>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</si>
  <si>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</si>
  <si>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</si>
  <si>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</si>
  <si>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</si>
  <si>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</si>
  <si>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</si>
  <si>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</si>
  <si>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</si>
  <si>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</si>
  <si>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</si>
  <si>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</si>
  <si>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</si>
  <si>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</si>
  <si>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</si>
  <si>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</si>
  <si>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</si>
  <si>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</si>
  <si>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</si>
  <si>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</si>
  <si>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</si>
  <si>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</si>
  <si>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</si>
  <si>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</si>
  <si>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</si>
  <si>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</si>
  <si>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</si>
  <si>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</si>
  <si>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</si>
  <si>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</si>
  <si>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</si>
  <si>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</si>
  <si>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</si>
  <si>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</si>
  <si>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</si>
  <si>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</si>
  <si>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</si>
  <si>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</si>
  <si>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</si>
  <si>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</si>
  <si>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</si>
  <si>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</si>
  <si>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</si>
  <si>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</si>
  <si>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</si>
  <si>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</si>
  <si>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</si>
  <si>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</si>
  <si>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</si>
  <si>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</si>
  <si>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</si>
  <si>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</si>
  <si>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</si>
  <si>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</si>
  <si>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</si>
  <si>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</si>
  <si>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</si>
  <si>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</si>
  <si>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</si>
  <si>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</si>
  <si>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</si>
  <si>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</si>
  <si>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</si>
  <si>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</si>
  <si>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</si>
  <si>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</si>
  <si>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</si>
  <si>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</si>
  <si>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</si>
  <si>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</si>
  <si>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</si>
  <si>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</si>
  <si>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</si>
  <si>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</si>
  <si>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</si>
  <si>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</si>
  <si>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</si>
  <si>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</si>
  <si>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</si>
  <si>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</si>
  <si>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</si>
  <si>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</si>
  <si>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</si>
  <si>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</si>
  <si>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</si>
  <si>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</si>
  <si>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</si>
  <si>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</si>
  <si>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</si>
  <si>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</si>
  <si>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</si>
  <si>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</si>
  <si>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</si>
  <si>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</si>
  <si>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</si>
  <si>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</si>
  <si>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</si>
  <si>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</si>
  <si>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</si>
  <si>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</si>
  <si>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</si>
  <si>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</si>
  <si>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</si>
  <si>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</si>
  <si>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</si>
  <si>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</si>
  <si>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</si>
  <si>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</si>
  <si>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</si>
  <si>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</si>
  <si>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</si>
  <si>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</si>
  <si>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</si>
  <si>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</si>
  <si>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</si>
  <si>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</si>
  <si>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</si>
  <si>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</si>
  <si>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</si>
  <si>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</si>
  <si>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</si>
  <si>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</si>
  <si>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</si>
  <si>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</si>
  <si>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</si>
  <si>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</si>
  <si>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</si>
  <si>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</si>
  <si>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</si>
  <si>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</si>
  <si>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</si>
  <si>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</si>
  <si>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</si>
  <si>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</si>
  <si>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</si>
  <si>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</si>
  <si>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</si>
  <si>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</si>
  <si>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</si>
  <si>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</si>
  <si>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</si>
  <si>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</si>
  <si>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</si>
  <si>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</si>
  <si>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</si>
  <si>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</si>
  <si>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</si>
  <si>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</si>
  <si>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</si>
  <si>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</si>
  <si>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</si>
  <si>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</si>
  <si>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</si>
  <si>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</si>
  <si>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</si>
  <si>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</si>
  <si>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</si>
  <si>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</si>
  <si>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</si>
  <si>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</si>
  <si>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</si>
  <si>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</si>
  <si>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</si>
  <si>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</si>
  <si>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</si>
  <si>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</si>
  <si>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</si>
  <si>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</si>
  <si>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</si>
  <si>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</si>
  <si>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</si>
  <si>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</si>
  <si>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</si>
  <si>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</si>
  <si>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</si>
  <si>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</si>
  <si>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</si>
  <si>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</si>
  <si>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</si>
  <si>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</si>
  <si>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</si>
  <si>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</si>
  <si>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</si>
  <si>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</si>
  <si>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</si>
  <si>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</si>
  <si>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</si>
  <si>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</si>
  <si>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</si>
  <si>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</si>
  <si>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</si>
  <si>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</si>
  <si>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</si>
  <si>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</si>
  <si>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</si>
  <si>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</si>
  <si>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</si>
  <si>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</si>
  <si>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</si>
  <si>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</si>
  <si>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</si>
  <si>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</si>
  <si>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</si>
  <si>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</si>
  <si>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</si>
  <si>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</si>
  <si>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</si>
  <si>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</si>
  <si>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</si>
  <si>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</si>
  <si>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</si>
  <si>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</si>
  <si>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</si>
  <si>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</si>
  <si>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</si>
  <si>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</si>
  <si>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</si>
  <si>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</si>
  <si>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</si>
  <si>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</si>
  <si>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</si>
  <si>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</si>
  <si>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</si>
  <si>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</si>
  <si>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</si>
  <si>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</si>
  <si>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</si>
  <si>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</si>
  <si>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</si>
  <si>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</si>
  <si>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</si>
  <si>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</si>
  <si>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</si>
  <si>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</si>
  <si>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</si>
  <si>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</si>
  <si>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</si>
  <si>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</si>
  <si>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</si>
  <si>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</si>
  <si>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</si>
  <si>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</si>
  <si>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</si>
  <si>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</si>
  <si>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</si>
  <si>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</si>
  <si>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</si>
  <si>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</si>
  <si>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</si>
  <si>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</si>
  <si>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</si>
  <si>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</si>
  <si>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</si>
  <si>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</si>
  <si>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</si>
  <si>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</si>
  <si>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</si>
  <si>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</si>
  <si>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</si>
  <si>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</si>
  <si>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</si>
  <si>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</si>
  <si>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</si>
  <si>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</si>
  <si>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</si>
  <si>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</si>
  <si>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</si>
  <si>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</si>
  <si>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</si>
  <si>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</si>
  <si>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</si>
  <si>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</si>
  <si>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</si>
  <si>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</si>
  <si>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</si>
  <si>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</si>
  <si>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</si>
  <si>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</si>
  <si>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</si>
  <si>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</si>
  <si>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</si>
  <si>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</si>
  <si>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</si>
  <si>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</si>
  <si>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</si>
  <si>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</si>
  <si>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</si>
  <si>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</si>
  <si>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</si>
  <si>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</si>
  <si>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</si>
  <si>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</si>
  <si>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</si>
  <si>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</si>
  <si>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</si>
  <si>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</si>
  <si>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</si>
  <si>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</si>
  <si>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</si>
  <si>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</si>
  <si>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</si>
  <si>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</si>
  <si>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</si>
  <si>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</si>
  <si>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</si>
  <si>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</si>
  <si>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</si>
  <si>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</si>
  <si>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</si>
  <si>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</si>
  <si>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</si>
  <si>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</si>
  <si>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</si>
  <si>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</si>
  <si>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</si>
  <si>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</si>
  <si>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</si>
  <si>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</si>
  <si>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</si>
  <si>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</si>
  <si>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</si>
  <si>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</si>
  <si>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</si>
  <si>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</si>
  <si>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</si>
  <si>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</si>
  <si>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</si>
  <si>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</si>
  <si>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</si>
  <si>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</si>
  <si>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</si>
  <si>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</si>
  <si>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</si>
  <si>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</si>
  <si>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</si>
  <si>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</si>
  <si>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</si>
  <si>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</si>
  <si>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</si>
  <si>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</si>
  <si>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</si>
  <si>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</si>
  <si>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</si>
  <si>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</si>
  <si>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</si>
  <si>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</si>
  <si>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</si>
  <si>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</si>
  <si>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</si>
  <si>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</si>
  <si>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</si>
  <si>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</si>
  <si>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</si>
  <si>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</si>
  <si>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</si>
  <si>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</si>
  <si>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</si>
  <si>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</si>
  <si>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</si>
  <si>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</si>
  <si>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</si>
  <si>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</si>
  <si>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</si>
  <si>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</si>
  <si>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</si>
  <si>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</si>
  <si>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</si>
  <si>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</si>
  <si>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</si>
  <si>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</si>
  <si>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</si>
  <si>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</si>
  <si>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</si>
  <si>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</si>
  <si>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</si>
  <si>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</si>
  <si>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</si>
  <si>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</si>
  <si>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</si>
  <si>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</si>
  <si>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</si>
  <si>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</si>
  <si>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</si>
  <si>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</si>
  <si>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</si>
  <si>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</si>
  <si>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</si>
  <si>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</si>
  <si>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</si>
  <si>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</si>
  <si>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</si>
  <si>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</si>
  <si>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</si>
  <si>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</si>
  <si>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</si>
  <si>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</si>
  <si>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</si>
  <si>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</si>
  <si>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</si>
  <si>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</si>
  <si>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</si>
  <si>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</si>
  <si>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</si>
  <si>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</si>
  <si>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</si>
  <si>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</si>
  <si>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</si>
  <si>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</si>
  <si>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</si>
  <si>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</si>
  <si>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</si>
  <si>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</si>
  <si>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</si>
  <si>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</si>
  <si>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</si>
  <si>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</si>
  <si>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</si>
  <si>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</si>
  <si>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</si>
  <si>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</si>
  <si>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</si>
  <si>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</si>
  <si>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</si>
  <si>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</si>
  <si>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</si>
  <si>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</si>
  <si>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</si>
  <si>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</si>
  <si>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</si>
  <si>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</si>
  <si>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</si>
  <si>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</si>
  <si>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</si>
  <si>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</si>
  <si>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</si>
  <si>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</si>
  <si>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</si>
  <si>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</si>
  <si>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</si>
  <si>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</si>
  <si>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</si>
  <si>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</si>
  <si>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</si>
  <si>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</si>
  <si>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</si>
  <si>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</si>
  <si>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</si>
  <si>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</si>
  <si>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</si>
  <si>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</si>
  <si>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</si>
  <si>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</si>
  <si>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</si>
  <si>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</si>
  <si>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</si>
  <si>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</si>
  <si>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</si>
  <si>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</si>
  <si>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</si>
  <si>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</si>
  <si>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</si>
  <si>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</si>
  <si>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</si>
  <si>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</si>
  <si>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</si>
  <si>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</si>
  <si>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</si>
  <si>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</si>
  <si>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</si>
  <si>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</si>
  <si>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</si>
  <si>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</si>
  <si>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</si>
  <si>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</si>
  <si>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</si>
  <si>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</si>
  <si>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</si>
  <si>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</si>
  <si>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</si>
  <si>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</si>
  <si>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</si>
  <si>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</si>
  <si>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</si>
  <si>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</si>
  <si>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</si>
  <si>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</si>
  <si>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</si>
  <si>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</si>
  <si>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</si>
  <si>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</si>
  <si>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</si>
  <si>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</si>
  <si>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</si>
  <si>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</si>
  <si>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</si>
  <si>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</si>
  <si>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</si>
  <si>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</si>
  <si>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</si>
  <si>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</si>
  <si>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</si>
  <si>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</si>
  <si>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</si>
  <si>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</si>
  <si>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</si>
  <si>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</si>
  <si>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</si>
  <si>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</si>
  <si>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</si>
  <si>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</si>
  <si>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</si>
  <si>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</si>
  <si>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</si>
  <si>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</si>
  <si>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</si>
  <si>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</si>
  <si>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</si>
  <si>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</si>
  <si>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</si>
  <si>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</si>
  <si>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</si>
  <si>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</si>
  <si>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</si>
  <si>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</si>
  <si>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</si>
  <si>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</si>
  <si>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</si>
  <si>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</si>
  <si>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</si>
  <si>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</si>
  <si>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</si>
  <si>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</si>
  <si>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</si>
  <si>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</si>
  <si>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</si>
  <si>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</si>
  <si>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</si>
  <si>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</si>
  <si>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</si>
  <si>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</si>
  <si>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</si>
  <si>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</si>
  <si>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</si>
  <si>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</si>
  <si>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</si>
  <si>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</si>
  <si>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</si>
  <si>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</si>
  <si>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</si>
  <si>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</si>
  <si>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</si>
  <si>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</si>
  <si>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</si>
  <si>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</si>
  <si>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</si>
  <si>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</si>
  <si>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</si>
  <si>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</si>
  <si>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</si>
  <si>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</si>
  <si>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</si>
  <si>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</si>
  <si>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</si>
  <si>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</si>
  <si>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</si>
  <si>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</si>
  <si>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</si>
  <si>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</si>
  <si>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</si>
  <si>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</si>
  <si>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</si>
  <si>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</si>
  <si>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</si>
  <si>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</si>
  <si>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</si>
  <si>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</si>
  <si>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</si>
  <si>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</si>
  <si>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</si>
  <si>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</si>
  <si>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</si>
  <si>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</si>
  <si>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</si>
  <si>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</si>
  <si>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</si>
  <si>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</si>
  <si>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</si>
  <si>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</si>
  <si>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</si>
  <si>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</si>
  <si>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</si>
  <si>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</si>
  <si>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</si>
  <si>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</si>
  <si>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</si>
  <si>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</si>
  <si>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</si>
  <si>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</si>
  <si>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</si>
  <si>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</si>
  <si>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</si>
  <si>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</si>
  <si>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</si>
  <si>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</si>
  <si>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</si>
  <si>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</si>
  <si>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</si>
  <si>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</si>
  <si>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</si>
  <si>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</si>
  <si>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</si>
  <si>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</si>
  <si>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</si>
  <si>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</si>
  <si>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</si>
  <si>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</si>
  <si>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</si>
  <si>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</si>
  <si>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</si>
  <si>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</si>
  <si>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</si>
  <si>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</si>
  <si>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</si>
  <si>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</si>
  <si>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</si>
  <si>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</si>
  <si>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</si>
  <si>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</si>
  <si>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</si>
  <si>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</si>
  <si>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</si>
  <si>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</si>
  <si>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</si>
  <si>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</si>
  <si>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</si>
  <si>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</si>
  <si>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</si>
  <si>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</si>
  <si>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</si>
  <si>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</si>
  <si>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</si>
  <si>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</si>
  <si>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</si>
  <si>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</si>
  <si>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</si>
  <si>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</si>
  <si>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</si>
  <si>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</si>
  <si>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</si>
  <si>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</si>
  <si>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</si>
  <si>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</si>
  <si>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</si>
  <si>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</si>
  <si>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</si>
  <si>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</si>
  <si>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</si>
  <si>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</si>
  <si>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</si>
  <si>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</si>
  <si>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</si>
  <si>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</si>
  <si>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</si>
  <si>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</si>
  <si>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</si>
  <si>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</si>
  <si>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</si>
  <si>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</si>
  <si>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</si>
  <si>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</si>
  <si>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</si>
  <si>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</si>
  <si>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</si>
  <si>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</si>
  <si>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</si>
  <si>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</si>
  <si>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</si>
  <si>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</si>
  <si>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</si>
  <si>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</si>
  <si>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</si>
  <si>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</si>
  <si>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</si>
  <si>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</si>
  <si>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</si>
  <si>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</si>
  <si>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</si>
  <si>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</si>
  <si>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</si>
  <si>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</si>
  <si>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</si>
  <si>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</si>
  <si>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</si>
  <si>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</si>
  <si>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</si>
  <si>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</si>
  <si>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</si>
  <si>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</si>
  <si>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</si>
  <si>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</si>
  <si>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</si>
  <si>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</si>
  <si>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</si>
  <si>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</si>
  <si>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</si>
  <si>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</si>
  <si>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</si>
  <si>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</si>
  <si>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</si>
  <si>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</si>
  <si>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</si>
  <si>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</si>
  <si>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</si>
  <si>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</si>
  <si>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</si>
  <si>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</si>
  <si>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</si>
  <si>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</si>
  <si>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</si>
  <si>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</si>
  <si>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</si>
  <si>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</si>
  <si>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</si>
  <si>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</si>
  <si>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</si>
  <si>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</si>
  <si>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</si>
  <si>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</si>
  <si>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</si>
  <si>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</si>
  <si>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</si>
  <si>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</si>
  <si>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</si>
  <si>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</si>
  <si>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</si>
  <si>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</si>
  <si>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</si>
  <si>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</si>
  <si>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</si>
  <si>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</si>
  <si>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</si>
  <si>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</si>
  <si>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</si>
  <si>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</si>
  <si>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</si>
  <si>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</si>
  <si>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</si>
  <si>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</si>
  <si>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</si>
  <si>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</si>
  <si>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</si>
  <si>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</si>
  <si>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</si>
  <si>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</si>
  <si>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</si>
  <si>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</si>
  <si>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</si>
  <si>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</si>
  <si>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</si>
  <si>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</si>
  <si>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</si>
  <si>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</si>
  <si>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</si>
  <si>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</si>
  <si>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</si>
  <si>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</si>
  <si>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</si>
  <si>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</si>
  <si>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</si>
  <si>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</si>
  <si>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</si>
  <si>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</si>
  <si>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</si>
  <si>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</si>
  <si>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</si>
  <si>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</si>
  <si>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</si>
  <si>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</si>
  <si>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</si>
  <si>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</si>
  <si>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</si>
  <si>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</si>
  <si>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</si>
  <si>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</si>
  <si>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</si>
  <si>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</si>
  <si>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</si>
  <si>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</si>
  <si>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</si>
  <si>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</si>
  <si>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</si>
  <si>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</si>
  <si>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</si>
  <si>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</si>
  <si>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</si>
  <si>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</si>
  <si>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</si>
  <si>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</si>
  <si>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</si>
  <si>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</si>
  <si>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</si>
  <si>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</si>
  <si>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</si>
  <si>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</si>
  <si>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</si>
  <si>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</si>
  <si>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</si>
  <si>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</si>
  <si>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</si>
  <si>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</si>
  <si>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</si>
  <si>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</si>
  <si>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</si>
  <si>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</si>
  <si>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</si>
  <si>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</si>
  <si>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</si>
  <si>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</si>
  <si>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</si>
  <si>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</si>
  <si>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</si>
  <si>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</si>
  <si>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</si>
  <si>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</si>
  <si>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</si>
  <si>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</si>
  <si>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</si>
  <si>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</si>
  <si>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</si>
  <si>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</si>
  <si>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</si>
  <si>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</si>
  <si>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</si>
  <si>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</si>
  <si>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</si>
  <si>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</si>
  <si>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</si>
  <si>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</si>
  <si>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</si>
  <si>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</si>
  <si>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</si>
  <si>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</si>
  <si>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</si>
  <si>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</si>
  <si>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</si>
  <si>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</si>
  <si>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</si>
  <si>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</si>
  <si>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</si>
  <si>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</si>
  <si>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</si>
  <si>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</si>
  <si>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</si>
  <si>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</si>
  <si>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</si>
  <si>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</si>
  <si>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</si>
  <si>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</si>
  <si>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</si>
  <si>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</si>
  <si>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</si>
  <si>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</si>
  <si>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</si>
  <si>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</si>
  <si>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</si>
  <si>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</si>
  <si>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</si>
  <si>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</si>
  <si>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</si>
  <si>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</si>
  <si>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</si>
  <si>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</si>
  <si>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</si>
  <si>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</si>
  <si>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</si>
  <si>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</si>
  <si>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</si>
  <si>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</si>
  <si>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</si>
  <si>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</si>
  <si>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</si>
  <si>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</si>
  <si>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</si>
  <si>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</si>
  <si>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</si>
  <si>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</si>
  <si>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</si>
  <si>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</si>
  <si>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</si>
  <si>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</si>
  <si>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</si>
  <si>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</si>
  <si>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</si>
  <si>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</si>
  <si>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</si>
  <si>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</si>
  <si>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</si>
  <si>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</si>
  <si>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</si>
  <si>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</si>
  <si>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</si>
  <si>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</si>
  <si>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</si>
  <si>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</si>
  <si>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</si>
  <si>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</si>
  <si>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</si>
  <si>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</si>
  <si>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</si>
  <si>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</si>
  <si>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</si>
  <si>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</si>
  <si>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</si>
  <si>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</si>
  <si>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</si>
  <si>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</si>
  <si>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</si>
  <si>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</si>
  <si>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</si>
  <si>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</si>
  <si>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</si>
  <si>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</si>
  <si>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</si>
  <si>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</si>
  <si>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</si>
  <si>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</si>
  <si>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</si>
  <si>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</si>
  <si>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</si>
  <si>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</si>
  <si>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</si>
  <si>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</si>
  <si>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</si>
  <si>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</si>
  <si>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</si>
  <si>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</si>
  <si>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</si>
  <si>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</si>
  <si>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</si>
  <si>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</si>
  <si>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</si>
  <si>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</si>
  <si>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</si>
  <si>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</si>
  <si>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</si>
  <si>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</si>
  <si>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</si>
  <si>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</si>
  <si>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</si>
  <si>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</si>
  <si>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</si>
  <si>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</si>
  <si>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</si>
  <si>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</si>
  <si>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</si>
  <si>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</si>
  <si>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</si>
  <si>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</si>
  <si>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</si>
  <si>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</si>
  <si>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</si>
  <si>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</si>
  <si>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</si>
  <si>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</si>
  <si>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</si>
  <si>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</si>
  <si>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</si>
  <si>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</si>
  <si>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</si>
  <si>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</si>
  <si>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</si>
  <si>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</si>
  <si>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</si>
  <si>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</si>
  <si>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</si>
  <si>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</si>
  <si>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</si>
  <si>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</si>
  <si>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</si>
  <si>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</si>
  <si>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</si>
  <si>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</si>
  <si>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</si>
  <si>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</si>
  <si>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</si>
  <si>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</si>
  <si>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</si>
  <si>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</si>
  <si>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</si>
  <si>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</si>
  <si>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</si>
  <si>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</si>
  <si>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</si>
  <si>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</si>
  <si>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</si>
  <si>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</si>
  <si>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</si>
  <si>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</si>
  <si>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</si>
  <si>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</si>
  <si>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</si>
  <si>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</si>
  <si>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</si>
  <si>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</si>
  <si>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</si>
  <si>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</si>
  <si>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</si>
  <si>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</si>
  <si>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</si>
  <si>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</si>
  <si>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</si>
  <si>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</si>
  <si>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</si>
  <si>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</si>
  <si>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</si>
  <si>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</si>
  <si>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</si>
  <si>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</si>
  <si>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</si>
  <si>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</si>
  <si>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</si>
  <si>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</si>
  <si>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</si>
  <si>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</si>
  <si>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</si>
  <si>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</si>
  <si>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</si>
  <si>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</si>
  <si>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</si>
  <si>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</si>
  <si>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</si>
  <si>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</si>
  <si>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</si>
  <si>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</si>
  <si>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</si>
  <si>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</si>
  <si>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</si>
  <si>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</si>
  <si>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</si>
  <si>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</si>
  <si>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</si>
  <si>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</si>
  <si>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</si>
  <si>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</si>
  <si>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</si>
  <si>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</si>
  <si>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</si>
  <si>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</si>
  <si>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</si>
  <si>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</si>
  <si>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</si>
  <si>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</si>
  <si>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</si>
  <si>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</si>
  <si>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</si>
  <si>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</si>
  <si>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</si>
  <si>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</si>
  <si>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</si>
  <si>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</si>
  <si>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</si>
  <si>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</si>
  <si>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</si>
  <si>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</si>
  <si>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</si>
  <si>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</si>
  <si>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</si>
  <si>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</si>
  <si>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</si>
  <si>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</si>
  <si>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</si>
  <si>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</si>
  <si>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</si>
  <si>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</si>
  <si>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</si>
  <si>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</si>
  <si>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</si>
  <si>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</si>
  <si>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</si>
  <si>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</si>
  <si>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</si>
  <si>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</si>
  <si>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</si>
  <si>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</si>
  <si>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</si>
  <si>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</si>
  <si>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</si>
  <si>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</si>
  <si>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</si>
  <si>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</si>
  <si>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</si>
  <si>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</si>
  <si>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</si>
  <si>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</si>
  <si>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</si>
  <si>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</si>
  <si>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</si>
  <si>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</si>
  <si>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</si>
  <si>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</si>
  <si>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</si>
  <si>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</si>
  <si>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</si>
  <si>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</si>
  <si>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</si>
  <si>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</si>
  <si>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</si>
  <si>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</si>
  <si>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</si>
  <si>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</si>
  <si>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</si>
  <si>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</si>
  <si>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</si>
  <si>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</si>
  <si>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</si>
  <si>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</si>
  <si>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</si>
  <si>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</si>
  <si>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</si>
  <si>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</si>
  <si>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</si>
  <si>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</si>
  <si>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</si>
  <si>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</si>
  <si>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</si>
  <si>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</si>
  <si>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</si>
  <si>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</si>
  <si>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</si>
  <si>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</si>
  <si>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</si>
  <si>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</si>
  <si>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</si>
  <si>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</si>
  <si>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</si>
  <si>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</si>
  <si>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</si>
  <si>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</si>
  <si>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</si>
  <si>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</si>
  <si>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</si>
  <si>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</si>
  <si>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</si>
  <si>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</si>
  <si>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</si>
  <si>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</si>
  <si>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</si>
  <si>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</si>
  <si>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</si>
  <si>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</si>
  <si>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</si>
  <si>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</si>
  <si>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</si>
  <si>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</si>
  <si>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</si>
  <si>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</si>
  <si>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</si>
  <si>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</si>
  <si>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</si>
  <si>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</si>
  <si>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</si>
  <si>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</si>
  <si>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</si>
  <si>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</si>
  <si>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</si>
  <si>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</si>
  <si>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</si>
  <si>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</si>
  <si>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</si>
  <si>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</si>
  <si>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</si>
  <si>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</si>
  <si>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</si>
  <si>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</si>
  <si>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</si>
  <si>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</si>
  <si>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</si>
  <si>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</si>
  <si>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</si>
  <si>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</si>
  <si>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</si>
  <si>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</si>
  <si>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</si>
  <si>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</si>
  <si>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</si>
  <si>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</si>
  <si>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</si>
  <si>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</si>
  <si>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</si>
  <si>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</si>
  <si>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</si>
  <si>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</si>
  <si>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</si>
  <si>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</si>
  <si>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</si>
  <si>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</si>
  <si>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</si>
  <si>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</si>
  <si>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</si>
  <si>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</si>
  <si>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</si>
  <si>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</si>
  <si>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</si>
  <si>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</si>
  <si>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</si>
  <si>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</si>
  <si>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</si>
  <si>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</si>
  <si>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</si>
  <si>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</si>
  <si>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</si>
  <si>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</si>
  <si>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</si>
  <si>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</si>
  <si>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</si>
  <si>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</si>
  <si>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</si>
  <si>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</si>
  <si>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</si>
  <si>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</si>
  <si>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</si>
  <si>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</si>
  <si>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</si>
  <si>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</si>
  <si>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</si>
  <si>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</si>
  <si>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</si>
  <si>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</si>
  <si>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</si>
  <si>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</si>
  <si>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</si>
  <si>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</si>
  <si>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</si>
  <si>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</si>
  <si>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</si>
  <si>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</si>
  <si>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</si>
  <si>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</si>
  <si>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</si>
  <si>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</si>
  <si>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</si>
  <si>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</si>
  <si>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</si>
  <si>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</si>
  <si>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</si>
  <si>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</si>
  <si>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</si>
  <si>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</si>
  <si>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</si>
  <si>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</si>
  <si>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</si>
  <si>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</si>
  <si>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</si>
  <si>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</si>
  <si>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</si>
  <si>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</si>
  <si>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</si>
  <si>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</si>
  <si>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</si>
  <si>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</si>
  <si>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</si>
  <si>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</si>
  <si>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</si>
  <si>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</si>
  <si>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</si>
  <si>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</si>
  <si>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</si>
  <si>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</si>
  <si>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</si>
  <si>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</si>
  <si>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</si>
  <si>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</si>
  <si>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</si>
  <si>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</si>
  <si>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</si>
  <si>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</si>
  <si>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</si>
  <si>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</si>
  <si>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</si>
  <si>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</si>
  <si>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</si>
  <si>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</si>
  <si>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</si>
  <si>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</si>
  <si>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</si>
  <si>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</si>
  <si>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</si>
  <si>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</si>
  <si>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</si>
  <si>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</si>
  <si>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</si>
  <si>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</si>
  <si>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</si>
  <si>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</si>
  <si>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</si>
  <si>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</si>
  <si>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</si>
  <si>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</si>
  <si>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</si>
  <si>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</si>
  <si>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</si>
  <si>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</si>
  <si>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</si>
  <si>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</si>
  <si>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</si>
  <si>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</si>
  <si>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</si>
  <si>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</si>
  <si>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</si>
  <si>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</si>
  <si>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</si>
  <si>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</si>
  <si>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</si>
  <si>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</si>
  <si>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</si>
  <si>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</si>
  <si>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</si>
  <si>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</si>
  <si>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</si>
  <si>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</si>
  <si>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</si>
  <si>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</si>
  <si>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</si>
  <si>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</si>
  <si>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</si>
  <si>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</si>
  <si>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</si>
  <si>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</si>
  <si>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</si>
  <si>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</si>
  <si>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</si>
  <si>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</si>
  <si>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</si>
  <si>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</si>
  <si>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</si>
  <si>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</si>
  <si>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</si>
  <si>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</si>
  <si>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</si>
  <si>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</si>
  <si>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</si>
  <si>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</si>
  <si>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</si>
  <si>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</si>
  <si>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</si>
  <si>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</si>
  <si>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</si>
  <si>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</si>
  <si>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</si>
  <si>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</si>
  <si>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</si>
  <si>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</si>
  <si>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</si>
  <si>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</si>
  <si>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</si>
  <si>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</si>
  <si>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</si>
  <si>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</si>
  <si>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</si>
  <si>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</si>
  <si>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</si>
  <si>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</si>
  <si>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</si>
  <si>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</si>
  <si>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</si>
  <si>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</si>
  <si>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</si>
  <si>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</si>
  <si>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</si>
  <si>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</si>
  <si>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</si>
  <si>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</si>
  <si>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</si>
  <si>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</si>
  <si>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</si>
  <si>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</si>
  <si>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</si>
  <si>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</si>
  <si>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</si>
  <si>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</si>
  <si>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</si>
  <si>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</si>
  <si>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</si>
  <si>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</si>
  <si>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</si>
  <si>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</si>
  <si>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</si>
  <si>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</si>
  <si>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</si>
  <si>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</si>
  <si>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</si>
  <si>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</si>
  <si>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</si>
  <si>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</si>
  <si>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</si>
  <si>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</si>
  <si>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</si>
  <si>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</si>
  <si>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</si>
  <si>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</si>
  <si>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</si>
  <si>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</si>
  <si>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</si>
  <si>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</si>
  <si>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</si>
  <si>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</si>
  <si>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</si>
  <si>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</si>
  <si>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</si>
  <si>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</si>
  <si>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</si>
  <si>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</si>
  <si>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</si>
  <si>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</si>
  <si>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</si>
  <si>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</si>
  <si>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</si>
  <si>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</si>
  <si>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</si>
  <si>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</si>
  <si>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</si>
  <si>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</si>
  <si>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</si>
  <si>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</si>
  <si>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</si>
  <si>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</si>
  <si>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</si>
  <si>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</si>
  <si>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</si>
  <si>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</si>
  <si>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</si>
  <si>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</si>
  <si>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</si>
  <si>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</si>
  <si>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</si>
  <si>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</si>
  <si>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</si>
  <si>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</si>
  <si>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</si>
  <si>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</si>
  <si>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</si>
  <si>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</si>
  <si>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</si>
  <si>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</si>
  <si>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</si>
  <si>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</si>
  <si>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</si>
  <si>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</si>
  <si>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</si>
  <si>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</si>
  <si>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</si>
  <si>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</si>
  <si>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</si>
  <si>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</si>
  <si>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</si>
  <si>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</si>
  <si>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</si>
  <si>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</si>
  <si>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</si>
  <si>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</si>
  <si>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</si>
  <si>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</si>
  <si>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</si>
  <si>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</si>
  <si>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</si>
  <si>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</si>
  <si>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</si>
  <si>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</si>
  <si>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</si>
  <si>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</si>
  <si>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</si>
  <si>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</si>
  <si>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</si>
  <si>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</si>
  <si>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</si>
  <si>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</si>
  <si>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</si>
  <si>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</si>
  <si>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</si>
  <si>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</si>
  <si>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</si>
  <si>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</si>
  <si>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</si>
  <si>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</si>
  <si>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</si>
  <si>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</si>
  <si>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</si>
  <si>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</si>
  <si>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</si>
  <si>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</si>
  <si>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</si>
  <si>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</si>
  <si>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</si>
  <si>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</si>
  <si>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</si>
  <si>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</si>
  <si>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</si>
  <si>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</si>
  <si>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</si>
  <si>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</si>
  <si>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</si>
  <si>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</si>
  <si>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</si>
  <si>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</si>
  <si>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</si>
  <si>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</si>
  <si>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</si>
  <si>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</si>
  <si>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</si>
  <si>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</si>
  <si>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</si>
  <si>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</si>
  <si>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</si>
  <si>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</si>
  <si>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</si>
  <si>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</si>
  <si>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</si>
  <si>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</si>
  <si>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</si>
  <si>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</si>
  <si>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</si>
  <si>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</si>
  <si>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</si>
  <si>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</si>
  <si>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</si>
  <si>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</si>
  <si>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</si>
  <si>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</si>
  <si>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</si>
  <si>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</si>
  <si>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</si>
  <si>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</si>
  <si>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</si>
  <si>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</si>
  <si>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</si>
  <si>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</si>
  <si>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</si>
  <si>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</si>
  <si>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</si>
  <si>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</si>
  <si>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</si>
  <si>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</si>
  <si>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</si>
  <si>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</si>
  <si>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</si>
  <si>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</si>
  <si>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</si>
  <si>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</si>
  <si>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</si>
  <si>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</si>
  <si>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</si>
  <si>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</si>
  <si>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</si>
  <si>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</si>
  <si>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</si>
  <si>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</si>
  <si>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</si>
  <si>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</si>
  <si>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</si>
  <si>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</si>
  <si>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</si>
  <si>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</si>
  <si>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</si>
  <si>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</si>
  <si>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</si>
  <si>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</si>
  <si>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</si>
  <si>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</si>
  <si>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</si>
  <si>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</si>
  <si>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</si>
  <si>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</si>
  <si>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</si>
  <si>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</si>
  <si>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</si>
  <si>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</si>
  <si>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</si>
  <si>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</si>
  <si>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</si>
  <si>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</si>
  <si>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</si>
  <si>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</si>
  <si>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</si>
  <si>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</si>
  <si>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</si>
  <si>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</si>
  <si>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</si>
  <si>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</si>
  <si>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</si>
  <si>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</si>
  <si>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</si>
  <si>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</si>
  <si>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</si>
  <si>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</si>
  <si>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</si>
  <si>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</si>
  <si>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</si>
  <si>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</si>
  <si>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</si>
  <si>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</si>
  <si>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</si>
  <si>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</si>
  <si>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</si>
  <si>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</si>
  <si>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</si>
  <si>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</si>
  <si>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</si>
  <si>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</si>
  <si>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</si>
  <si>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</si>
  <si>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</si>
  <si>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</si>
  <si>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</si>
  <si>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</si>
  <si>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</si>
  <si>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</si>
  <si>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</si>
  <si>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</si>
  <si>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</si>
  <si>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</si>
  <si>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</si>
  <si>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</si>
  <si>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</si>
  <si>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</si>
  <si>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</si>
  <si>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</si>
  <si>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</si>
  <si>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</si>
  <si>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</si>
  <si>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</si>
  <si>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</si>
  <si>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</si>
  <si>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</si>
  <si>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</si>
  <si>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</si>
  <si>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</si>
  <si>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</si>
  <si>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</si>
  <si>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</si>
  <si>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</si>
  <si>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</si>
  <si>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</si>
  <si>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</si>
  <si>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</si>
  <si>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</si>
  <si>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</si>
  <si>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</si>
  <si>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</si>
  <si>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</si>
  <si>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</si>
  <si>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</si>
  <si>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</si>
  <si>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</si>
  <si>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</si>
  <si>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</si>
  <si>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</si>
  <si>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</si>
  <si>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</si>
  <si>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</si>
  <si>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</si>
  <si>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</si>
  <si>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</si>
  <si>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</si>
  <si>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</si>
  <si>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</si>
  <si>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</si>
  <si>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</si>
  <si>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</si>
  <si>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</si>
  <si>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</si>
  <si>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</si>
  <si>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</si>
  <si>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</si>
  <si>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</si>
  <si>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</si>
  <si>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</si>
  <si>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</si>
  <si>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</si>
  <si>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</si>
  <si>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</si>
  <si>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</si>
  <si>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</si>
  <si>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</si>
  <si>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</si>
  <si>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</si>
  <si>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</si>
  <si>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</si>
  <si>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</si>
  <si>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</si>
  <si>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</si>
  <si>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</si>
  <si>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</si>
  <si>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</si>
  <si>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</si>
  <si>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</si>
  <si>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</si>
  <si>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</si>
  <si>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</si>
  <si>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</si>
  <si>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</si>
  <si>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</si>
  <si>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</si>
  <si>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</si>
  <si>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</si>
  <si>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</si>
  <si>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</si>
  <si>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</si>
  <si>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</si>
  <si>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</si>
  <si>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</si>
  <si>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</si>
  <si>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</si>
  <si>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</si>
  <si>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</si>
  <si>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</si>
  <si>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</si>
  <si>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</si>
  <si>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</si>
  <si>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</si>
  <si>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</si>
  <si>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</si>
  <si>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</si>
  <si>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</si>
  <si>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</si>
  <si>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</si>
  <si>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</si>
  <si>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</si>
  <si>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</si>
  <si>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</si>
  <si>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</si>
  <si>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</si>
  <si>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</si>
  <si>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</si>
  <si>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</si>
  <si>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</si>
  <si>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</si>
  <si>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</si>
  <si>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</si>
  <si>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</si>
  <si>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</si>
  <si>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</si>
  <si>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</si>
  <si>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</si>
  <si>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</si>
  <si>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</si>
  <si>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</si>
  <si>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</si>
  <si>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</si>
  <si>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</si>
  <si>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</si>
  <si>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</si>
  <si>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</si>
  <si>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</si>
  <si>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</si>
  <si>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</si>
  <si>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</si>
  <si>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</si>
  <si>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</si>
  <si>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</si>
  <si>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</si>
  <si>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</si>
  <si>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</si>
  <si>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</si>
  <si>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</si>
  <si>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</si>
  <si>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</si>
  <si>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</si>
  <si>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</si>
  <si>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</si>
  <si>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</si>
  <si>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</si>
  <si>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</si>
  <si>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</si>
  <si>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</si>
  <si>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</si>
  <si>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</si>
  <si>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</si>
  <si>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</si>
  <si>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</si>
  <si>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</si>
  <si>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</si>
  <si>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</si>
  <si>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</si>
  <si>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</si>
  <si>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</si>
  <si>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</si>
  <si>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</si>
  <si>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</si>
  <si>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</si>
  <si>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</si>
  <si>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</si>
  <si>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</si>
  <si>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</si>
  <si>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</si>
  <si>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</si>
  <si>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</si>
  <si>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</si>
  <si>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</si>
  <si>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</si>
  <si>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</si>
  <si>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</si>
  <si>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</si>
  <si>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</si>
  <si>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</si>
  <si>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</si>
  <si>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</si>
  <si>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</si>
  <si>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</si>
  <si>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</si>
  <si>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</si>
  <si>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</si>
  <si>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</si>
  <si>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</si>
  <si>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</si>
  <si>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</si>
  <si>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</si>
  <si>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</si>
  <si>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</si>
  <si>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</si>
  <si>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</si>
  <si>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</si>
  <si>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</si>
  <si>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</si>
  <si>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</si>
  <si>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</si>
  <si>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</si>
  <si>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</si>
  <si>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</si>
  <si>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</si>
  <si>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</si>
  <si>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</si>
  <si>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</si>
  <si>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</si>
  <si>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</si>
  <si>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</si>
  <si>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</si>
  <si>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</si>
  <si>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</si>
  <si>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</si>
  <si>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</si>
  <si>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</si>
  <si>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</si>
  <si>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</si>
  <si>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</si>
  <si>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</si>
  <si>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</si>
  <si>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</si>
  <si>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</si>
  <si>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</si>
  <si>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</si>
  <si>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</si>
  <si>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</si>
  <si>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</si>
  <si>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</si>
  <si>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</si>
  <si>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</si>
  <si>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</si>
  <si>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</si>
  <si>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</si>
  <si>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</si>
  <si>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</si>
  <si>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</si>
  <si>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</si>
  <si>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</si>
  <si>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</si>
  <si>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</si>
  <si>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</si>
  <si>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</si>
  <si>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</si>
  <si>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</si>
  <si>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</si>
  <si>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</si>
  <si>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</si>
  <si>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</si>
  <si>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</si>
  <si>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</si>
  <si>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</si>
  <si>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</si>
  <si>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</si>
  <si>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</si>
  <si>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</si>
  <si>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</si>
  <si>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</si>
  <si>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</si>
  <si>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</si>
  <si>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</si>
  <si>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</si>
  <si>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</si>
  <si>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</si>
  <si>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</si>
  <si>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</si>
  <si>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</si>
  <si>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</si>
  <si>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</si>
  <si>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</si>
  <si>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</si>
  <si>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</si>
  <si>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</si>
  <si>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</si>
  <si>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</si>
  <si>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</si>
  <si>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</si>
  <si>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</si>
  <si>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</si>
  <si>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</si>
  <si>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</si>
  <si>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</si>
  <si>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</si>
  <si>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</si>
  <si>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</si>
  <si>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</si>
  <si>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</si>
  <si>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</si>
  <si>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</si>
  <si>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</si>
  <si>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</si>
  <si>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</si>
  <si>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</si>
  <si>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</si>
  <si>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</si>
  <si>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</si>
  <si>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</si>
  <si>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</si>
  <si>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</si>
  <si>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</si>
  <si>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</si>
  <si>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</si>
  <si>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</si>
  <si>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</si>
  <si>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</si>
  <si>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</si>
  <si>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</si>
  <si>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</si>
  <si>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</si>
  <si>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</si>
  <si>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</si>
  <si>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</si>
  <si>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</si>
  <si>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</si>
  <si>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</si>
  <si>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</si>
  <si>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</si>
  <si>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</si>
  <si>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</si>
  <si>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</si>
  <si>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</si>
  <si>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</si>
  <si>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</si>
  <si>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</si>
  <si>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</si>
  <si>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</si>
  <si>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</si>
  <si>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</si>
  <si>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</si>
  <si>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</si>
  <si>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</si>
  <si>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</si>
  <si>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</si>
  <si>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</si>
  <si>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</si>
  <si>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</si>
  <si>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</si>
  <si>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</si>
  <si>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</si>
  <si>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</si>
  <si>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</si>
  <si>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</si>
  <si>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</si>
  <si>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</si>
  <si>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</si>
  <si>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</si>
  <si>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</si>
  <si>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</si>
  <si>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</si>
  <si>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</si>
  <si>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</si>
  <si>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</si>
  <si>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</si>
  <si>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</si>
  <si>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</si>
  <si>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</si>
  <si>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</si>
  <si>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</si>
  <si>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</si>
  <si>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</si>
  <si>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</si>
  <si>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</si>
  <si>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</si>
  <si>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</si>
  <si>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</si>
  <si>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</si>
  <si>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</si>
  <si>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</si>
  <si>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</si>
  <si>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</si>
  <si>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</si>
  <si>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</si>
  <si>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</si>
  <si>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</si>
  <si>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</si>
  <si>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</si>
  <si>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</si>
  <si>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</si>
  <si>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</si>
  <si>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</si>
  <si>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</si>
  <si>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</si>
  <si>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</si>
  <si>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</si>
  <si>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</si>
  <si>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</si>
  <si>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</si>
  <si>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</si>
  <si>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</si>
  <si>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</si>
  <si>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</si>
  <si>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</si>
  <si>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</si>
  <si>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</si>
  <si>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</si>
  <si>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</si>
  <si>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</si>
  <si>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</si>
  <si>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</si>
  <si>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</si>
  <si>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</si>
  <si>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</si>
  <si>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</si>
  <si>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</si>
  <si>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</si>
  <si>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</si>
  <si>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</si>
  <si>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</si>
  <si>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</si>
  <si>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</si>
  <si>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</si>
  <si>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</si>
  <si>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</si>
  <si>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</si>
  <si>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</si>
  <si>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</si>
  <si>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</si>
  <si>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</si>
  <si>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</si>
  <si>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</si>
  <si>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</si>
  <si>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</si>
  <si>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</si>
  <si>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</si>
  <si>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</si>
  <si>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</si>
  <si>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</si>
  <si>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</si>
  <si>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</si>
  <si>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</si>
  <si>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</si>
  <si>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</si>
  <si>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</si>
  <si>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</si>
  <si>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</si>
  <si>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</si>
  <si>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</si>
  <si>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</si>
  <si>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</si>
  <si>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</si>
  <si>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</si>
  <si>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</si>
  <si>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</si>
  <si>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</si>
  <si>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</si>
  <si>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</si>
  <si>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</si>
  <si>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</si>
  <si>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</si>
  <si>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</si>
  <si>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</si>
  <si>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</si>
  <si>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</si>
  <si>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</si>
  <si>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</si>
  <si>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</si>
  <si>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</si>
  <si>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</si>
  <si>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</si>
  <si>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</si>
  <si>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</si>
  <si>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</si>
  <si>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</si>
  <si>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</si>
  <si>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</si>
  <si>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</si>
  <si>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</si>
  <si>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</si>
  <si>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</si>
  <si>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</si>
  <si>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</si>
  <si>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</si>
  <si>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</si>
  <si>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</si>
  <si>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</si>
  <si>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</si>
  <si>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</si>
  <si>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</si>
  <si>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</si>
  <si>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</si>
  <si>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</si>
  <si>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</si>
  <si>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</si>
  <si>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</si>
  <si>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</si>
  <si>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</si>
  <si>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</si>
  <si>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</si>
  <si>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</si>
  <si>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</si>
  <si>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</si>
  <si>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</si>
  <si>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</si>
  <si>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</si>
  <si>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</si>
  <si>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</si>
  <si>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</si>
  <si>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</si>
  <si>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</si>
  <si>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</si>
  <si>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</si>
  <si>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</si>
  <si>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</si>
  <si>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</si>
  <si>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</si>
  <si>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</si>
  <si>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</si>
  <si>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</si>
  <si>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</si>
  <si>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</si>
  <si>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</si>
  <si>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</si>
  <si>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</si>
  <si>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</si>
  <si>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</si>
  <si>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</si>
  <si>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</si>
  <si>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</si>
  <si>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</si>
  <si>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</si>
  <si>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</si>
  <si>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</si>
  <si>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</si>
  <si>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</si>
  <si>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</si>
  <si>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</si>
  <si>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</si>
  <si>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</si>
  <si>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</si>
  <si>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</si>
  <si>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</si>
  <si>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</si>
  <si>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</si>
  <si>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</si>
  <si>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</si>
  <si>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</si>
  <si>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</si>
  <si>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</si>
  <si>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</si>
  <si>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</si>
  <si>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</si>
  <si>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</si>
  <si>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</si>
  <si>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</si>
  <si>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</si>
  <si>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</si>
  <si>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</si>
  <si>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</si>
  <si>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</si>
  <si>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</si>
  <si>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</si>
  <si>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</si>
  <si>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</si>
  <si>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</si>
  <si>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</si>
  <si>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</si>
  <si>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</si>
  <si>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</si>
  <si>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</si>
  <si>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</si>
  <si>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</si>
  <si>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</si>
  <si>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</si>
  <si>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</si>
  <si>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</si>
  <si>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</si>
  <si>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</si>
  <si>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</si>
  <si>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</si>
  <si>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</si>
  <si>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</si>
  <si>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</si>
  <si>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</si>
  <si>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</si>
  <si>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</si>
  <si>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</si>
  <si>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</si>
  <si>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</si>
  <si>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</si>
  <si>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</si>
  <si>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</si>
  <si>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</si>
  <si>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</si>
  <si>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</si>
  <si>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</si>
  <si>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</si>
  <si>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</si>
  <si>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</si>
  <si>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</si>
  <si>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</si>
  <si>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</si>
  <si>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</si>
  <si>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</si>
  <si>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</si>
  <si>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</si>
  <si>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</si>
  <si>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</si>
  <si>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</si>
  <si>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</si>
  <si>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</si>
  <si>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</si>
  <si>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</si>
  <si>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</si>
  <si>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</si>
  <si>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</si>
  <si>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</si>
  <si>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</si>
  <si>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</si>
  <si>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</si>
  <si>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</si>
  <si>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</si>
  <si>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</si>
  <si>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</si>
  <si>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</si>
  <si>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</si>
  <si>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</si>
  <si>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</si>
  <si>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</si>
  <si>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</si>
  <si>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</si>
  <si>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</si>
  <si>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</si>
  <si>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</si>
  <si>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</si>
  <si>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</si>
  <si>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</si>
  <si>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</si>
  <si>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</si>
  <si>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</si>
  <si>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</si>
  <si>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</si>
  <si>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</si>
  <si>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</si>
  <si>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</si>
  <si>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</si>
  <si>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</si>
  <si>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</si>
  <si>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</si>
  <si>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</si>
  <si>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</si>
  <si>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</si>
  <si>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</si>
  <si>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</si>
  <si>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</si>
  <si>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</si>
  <si>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</si>
  <si>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</si>
  <si>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</si>
  <si>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</si>
  <si>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</si>
  <si>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</si>
  <si>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</si>
  <si>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</si>
  <si>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</si>
  <si>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</si>
  <si>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</si>
  <si>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</si>
  <si>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</si>
  <si>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</si>
  <si>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</si>
  <si>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</si>
  <si>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</si>
  <si>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</si>
  <si>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</si>
  <si>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</si>
  <si>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</si>
  <si>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</si>
  <si>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</si>
  <si>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</si>
  <si>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</si>
  <si>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</si>
  <si>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</si>
  <si>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</si>
  <si>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</si>
  <si>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</si>
  <si>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</si>
  <si>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</si>
  <si>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</si>
  <si>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</si>
  <si>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</si>
  <si>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</si>
  <si>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</si>
  <si>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</si>
  <si>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</si>
  <si>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</si>
  <si>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</si>
  <si>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</si>
  <si>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</si>
  <si>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</si>
  <si>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</si>
  <si>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</si>
  <si>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</si>
  <si>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</si>
  <si>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</si>
  <si>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</si>
  <si>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</si>
  <si>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</si>
  <si>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</si>
  <si>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</si>
  <si>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</si>
  <si>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</si>
  <si>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</si>
  <si>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</si>
  <si>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</si>
  <si>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</si>
  <si>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</si>
  <si>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</si>
  <si>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</si>
  <si>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</si>
  <si>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</si>
  <si>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</si>
  <si>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</si>
  <si>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</si>
  <si>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</si>
  <si>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</si>
  <si>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</si>
  <si>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</si>
  <si>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</si>
  <si>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</si>
  <si>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</si>
  <si>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</si>
  <si>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</si>
  <si>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</si>
  <si>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</si>
  <si>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</si>
  <si>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</si>
  <si>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</si>
  <si>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</si>
  <si>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</si>
  <si>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</si>
  <si>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</si>
  <si>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</si>
  <si>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</si>
  <si>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</si>
  <si>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</si>
  <si>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</si>
  <si>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</si>
  <si>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</si>
  <si>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</si>
  <si>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</si>
  <si>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</si>
  <si>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</si>
  <si>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</si>
  <si>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</si>
  <si>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</si>
  <si>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</si>
  <si>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</si>
  <si>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</si>
  <si>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</si>
  <si>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</si>
  <si>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</si>
  <si>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</si>
  <si>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</si>
  <si>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</si>
  <si>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</si>
  <si>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</si>
  <si>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</si>
  <si>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</si>
  <si>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</si>
  <si>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</si>
  <si>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</si>
  <si>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</si>
  <si>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</si>
  <si>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</si>
  <si>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</si>
  <si>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</si>
  <si>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</si>
  <si>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</si>
  <si>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</si>
  <si>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</si>
  <si>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</si>
  <si>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</si>
  <si>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</si>
  <si>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</si>
  <si>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</si>
  <si>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</si>
  <si>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</si>
  <si>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</si>
  <si>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</si>
  <si>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</si>
  <si>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</si>
  <si>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</si>
  <si>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</si>
  <si>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</si>
  <si>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</si>
  <si>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</si>
  <si>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</si>
  <si>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</si>
  <si>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</si>
  <si>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</si>
  <si>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</si>
  <si>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</si>
  <si>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</si>
  <si>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</si>
  <si>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</si>
  <si>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</si>
  <si>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</si>
  <si>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</si>
  <si>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</si>
  <si>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</si>
  <si>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</si>
  <si>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</si>
  <si>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</si>
  <si>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</si>
  <si>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</si>
  <si>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</si>
  <si>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</si>
  <si>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</si>
  <si>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</si>
  <si>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</si>
  <si>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</si>
  <si>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</si>
  <si>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</si>
  <si>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</si>
  <si>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</si>
  <si>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</si>
  <si>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</si>
  <si>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</si>
  <si>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</si>
  <si>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</si>
  <si>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</si>
  <si>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</si>
  <si>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</si>
  <si>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</si>
  <si>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</si>
  <si>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</si>
  <si>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</si>
  <si>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</si>
  <si>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</si>
  <si>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</si>
  <si>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</si>
  <si>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</si>
  <si>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</si>
  <si>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</si>
  <si>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</si>
  <si>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</si>
  <si>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</si>
  <si>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</si>
  <si>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</si>
  <si>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</si>
  <si>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</si>
  <si>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</si>
  <si>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</si>
  <si>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</si>
  <si>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</si>
  <si>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</si>
  <si>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</si>
  <si>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</si>
  <si>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</si>
  <si>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</si>
  <si>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</si>
  <si>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</si>
  <si>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</si>
  <si>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</si>
  <si>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</si>
  <si>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</si>
  <si>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</si>
  <si>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</si>
  <si>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</si>
  <si>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</si>
  <si>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</si>
  <si>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</si>
  <si>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</si>
  <si>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</si>
  <si>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</si>
  <si>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</si>
  <si>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</si>
  <si>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</si>
  <si>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</si>
  <si>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</si>
  <si>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</si>
  <si>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</si>
  <si>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</si>
  <si>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</si>
  <si>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</si>
  <si>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</si>
  <si>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</si>
  <si>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</si>
  <si>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</si>
  <si>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</si>
  <si>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</si>
  <si>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</si>
  <si>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</si>
  <si>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</si>
  <si>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</si>
  <si>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</si>
  <si>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</si>
  <si>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</si>
  <si>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</si>
  <si>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</si>
  <si>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</si>
  <si>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</si>
  <si>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</si>
  <si>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</si>
  <si>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</si>
  <si>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</si>
  <si>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</si>
  <si>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</si>
  <si>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</si>
  <si>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</si>
  <si>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</si>
  <si>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</si>
  <si>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</si>
  <si>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</si>
  <si>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</si>
  <si>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</si>
  <si>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</si>
  <si>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</si>
  <si>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</si>
  <si>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</si>
  <si>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</si>
  <si>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</si>
  <si>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</si>
  <si>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</si>
  <si>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</si>
  <si>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</si>
  <si>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</si>
  <si>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</si>
  <si>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</si>
  <si>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</si>
  <si>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</si>
  <si>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</si>
  <si>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</si>
  <si>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</si>
  <si>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</si>
  <si>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</si>
  <si>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</si>
  <si>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</si>
  <si>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</si>
  <si>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</si>
  <si>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</si>
  <si>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</si>
  <si>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</si>
  <si>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</si>
  <si>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</si>
  <si>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</si>
  <si>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</si>
  <si>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</si>
  <si>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</si>
  <si>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</si>
  <si>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</si>
  <si>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</si>
  <si>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</si>
  <si>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</si>
  <si>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</si>
  <si>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</si>
  <si>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</si>
  <si>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</si>
  <si>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</si>
  <si>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</si>
  <si>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</si>
  <si>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</si>
  <si>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</si>
  <si>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</si>
  <si>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</si>
  <si>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</si>
  <si>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</si>
  <si>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</si>
  <si>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</si>
  <si>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</si>
  <si>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</si>
  <si>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</si>
  <si>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</si>
  <si>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</si>
  <si>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</si>
  <si>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</si>
  <si>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</si>
  <si>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</si>
  <si>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</si>
  <si>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</si>
  <si>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</si>
  <si>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</si>
  <si>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</si>
  <si>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</si>
  <si>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</si>
  <si>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</si>
  <si>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</si>
  <si>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</si>
  <si>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</si>
  <si>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</si>
  <si>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</si>
  <si>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</si>
  <si>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</si>
  <si>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</si>
  <si>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</si>
  <si>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</si>
  <si>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</si>
  <si>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</si>
  <si>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</si>
  <si>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</si>
  <si>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</si>
  <si>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</si>
  <si>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</si>
  <si>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</si>
  <si>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</si>
  <si>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</si>
  <si>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</si>
  <si>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</si>
  <si>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</si>
  <si>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</si>
  <si>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</si>
  <si>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</si>
  <si>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</si>
  <si>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</si>
  <si>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</si>
  <si>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</si>
  <si>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</si>
  <si>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</si>
  <si>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</si>
  <si>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</si>
  <si>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</si>
  <si>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</si>
  <si>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</si>
  <si>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</si>
  <si>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</si>
  <si>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</si>
  <si>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</si>
  <si>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</si>
  <si>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</si>
  <si>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</si>
  <si>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</si>
  <si>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</si>
  <si>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</si>
  <si>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</si>
  <si>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</si>
  <si>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</si>
  <si>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</si>
  <si>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</si>
  <si>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</si>
  <si>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</si>
  <si>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</si>
  <si>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</si>
  <si>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</si>
  <si>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</si>
  <si>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</si>
  <si>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</si>
  <si>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</si>
  <si>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</si>
  <si>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</si>
  <si>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</si>
  <si>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</si>
  <si>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</si>
  <si>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</si>
  <si>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</si>
  <si>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</si>
  <si>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</si>
  <si>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</si>
  <si>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</si>
  <si>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</si>
  <si>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</si>
  <si>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</si>
  <si>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</si>
  <si>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</si>
  <si>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</si>
  <si>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</si>
  <si>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</si>
  <si>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</si>
  <si>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</si>
  <si>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</si>
  <si>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</si>
  <si>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</si>
  <si>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</si>
  <si>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</si>
  <si>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</si>
  <si>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</si>
  <si>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</si>
  <si>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</si>
  <si>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</si>
  <si>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</si>
  <si>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</si>
  <si>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</si>
  <si>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</si>
  <si>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</si>
  <si>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</si>
  <si>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</si>
  <si>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</si>
  <si>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</si>
  <si>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</si>
  <si>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</si>
  <si>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</si>
  <si>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</si>
  <si>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</si>
  <si>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</si>
  <si>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</si>
  <si>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</si>
  <si>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</si>
  <si>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</si>
  <si>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</si>
  <si>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</si>
  <si>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</si>
  <si>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</si>
  <si>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</si>
  <si>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</si>
  <si>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</si>
  <si>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</si>
  <si>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</si>
  <si>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</si>
  <si>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</si>
  <si>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</si>
  <si>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</si>
  <si>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</si>
  <si>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</si>
  <si>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</si>
  <si>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</si>
  <si>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</si>
  <si>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</si>
  <si>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</si>
  <si>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</si>
  <si>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</si>
  <si>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</si>
  <si>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</si>
  <si>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</si>
  <si>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</si>
  <si>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</si>
  <si>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</si>
  <si>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</si>
  <si>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</si>
  <si>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</si>
  <si>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</si>
  <si>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</si>
  <si>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</si>
  <si>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</si>
  <si>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</si>
  <si>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</si>
  <si>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</si>
  <si>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</si>
  <si>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</si>
  <si>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</si>
  <si>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</si>
  <si>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</si>
  <si>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</si>
  <si>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</si>
  <si>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</si>
  <si>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</si>
  <si>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</si>
  <si>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</si>
  <si>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</si>
  <si>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</si>
  <si>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</si>
  <si>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</si>
  <si>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</si>
  <si>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</si>
  <si>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</si>
  <si>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</si>
  <si>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</si>
  <si>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</si>
  <si>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</si>
  <si>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</si>
  <si>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</si>
  <si>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</si>
  <si>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</si>
  <si>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</si>
  <si>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</si>
  <si>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</si>
  <si>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</si>
  <si>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</si>
  <si>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</si>
  <si>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</si>
  <si>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</si>
  <si>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</si>
  <si>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</si>
  <si>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</si>
  <si>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</si>
  <si>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</si>
  <si>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</si>
  <si>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</si>
  <si>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</si>
  <si>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</si>
  <si>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</si>
  <si>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</si>
  <si>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</si>
  <si>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</si>
  <si>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</si>
  <si>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</si>
  <si>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</si>
  <si>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</si>
  <si>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</si>
  <si>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</si>
  <si>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</si>
  <si>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</si>
  <si>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</si>
  <si>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</si>
  <si>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</si>
  <si>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</si>
  <si>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</si>
  <si>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</si>
  <si>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</si>
  <si>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</si>
  <si>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</si>
  <si>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</si>
  <si>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</si>
  <si>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</si>
  <si>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</si>
  <si>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</si>
  <si>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</si>
  <si>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</si>
  <si>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</si>
  <si>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</si>
  <si>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</si>
  <si>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</si>
  <si>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</si>
  <si>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</si>
  <si>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</si>
  <si>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</si>
  <si>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</si>
  <si>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</si>
  <si>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</si>
  <si>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</si>
  <si>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</si>
  <si>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</si>
  <si>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</si>
  <si>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</si>
  <si>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</si>
  <si>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</si>
  <si>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</si>
  <si>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</si>
  <si>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</si>
  <si>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</si>
  <si>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</si>
  <si>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</si>
  <si>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</si>
  <si>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</si>
  <si>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</si>
  <si>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</si>
  <si>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</si>
  <si>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</si>
  <si>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</si>
  <si>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</si>
  <si>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</si>
  <si>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</si>
  <si>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</si>
  <si>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</si>
  <si>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</si>
  <si>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</si>
  <si>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</si>
  <si>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</si>
  <si>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</si>
  <si>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</si>
  <si>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</si>
  <si>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</si>
  <si>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</si>
  <si>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</si>
  <si>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</si>
  <si>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</si>
  <si>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</si>
  <si>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</si>
  <si>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</si>
  <si>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</si>
  <si>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</si>
  <si>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</si>
  <si>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</si>
  <si>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</si>
  <si>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</si>
  <si>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</si>
  <si>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</si>
  <si>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</si>
  <si>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</si>
  <si>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</si>
  <si>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</si>
  <si>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</si>
  <si>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</si>
  <si>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</si>
  <si>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</si>
  <si>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</si>
  <si>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</si>
  <si>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</si>
  <si>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</si>
  <si>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</si>
  <si>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</si>
  <si>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</si>
  <si>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</si>
  <si>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</si>
  <si>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</si>
  <si>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</si>
  <si>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</si>
  <si>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</si>
  <si>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</si>
  <si>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</si>
  <si>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</si>
  <si>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</si>
  <si>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</si>
  <si>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</si>
  <si>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</si>
  <si>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</si>
  <si>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</si>
  <si>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</si>
  <si>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</si>
  <si>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</si>
  <si>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</si>
  <si>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</si>
  <si>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</si>
  <si>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</si>
  <si>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</si>
  <si>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</si>
  <si>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</si>
  <si>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</si>
  <si>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</si>
  <si>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</si>
  <si>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</si>
  <si>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</si>
  <si>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</si>
  <si>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</si>
  <si>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</si>
  <si>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</si>
  <si>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</si>
  <si>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</si>
  <si>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</si>
  <si>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</si>
  <si>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</si>
  <si>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</si>
  <si>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</si>
  <si>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</si>
  <si>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</si>
  <si>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</si>
  <si>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</si>
  <si>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</si>
  <si>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</si>
  <si>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</si>
  <si>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</si>
  <si>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</si>
  <si>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</si>
  <si>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</si>
  <si>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</si>
  <si>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</si>
  <si>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</si>
  <si>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</si>
  <si>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</si>
  <si>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</si>
  <si>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</si>
  <si>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</si>
  <si>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</si>
  <si>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</si>
  <si>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</si>
  <si>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</si>
  <si>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</si>
  <si>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</si>
  <si>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</si>
  <si>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</si>
  <si>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</si>
  <si>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</si>
  <si>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</si>
  <si>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</si>
  <si>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</si>
  <si>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</si>
  <si>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</si>
  <si>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</si>
  <si>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</si>
  <si>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</si>
  <si>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</si>
  <si>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</si>
  <si>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</si>
  <si>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</si>
  <si>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</si>
  <si>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</si>
  <si>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</si>
  <si>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</si>
  <si>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</si>
  <si>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</si>
  <si>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</si>
  <si>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</si>
  <si>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</si>
  <si>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</si>
  <si>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</si>
  <si>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</si>
  <si>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</si>
  <si>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</si>
  <si>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</si>
  <si>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</si>
  <si>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</si>
  <si>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</si>
  <si>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</si>
  <si>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</si>
  <si>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</si>
  <si>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</si>
  <si>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</si>
  <si>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</si>
  <si>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</si>
  <si>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</si>
  <si>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</si>
  <si>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</si>
  <si>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</si>
  <si>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</si>
  <si>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</si>
  <si>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</si>
  <si>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</si>
  <si>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</si>
  <si>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</si>
  <si>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</si>
  <si>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</si>
  <si>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</si>
  <si>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</si>
  <si>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</si>
  <si>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</si>
  <si>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</si>
  <si>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</si>
  <si>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</si>
  <si>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</si>
  <si>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</si>
  <si>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</si>
  <si>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</si>
  <si>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</si>
  <si>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</si>
  <si>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</si>
  <si>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</si>
  <si>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</si>
  <si>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</si>
  <si>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</si>
  <si>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</si>
  <si>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</si>
  <si>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</si>
  <si>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</si>
  <si>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</si>
  <si>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</si>
  <si>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</si>
  <si>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</si>
  <si>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</si>
  <si>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</si>
  <si>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</si>
  <si>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</si>
  <si>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</si>
  <si>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</si>
  <si>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</si>
  <si>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</si>
  <si>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</si>
  <si>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</si>
  <si>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</si>
  <si>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</si>
  <si>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</si>
  <si>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</si>
  <si>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</si>
  <si>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</si>
  <si>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</si>
  <si>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</si>
  <si>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</si>
  <si>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</si>
  <si>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</si>
  <si>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</si>
  <si>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</si>
  <si>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</si>
  <si>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</si>
  <si>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</si>
  <si>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</si>
  <si>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</si>
  <si>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</si>
  <si>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</si>
  <si>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</si>
  <si>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</si>
  <si>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</si>
  <si>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</si>
  <si>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</si>
  <si>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</si>
  <si>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</si>
  <si>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</si>
  <si>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</si>
  <si>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</si>
  <si>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</si>
  <si>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</si>
  <si>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</si>
  <si>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</si>
  <si>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</si>
  <si>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</si>
  <si>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</si>
  <si>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</si>
  <si>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</si>
  <si>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</si>
  <si>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</si>
  <si>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</si>
  <si>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</si>
  <si>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</si>
  <si>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</si>
  <si>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</si>
  <si>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</si>
  <si>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</si>
  <si>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</si>
  <si>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</si>
  <si>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</si>
  <si>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</si>
  <si>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</si>
  <si>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</si>
  <si>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</si>
  <si>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</si>
  <si>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</si>
  <si>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</si>
  <si>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</si>
  <si>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</si>
  <si>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</si>
  <si>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</si>
  <si>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</si>
  <si>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</si>
  <si>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</si>
  <si>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</si>
  <si>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</si>
  <si>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</si>
  <si>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</si>
  <si>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</si>
  <si>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</si>
  <si>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</si>
  <si>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</si>
  <si>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</si>
  <si>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</si>
  <si>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</si>
  <si>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</si>
  <si>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</si>
  <si>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</si>
  <si>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</si>
  <si>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</si>
  <si>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</si>
  <si>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</si>
  <si>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</si>
  <si>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</si>
  <si>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</si>
  <si>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</si>
  <si>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</si>
  <si>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</si>
  <si>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</si>
  <si>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</si>
  <si>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</si>
  <si>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</si>
  <si>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</si>
  <si>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</si>
  <si>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</si>
  <si>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</si>
  <si>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</si>
  <si>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</si>
  <si>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</si>
  <si>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</si>
  <si>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</si>
  <si>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</si>
  <si>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</si>
  <si>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</si>
  <si>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</si>
  <si>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</si>
  <si>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</si>
  <si>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</si>
  <si>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</si>
  <si>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</si>
  <si>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</si>
  <si>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</si>
  <si>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</si>
  <si>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</si>
  <si>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</si>
  <si>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</si>
  <si>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</si>
  <si>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</si>
  <si>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</si>
  <si>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</si>
  <si>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</si>
  <si>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</si>
  <si>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</si>
  <si>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</si>
  <si>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</si>
  <si>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</si>
  <si>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</si>
  <si>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</si>
  <si>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</si>
  <si>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</si>
  <si>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</si>
  <si>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</si>
  <si>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</si>
  <si>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</si>
  <si>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</si>
  <si>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</si>
  <si>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</si>
  <si>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</si>
  <si>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</si>
  <si>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</si>
  <si>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</si>
  <si>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</si>
  <si>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</si>
  <si>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</si>
  <si>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</si>
  <si>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</si>
  <si>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</si>
  <si>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</si>
  <si>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</si>
  <si>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</si>
  <si>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</si>
  <si>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</si>
  <si>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</si>
  <si>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</si>
  <si>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</si>
  <si>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</si>
  <si>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</si>
  <si>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</si>
  <si>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</si>
  <si>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</si>
  <si>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</si>
  <si>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</si>
  <si>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</si>
  <si>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</si>
  <si>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</si>
  <si>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</si>
  <si>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</si>
  <si>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</si>
  <si>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</si>
  <si>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</si>
  <si>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</si>
  <si>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</si>
  <si>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</si>
  <si>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</si>
  <si>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</si>
  <si>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</si>
  <si>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</si>
  <si>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</si>
  <si>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</si>
  <si>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</si>
  <si>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</si>
  <si>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</si>
  <si>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</si>
  <si>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</si>
  <si>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</si>
  <si>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</si>
  <si>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</si>
  <si>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</si>
  <si>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</si>
  <si>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</si>
  <si>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</si>
  <si>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</si>
  <si>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</si>
  <si>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</si>
  <si>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</si>
  <si>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</si>
  <si>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</si>
  <si>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</si>
  <si>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</si>
  <si>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</si>
  <si>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</si>
  <si>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</si>
  <si>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</si>
  <si>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</si>
  <si>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</si>
  <si>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</si>
  <si>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</si>
  <si>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</si>
  <si>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</si>
  <si>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</si>
  <si>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</si>
  <si>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</si>
  <si>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</si>
  <si>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</si>
  <si>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</si>
  <si>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</si>
  <si>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</si>
  <si>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</si>
  <si>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</si>
  <si>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</si>
  <si>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</si>
  <si>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</si>
  <si>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</si>
  <si>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</si>
  <si>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</si>
  <si>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</si>
  <si>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</si>
  <si>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</si>
  <si>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</si>
  <si>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</si>
  <si>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</si>
  <si>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</si>
  <si>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</si>
  <si>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</si>
  <si>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</si>
  <si>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</si>
  <si>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</si>
  <si>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</si>
  <si>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</si>
  <si>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</si>
  <si>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</si>
  <si>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</si>
  <si>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</si>
  <si>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</si>
  <si>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</si>
  <si>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</si>
  <si>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</si>
  <si>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</si>
  <si>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</si>
  <si>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</si>
  <si>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</si>
  <si>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</si>
  <si>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</si>
  <si>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</si>
  <si>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</si>
  <si>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</si>
  <si>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</si>
  <si>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</si>
  <si>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</si>
  <si>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</si>
  <si>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</si>
  <si>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</si>
  <si>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</si>
  <si>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</si>
  <si>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</si>
  <si>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</si>
  <si>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</si>
  <si>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</si>
  <si>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</si>
  <si>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</si>
  <si>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</si>
  <si>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</si>
  <si>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</si>
  <si>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</si>
  <si>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</si>
  <si>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</si>
  <si>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</si>
  <si>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</si>
  <si>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</si>
  <si>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</si>
  <si>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</si>
  <si>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</si>
  <si>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</si>
  <si>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</si>
  <si>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</si>
  <si>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</si>
  <si>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</si>
  <si>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</si>
  <si>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</si>
  <si>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</si>
  <si>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</si>
  <si>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</si>
  <si>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</si>
  <si>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</si>
  <si>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</si>
  <si>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</si>
  <si>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</si>
  <si>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</si>
  <si>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</si>
  <si>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</si>
  <si>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</si>
  <si>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</si>
  <si>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</si>
  <si>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</si>
  <si>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</si>
  <si>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</si>
  <si>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</si>
  <si>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</si>
  <si>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</si>
  <si>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</si>
  <si>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</si>
  <si>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</si>
  <si>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</si>
  <si>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</si>
  <si>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</si>
  <si>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</si>
  <si>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</si>
  <si>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</si>
  <si>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</si>
  <si>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</si>
  <si>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</si>
  <si>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</si>
  <si>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</si>
  <si>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</si>
  <si>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</si>
  <si>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</si>
  <si>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</si>
  <si>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</si>
  <si>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</si>
  <si>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</si>
  <si>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</si>
  <si>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</si>
  <si>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</si>
  <si>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</si>
  <si>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</si>
  <si>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</si>
  <si>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</si>
  <si>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</si>
  <si>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</si>
  <si>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</si>
  <si>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</si>
  <si>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</si>
  <si>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</si>
  <si>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</si>
  <si>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</si>
  <si>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</si>
  <si>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</si>
  <si>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</si>
  <si>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</si>
  <si>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</si>
  <si>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</si>
  <si>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</si>
  <si>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</si>
  <si>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</si>
  <si>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</si>
  <si>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</si>
  <si>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</si>
  <si>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</si>
  <si>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</si>
  <si>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</si>
  <si>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</si>
  <si>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</si>
  <si>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</si>
  <si>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</si>
  <si>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</si>
  <si>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</si>
  <si>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</si>
  <si>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</si>
  <si>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</si>
  <si>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</si>
  <si>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</si>
  <si>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</si>
  <si>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</si>
  <si>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</si>
  <si>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</si>
  <si>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</si>
  <si>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</si>
  <si>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</si>
  <si>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</si>
  <si>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</si>
  <si>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</si>
  <si>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</si>
  <si>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</si>
  <si>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</si>
  <si>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</si>
  <si>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</si>
  <si>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</si>
  <si>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</si>
  <si>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</si>
  <si>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</si>
  <si>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</si>
  <si>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</si>
  <si>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</si>
  <si>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</si>
  <si>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</si>
  <si>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</si>
  <si>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</si>
  <si>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</si>
  <si>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</si>
  <si>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</si>
  <si>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</si>
  <si>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</si>
  <si>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</si>
  <si>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</si>
  <si>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</si>
  <si>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</si>
  <si>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</si>
  <si>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</si>
  <si>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</si>
  <si>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</si>
  <si>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</si>
  <si>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</si>
  <si>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</si>
  <si>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</si>
  <si>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</si>
  <si>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</si>
  <si>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</si>
  <si>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</si>
  <si>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</si>
  <si>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</si>
  <si>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</si>
  <si>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</si>
  <si>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</si>
  <si>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</si>
  <si>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</si>
  <si>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</si>
  <si>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</si>
  <si>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</si>
  <si>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</si>
  <si>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</si>
  <si>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</si>
  <si>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</si>
  <si>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</si>
  <si>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</si>
  <si>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</si>
  <si>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</si>
  <si>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</si>
  <si>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</si>
  <si>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</si>
  <si>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</si>
  <si>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</si>
  <si>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</si>
  <si>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</si>
  <si>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</si>
  <si>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</si>
  <si>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</si>
  <si>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</si>
  <si>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</si>
  <si>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</si>
  <si>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</si>
  <si>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</si>
  <si>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</si>
  <si>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</si>
  <si>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</si>
  <si>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</si>
  <si>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</si>
  <si>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</si>
  <si>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</si>
  <si>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</si>
  <si>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</si>
  <si>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</si>
  <si>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</si>
  <si>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</si>
  <si>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</si>
  <si>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</si>
  <si>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</si>
  <si>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</si>
  <si>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</si>
  <si>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</si>
  <si>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</si>
  <si>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</si>
  <si>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</si>
  <si>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</si>
  <si>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</si>
  <si>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</si>
  <si>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</si>
  <si>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</si>
  <si>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</si>
  <si>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</si>
  <si>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</si>
  <si>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</si>
  <si>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</si>
  <si>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</si>
  <si>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</si>
  <si>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</si>
  <si>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</si>
  <si>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</si>
  <si>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</si>
  <si>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</si>
  <si>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</si>
  <si>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</si>
  <si>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</si>
  <si>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</si>
  <si>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</si>
  <si>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</si>
  <si>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</si>
  <si>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</si>
  <si>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</si>
  <si>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</si>
  <si>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</si>
  <si>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</si>
  <si>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</si>
  <si>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</si>
  <si>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</si>
  <si>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</si>
  <si>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</si>
  <si>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</si>
  <si>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</si>
  <si>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</si>
  <si>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</si>
  <si>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</si>
  <si>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</si>
  <si>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</si>
  <si>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</si>
  <si>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</si>
  <si>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</si>
  <si>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</si>
  <si>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</si>
  <si>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</si>
  <si>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</si>
  <si>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</si>
  <si>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</si>
  <si>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</si>
  <si>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</si>
  <si>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</si>
  <si>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</si>
  <si>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</si>
  <si>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</si>
  <si>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</si>
  <si>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</si>
  <si>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</si>
  <si>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</si>
  <si>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</si>
  <si>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</si>
  <si>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</si>
  <si>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</si>
  <si>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</si>
  <si>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</si>
  <si>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</si>
  <si>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</si>
  <si>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</si>
  <si>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</si>
  <si>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</si>
  <si>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</si>
  <si>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</si>
  <si>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</si>
  <si>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</si>
  <si>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</si>
  <si>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</si>
  <si>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</si>
  <si>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</si>
  <si>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</si>
  <si>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</si>
  <si>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</si>
  <si>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</si>
  <si>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</si>
  <si>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</si>
  <si>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</si>
  <si>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</si>
  <si>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</si>
  <si>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</si>
  <si>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</si>
  <si>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</si>
  <si>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</si>
  <si>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</si>
  <si>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</si>
  <si>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</si>
  <si>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</si>
  <si>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</si>
  <si>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</si>
  <si>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</si>
  <si>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</si>
  <si>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</si>
  <si>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</si>
  <si>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</si>
  <si>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</si>
  <si>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</si>
  <si>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</si>
  <si>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</si>
  <si>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</si>
  <si>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</si>
  <si>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</si>
  <si>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</si>
  <si>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</si>
  <si>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</si>
  <si>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</si>
  <si>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</si>
  <si>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</si>
  <si>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</si>
  <si>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</si>
  <si>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</si>
  <si>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</si>
  <si>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</si>
  <si>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</si>
  <si>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</si>
  <si>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</si>
  <si>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</si>
  <si>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</si>
  <si>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</si>
  <si>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</si>
  <si>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</si>
  <si>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</si>
  <si>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</si>
  <si>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</si>
  <si>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</si>
  <si>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</si>
  <si>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</si>
  <si>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</si>
  <si>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</si>
  <si>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</si>
  <si>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</si>
  <si>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</si>
  <si>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</si>
  <si>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</si>
  <si>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</si>
  <si>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</si>
  <si>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</si>
  <si>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</si>
  <si>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</si>
  <si>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</si>
  <si>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</si>
  <si>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</si>
  <si>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</si>
  <si>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</si>
  <si>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</si>
  <si>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</si>
  <si>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</si>
  <si>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</si>
  <si>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</si>
  <si>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</si>
  <si>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</si>
  <si>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</si>
  <si>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</si>
  <si>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</si>
  <si>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</si>
  <si>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</si>
  <si>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</si>
  <si>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</si>
  <si>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</si>
  <si>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</si>
  <si>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</si>
  <si>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</si>
  <si>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</si>
  <si>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</si>
  <si>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</si>
  <si>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</si>
  <si>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</si>
  <si>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</si>
  <si>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</si>
  <si>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</si>
  <si>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</si>
  <si>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</si>
  <si>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</si>
  <si>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</si>
  <si>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</si>
  <si>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</si>
  <si>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</si>
  <si>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</si>
  <si>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</si>
  <si>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</si>
  <si>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</si>
  <si>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</si>
  <si>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</si>
  <si>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</si>
  <si>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</si>
  <si>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</si>
  <si>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</si>
  <si>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</si>
  <si>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</si>
  <si>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</si>
  <si>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</si>
  <si>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</si>
  <si>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</si>
  <si>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</si>
  <si>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</si>
  <si>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</si>
  <si>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</si>
  <si>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</si>
  <si>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</si>
  <si>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</si>
  <si>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</si>
  <si>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</si>
  <si>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</si>
  <si>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</si>
  <si>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</si>
  <si>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</si>
  <si>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</si>
  <si>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</si>
  <si>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</si>
  <si>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</si>
  <si>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</si>
  <si>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</si>
  <si>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</si>
  <si>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</si>
  <si>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</si>
  <si>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</si>
  <si>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</si>
  <si>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</si>
  <si>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</si>
  <si>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</si>
  <si>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</si>
  <si>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</si>
  <si>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</si>
  <si>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</si>
  <si>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</si>
  <si>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</si>
  <si>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</si>
  <si>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</si>
  <si>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</si>
  <si>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</si>
  <si>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</si>
  <si>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</si>
  <si>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</si>
  <si>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</si>
  <si>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</si>
  <si>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</si>
  <si>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</si>
  <si>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</si>
  <si>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</si>
  <si>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</si>
  <si>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</si>
  <si>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</si>
  <si>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</si>
  <si>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</si>
  <si>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</si>
  <si>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</si>
  <si>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</si>
  <si>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</si>
  <si>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</si>
  <si>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</si>
  <si>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</si>
  <si>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</si>
  <si>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</si>
  <si>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</si>
  <si>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</si>
  <si>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</si>
  <si>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</si>
  <si>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</si>
  <si>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</si>
  <si>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</si>
  <si>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</si>
  <si>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</si>
  <si>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</si>
  <si>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</si>
  <si>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</si>
  <si>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</si>
  <si>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</si>
  <si>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</si>
  <si>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</si>
  <si>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</si>
  <si>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</si>
  <si>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</si>
  <si>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</si>
  <si>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</si>
  <si>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</si>
  <si>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</si>
  <si>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</si>
  <si>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</si>
  <si>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</si>
  <si>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</si>
  <si>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</si>
  <si>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</si>
  <si>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</si>
  <si>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</si>
  <si>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</si>
  <si>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</si>
  <si>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</si>
  <si>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</si>
  <si>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</si>
  <si>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</si>
  <si>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</si>
  <si>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</si>
  <si>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</si>
  <si>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</si>
  <si>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</si>
  <si>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</si>
  <si>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</si>
  <si>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</si>
  <si>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</si>
  <si>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</si>
  <si>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</si>
  <si>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</si>
  <si>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</si>
  <si>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</si>
  <si>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</si>
  <si>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</si>
  <si>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</si>
  <si>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</si>
  <si>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</si>
  <si>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</si>
  <si>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</si>
  <si>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</si>
  <si>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</si>
  <si>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</si>
  <si>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</si>
  <si>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</si>
  <si>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</si>
  <si>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</si>
  <si>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</si>
  <si>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</si>
  <si>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</si>
  <si>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</si>
  <si>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</si>
  <si>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</si>
  <si>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</si>
  <si>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</si>
  <si>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</si>
  <si>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</si>
  <si>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</si>
  <si>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</si>
  <si>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</si>
  <si>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</si>
  <si>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</si>
  <si>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</si>
  <si>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</si>
  <si>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</si>
  <si>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</si>
  <si>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</si>
  <si>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</si>
  <si>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</si>
  <si>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</si>
  <si>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</si>
  <si>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</si>
  <si>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</si>
  <si>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</si>
  <si>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</si>
  <si>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</si>
  <si>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</si>
  <si>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</si>
  <si>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</si>
  <si>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</si>
  <si>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</si>
  <si>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</si>
  <si>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</si>
  <si>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</si>
  <si>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</si>
  <si>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</si>
  <si>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</si>
  <si>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</si>
  <si>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</si>
  <si>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</si>
  <si>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</si>
  <si>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</si>
  <si>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</si>
  <si>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</si>
  <si>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</si>
  <si>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</si>
  <si>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</si>
  <si>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</si>
  <si>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</si>
  <si>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</si>
  <si>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</si>
  <si>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</si>
  <si>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</si>
  <si>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</si>
  <si>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</si>
  <si>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</si>
  <si>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</si>
  <si>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</si>
  <si>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</si>
  <si>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</si>
  <si>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</si>
  <si>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</si>
  <si>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</si>
  <si>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</si>
  <si>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</si>
  <si>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</si>
  <si>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</si>
  <si>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</si>
  <si>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</si>
  <si>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</si>
  <si>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</si>
  <si>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</si>
  <si>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</si>
  <si>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</si>
  <si>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</si>
  <si>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</si>
  <si>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</si>
  <si>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</si>
  <si>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</si>
  <si>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</si>
  <si>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</si>
  <si>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</si>
  <si>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</si>
  <si>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</si>
  <si>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</si>
  <si>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</si>
  <si>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</si>
  <si>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</si>
  <si>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</si>
  <si>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</si>
  <si>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</si>
  <si>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</si>
  <si>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</si>
  <si>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</si>
  <si>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</si>
  <si>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</si>
  <si>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</si>
  <si>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</si>
  <si>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</si>
  <si>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</si>
  <si>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</si>
  <si>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</si>
  <si>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</si>
  <si>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</si>
  <si>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</si>
  <si>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</si>
  <si>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</si>
  <si>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</si>
  <si>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</si>
  <si>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</si>
  <si>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</si>
  <si>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</si>
  <si>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</si>
  <si>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</si>
  <si>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</si>
  <si>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</si>
  <si>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</si>
  <si>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</si>
  <si>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</si>
  <si>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</si>
  <si>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</si>
  <si>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</si>
  <si>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</si>
  <si>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</si>
  <si>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</si>
  <si>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</si>
  <si>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</si>
  <si>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</si>
  <si>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</si>
  <si>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</si>
  <si>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</si>
  <si>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</si>
  <si>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</si>
  <si>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</si>
  <si>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</si>
  <si>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</si>
  <si>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</si>
  <si>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</si>
  <si>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</si>
  <si>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</si>
  <si>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</si>
  <si>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</si>
  <si>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</si>
  <si>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</si>
  <si>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</si>
  <si>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</si>
  <si>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</si>
  <si>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</si>
  <si>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</si>
  <si>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</si>
  <si>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</si>
  <si>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</si>
  <si>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</si>
  <si>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</si>
  <si>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</si>
  <si>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</si>
  <si>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</si>
  <si>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</si>
  <si>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</si>
  <si>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</si>
  <si>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</si>
  <si>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</si>
  <si>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</si>
  <si>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</si>
  <si>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</si>
  <si>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</si>
  <si>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</si>
  <si>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</si>
  <si>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</si>
  <si>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</si>
  <si>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</si>
  <si>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</si>
  <si>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</si>
  <si>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</si>
  <si>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</si>
  <si>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</si>
  <si>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</si>
  <si>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</si>
  <si>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</si>
  <si>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</si>
  <si>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</si>
  <si>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</si>
  <si>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</si>
  <si>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</si>
  <si>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</si>
  <si>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</si>
  <si>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</si>
  <si>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</si>
  <si>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</si>
  <si>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</si>
  <si>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</si>
  <si>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</si>
  <si>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</si>
  <si>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</si>
  <si>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</si>
  <si>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</si>
  <si>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</si>
  <si>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</si>
  <si>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</si>
  <si>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</si>
  <si>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</si>
  <si>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</si>
  <si>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</si>
  <si>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</si>
  <si>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</si>
  <si>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</si>
  <si>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</si>
  <si>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</si>
  <si>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</si>
  <si>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</si>
  <si>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</si>
  <si>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</si>
  <si>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</si>
  <si>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</si>
  <si>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</si>
  <si>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</si>
  <si>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</si>
  <si>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</si>
  <si>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</si>
  <si>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</si>
  <si>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</si>
  <si>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</si>
  <si>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</si>
  <si>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</si>
  <si>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</si>
  <si>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</si>
  <si>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</si>
  <si>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</si>
  <si>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</si>
  <si>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</si>
  <si>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</si>
  <si>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</si>
  <si>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</si>
  <si>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</si>
  <si>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</si>
  <si>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</si>
  <si>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</si>
  <si>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</si>
  <si>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</si>
  <si>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</si>
  <si>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</si>
  <si>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</si>
  <si>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</si>
  <si>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</si>
  <si>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</si>
  <si>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</si>
  <si>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</si>
  <si>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</si>
  <si>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</si>
  <si>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</si>
  <si>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</si>
  <si>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</si>
  <si>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</si>
  <si>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</si>
  <si>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</si>
  <si>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</si>
  <si>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</si>
  <si>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</si>
  <si>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</si>
  <si>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</si>
  <si>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</si>
  <si>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</si>
  <si>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</si>
  <si>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</si>
  <si>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</si>
  <si>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</si>
  <si>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</si>
  <si>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</si>
  <si>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</si>
  <si>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</si>
  <si>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</si>
  <si>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</si>
  <si>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</si>
  <si>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</si>
  <si>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</si>
  <si>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</si>
  <si>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</si>
  <si>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</si>
  <si>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</si>
  <si>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</si>
  <si>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</si>
  <si>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</si>
  <si>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</si>
  <si>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</si>
  <si>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</si>
  <si>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</si>
  <si>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</si>
  <si>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</si>
  <si>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</si>
  <si>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</si>
  <si>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</si>
  <si>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</si>
  <si>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</si>
  <si>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</si>
  <si>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</si>
  <si>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</si>
  <si>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</si>
  <si>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</si>
  <si>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</si>
  <si>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</si>
  <si>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</si>
  <si>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</si>
  <si>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</si>
  <si>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</si>
  <si>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</si>
  <si>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</si>
  <si>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</si>
  <si>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</si>
  <si>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</si>
  <si>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</si>
  <si>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</si>
  <si>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</si>
  <si>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</si>
  <si>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</si>
  <si>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</si>
  <si>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</si>
  <si>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</si>
  <si>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</si>
  <si>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</si>
  <si>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</si>
  <si>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</si>
  <si>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</si>
  <si>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</si>
  <si>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</si>
  <si>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</si>
  <si>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</si>
  <si>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</si>
  <si>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</si>
  <si>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</si>
  <si>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</si>
  <si>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</si>
  <si>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</si>
  <si>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</si>
  <si>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</si>
  <si>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</si>
  <si>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</si>
  <si>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</si>
  <si>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</si>
  <si>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</si>
  <si>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</si>
  <si>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</si>
  <si>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</si>
  <si>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</si>
  <si>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</si>
  <si>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</si>
  <si>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</si>
  <si>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</si>
  <si>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</si>
  <si>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</si>
  <si>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</si>
  <si>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</si>
  <si>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</si>
  <si>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</si>
  <si>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</si>
  <si>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</si>
  <si>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</si>
  <si>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</si>
  <si>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</si>
  <si>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</si>
  <si>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</si>
  <si>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</si>
  <si>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</si>
  <si>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</si>
  <si>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</si>
  <si>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</si>
  <si>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</si>
  <si>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</si>
  <si>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</si>
  <si>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</si>
  <si>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</si>
  <si>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</si>
  <si>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</si>
  <si>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</si>
  <si>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</si>
  <si>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</si>
  <si>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</si>
  <si>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</si>
  <si>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</si>
  <si>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</si>
  <si>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</si>
  <si>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</si>
  <si>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</si>
  <si>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</si>
  <si>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</si>
  <si>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</si>
  <si>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</si>
  <si>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</si>
  <si>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</si>
  <si>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</si>
  <si>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</si>
  <si>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</si>
  <si>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</si>
  <si>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</si>
  <si>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</si>
  <si>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</si>
  <si>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</si>
  <si>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</si>
  <si>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</si>
  <si>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</si>
  <si>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</si>
  <si>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</si>
  <si>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</si>
  <si>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</si>
  <si>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</si>
  <si>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</si>
  <si>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</si>
  <si>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</si>
  <si>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</si>
  <si>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</si>
  <si>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</si>
  <si>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</si>
  <si>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</si>
  <si>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</si>
  <si>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</si>
  <si>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</si>
  <si>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</si>
  <si>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</si>
  <si>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</si>
  <si>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</si>
  <si>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</si>
  <si>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</si>
  <si>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</si>
  <si>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</si>
  <si>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</si>
  <si>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</si>
  <si>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</si>
  <si>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</si>
  <si>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</si>
  <si>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</si>
  <si>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</si>
  <si>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</si>
  <si>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</si>
  <si>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</si>
  <si>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</si>
  <si>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</si>
  <si>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</si>
  <si>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</si>
  <si>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</si>
  <si>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</si>
  <si>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</si>
  <si>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</si>
  <si>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</si>
  <si>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</si>
  <si>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</si>
  <si>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</si>
  <si>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</si>
  <si>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</si>
  <si>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</si>
  <si>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</si>
  <si>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</si>
  <si>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</si>
  <si>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</si>
  <si>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</si>
  <si>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</si>
  <si>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</si>
  <si>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</si>
  <si>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</si>
  <si>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</si>
  <si>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</si>
  <si>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</si>
  <si>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</si>
  <si>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</si>
  <si>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</si>
  <si>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</si>
  <si>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</si>
  <si>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</si>
  <si>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</si>
  <si>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</si>
  <si>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</si>
  <si>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</si>
  <si>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</si>
  <si>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</si>
  <si>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</si>
  <si>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</si>
  <si>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</si>
  <si>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</si>
  <si>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</si>
  <si>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</si>
  <si>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</si>
  <si>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</si>
  <si>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</si>
  <si>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</si>
  <si>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</si>
  <si>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</si>
  <si>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</si>
  <si>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</si>
  <si>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</si>
  <si>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</si>
  <si>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</si>
  <si>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</si>
  <si>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</si>
  <si>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</si>
  <si>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</si>
  <si>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</si>
  <si>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</si>
  <si>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</si>
  <si>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</si>
  <si>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</si>
  <si>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</si>
  <si>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</si>
  <si>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</si>
  <si>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</si>
  <si>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</si>
  <si>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</si>
  <si>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</si>
  <si>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</si>
  <si>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</si>
  <si>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</si>
  <si>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</si>
  <si>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</si>
  <si>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</si>
  <si>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</si>
  <si>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</si>
  <si>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</si>
  <si>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</si>
  <si>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</si>
  <si>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</si>
  <si>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</si>
  <si>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</si>
  <si>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</si>
  <si>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</si>
  <si>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</si>
  <si>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</si>
  <si>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</si>
  <si>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</si>
  <si>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</si>
  <si>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</si>
  <si>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</si>
  <si>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</si>
  <si>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</si>
  <si>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</si>
  <si>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</si>
  <si>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</si>
  <si>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</si>
  <si>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</si>
  <si>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</si>
  <si>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</si>
  <si>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</si>
  <si>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</si>
  <si>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</si>
  <si>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</si>
  <si>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</si>
  <si>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</si>
  <si>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</si>
  <si>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</si>
  <si>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</si>
  <si>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</si>
  <si>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</si>
  <si>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</si>
  <si>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</si>
  <si>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</si>
  <si>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</si>
  <si>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</si>
  <si>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</si>
  <si>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</si>
  <si>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</si>
  <si>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</si>
  <si>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</si>
  <si>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</si>
  <si>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</si>
  <si>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</si>
  <si>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</si>
  <si>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</si>
  <si>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</si>
  <si>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</si>
  <si>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</si>
  <si>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</si>
  <si>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</si>
  <si>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</si>
  <si>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</si>
  <si>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</si>
  <si>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</si>
  <si>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</si>
  <si>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</si>
  <si>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</si>
  <si>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</si>
  <si>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</si>
  <si>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</si>
  <si>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</si>
  <si>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</si>
  <si>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</si>
  <si>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</si>
  <si>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</si>
  <si>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</si>
  <si>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</si>
  <si>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</si>
  <si>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</si>
  <si>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</si>
  <si>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</si>
  <si>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</si>
  <si>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</si>
  <si>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</si>
  <si>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</si>
  <si>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</si>
  <si>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</si>
  <si>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</si>
  <si>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</si>
  <si>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</si>
  <si>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</si>
  <si>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</si>
  <si>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</si>
  <si>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</si>
  <si>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</si>
  <si>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</si>
  <si>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</si>
  <si>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</si>
  <si>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</si>
  <si>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</si>
  <si>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</si>
  <si>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</si>
  <si>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</si>
  <si>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</si>
  <si>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</si>
  <si>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</si>
  <si>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</si>
  <si>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</si>
  <si>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</si>
  <si>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</si>
  <si>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</si>
  <si>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</si>
  <si>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</si>
  <si>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</si>
  <si>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</si>
  <si>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</si>
  <si>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</si>
  <si>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</si>
  <si>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</si>
  <si>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</si>
  <si>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</si>
  <si>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</si>
  <si>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</si>
  <si>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</si>
  <si>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</si>
  <si>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</si>
  <si>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</si>
  <si>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</si>
  <si>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</si>
  <si>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</si>
  <si>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</si>
  <si>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</si>
  <si>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</si>
  <si>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</si>
  <si>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</si>
  <si>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</si>
  <si>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</si>
  <si>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</si>
  <si>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</si>
  <si>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</si>
  <si>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</si>
  <si>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</si>
  <si>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</si>
  <si>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</si>
  <si>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</si>
  <si>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</si>
  <si>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</si>
  <si>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</si>
  <si>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</si>
  <si>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</si>
  <si>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</si>
  <si>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</si>
  <si>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</si>
  <si>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</si>
  <si>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</si>
  <si>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</si>
  <si>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</si>
  <si>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</si>
  <si>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</si>
  <si>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</si>
  <si>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</si>
  <si>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</si>
  <si>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</si>
  <si>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</si>
  <si>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</si>
  <si>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</si>
  <si>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</si>
  <si>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</si>
  <si>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</si>
  <si>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</si>
  <si>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</si>
  <si>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</si>
  <si>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</si>
  <si>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</si>
  <si>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</si>
  <si>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</si>
  <si>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</si>
  <si>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</si>
  <si>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</si>
  <si>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</si>
  <si>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</si>
  <si>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</si>
  <si>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</si>
  <si>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</si>
  <si>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</si>
  <si>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</si>
  <si>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</si>
  <si>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</si>
  <si>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</si>
  <si>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</si>
  <si>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</si>
  <si>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</si>
  <si>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</si>
  <si>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</si>
  <si>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</si>
  <si>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</si>
  <si>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</si>
  <si>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</si>
  <si>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</si>
  <si>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</si>
  <si>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</si>
  <si>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</si>
  <si>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</si>
  <si>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</si>
  <si>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</si>
  <si>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</si>
  <si>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</si>
  <si>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</si>
  <si>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</si>
  <si>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</si>
  <si>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</si>
  <si>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</si>
  <si>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</si>
  <si>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</si>
  <si>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</si>
  <si>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</si>
  <si>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</si>
  <si>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</si>
  <si>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</si>
  <si>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</si>
  <si>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</si>
  <si>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</si>
  <si>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</si>
  <si>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</si>
  <si>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</si>
  <si>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</si>
  <si>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</si>
  <si>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</si>
  <si>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</si>
  <si>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</si>
  <si>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</si>
  <si>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</si>
  <si>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</si>
  <si>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</si>
  <si>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</si>
  <si>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</si>
  <si>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</si>
  <si>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</si>
  <si>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</si>
  <si>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</si>
  <si>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</si>
  <si>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</si>
  <si>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</si>
  <si>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</si>
  <si>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</si>
  <si>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</si>
  <si>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</si>
  <si>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</si>
  <si>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</si>
  <si>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</si>
  <si>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</si>
  <si>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</si>
  <si>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</si>
  <si>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</si>
  <si>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</si>
  <si>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</si>
  <si>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</si>
  <si>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</si>
  <si>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</si>
  <si>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</si>
  <si>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</si>
  <si>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</si>
  <si>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</si>
  <si>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</si>
  <si>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</si>
  <si>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</si>
  <si>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</si>
  <si>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</si>
  <si>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</si>
  <si>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</si>
  <si>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</si>
  <si>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</si>
  <si>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</si>
  <si>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</si>
  <si>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</si>
  <si>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</si>
  <si>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</si>
  <si>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</si>
  <si>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</si>
  <si>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</si>
  <si>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</si>
  <si>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</si>
  <si>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</si>
  <si>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</si>
  <si>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</si>
  <si>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</si>
  <si>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</si>
  <si>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</si>
  <si>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</si>
  <si>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</si>
  <si>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</si>
  <si>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</si>
  <si>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</si>
  <si>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</si>
  <si>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</si>
  <si>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</si>
  <si>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</si>
  <si>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</si>
  <si>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</si>
  <si>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</si>
  <si>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</si>
  <si>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</si>
  <si>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</si>
  <si>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</si>
  <si>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</si>
  <si>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</si>
  <si>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</si>
  <si>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</si>
  <si>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</si>
  <si>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</si>
  <si>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</si>
  <si>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</si>
  <si>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</si>
  <si>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</si>
  <si>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</si>
  <si>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</si>
  <si>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</si>
  <si>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</si>
  <si>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</si>
  <si>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</si>
  <si>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</si>
  <si>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</si>
  <si>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</si>
  <si>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</si>
  <si>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</si>
  <si>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</si>
  <si>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</si>
  <si>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</si>
  <si>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</si>
  <si>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</si>
  <si>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</si>
  <si>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</si>
  <si>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</si>
  <si>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</si>
  <si>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</si>
  <si>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</si>
  <si>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</si>
  <si>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</si>
  <si>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</si>
  <si>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</si>
  <si>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</si>
  <si>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</si>
  <si>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</si>
  <si>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</si>
  <si>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</si>
  <si>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</si>
  <si>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</si>
  <si>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</si>
  <si>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</si>
  <si>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</si>
  <si>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</si>
  <si>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</si>
  <si>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</si>
  <si>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</si>
  <si>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</si>
  <si>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</si>
  <si>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</si>
  <si>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</si>
  <si>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</si>
  <si>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</si>
  <si>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</si>
  <si>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</si>
  <si>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</si>
  <si>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</si>
  <si>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</si>
  <si>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</si>
  <si>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</si>
  <si>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</si>
  <si>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</si>
  <si>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</si>
  <si>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</si>
  <si>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</si>
  <si>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</si>
  <si>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</si>
  <si>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</si>
  <si>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</si>
  <si>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</si>
  <si>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</si>
  <si>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</si>
  <si>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</si>
  <si>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</si>
  <si>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</si>
  <si>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</si>
  <si>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</si>
  <si>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</si>
  <si>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</si>
  <si>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</si>
  <si>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</si>
  <si>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</si>
  <si>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</si>
  <si>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</si>
  <si>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</si>
  <si>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</si>
  <si>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</si>
  <si>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</si>
  <si>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</si>
  <si>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</si>
  <si>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</si>
  <si>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</si>
  <si>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</si>
  <si>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</si>
  <si>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</si>
  <si>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</si>
  <si>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</si>
  <si>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</si>
  <si>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</si>
  <si>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</si>
  <si>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</si>
  <si>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</si>
  <si>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</si>
  <si>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</si>
  <si>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</si>
  <si>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</si>
  <si>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</si>
  <si>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</si>
  <si>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</si>
  <si>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</si>
  <si>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</si>
  <si>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</si>
  <si>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</si>
  <si>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</si>
  <si>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</si>
  <si>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</si>
  <si>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</si>
  <si>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</si>
  <si>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</si>
  <si>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</si>
  <si>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</si>
  <si>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</si>
  <si>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</si>
  <si>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</si>
  <si>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</si>
  <si>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</si>
  <si>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</si>
  <si>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</si>
  <si>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</si>
  <si>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</si>
  <si>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</si>
  <si>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</si>
  <si>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</si>
  <si>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</si>
  <si>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</si>
  <si>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</si>
  <si>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</si>
  <si>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</si>
  <si>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</si>
  <si>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</si>
  <si>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</si>
  <si>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</si>
  <si>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</si>
  <si>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</si>
  <si>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</si>
  <si>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</si>
  <si>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</si>
  <si>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</si>
  <si>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</si>
  <si>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</si>
  <si>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</si>
  <si>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</si>
  <si>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</si>
  <si>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</si>
  <si>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</si>
  <si>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</si>
  <si>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</si>
  <si>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</si>
  <si>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</si>
  <si>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</si>
  <si>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</si>
  <si>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</si>
  <si>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</si>
  <si>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</si>
  <si>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</si>
  <si>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</si>
  <si>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</si>
  <si>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</si>
  <si>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</si>
  <si>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</si>
  <si>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</si>
  <si>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</si>
  <si>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</si>
  <si>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</si>
  <si>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</si>
  <si>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</si>
  <si>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</si>
  <si>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</si>
  <si>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</si>
  <si>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</si>
  <si>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</si>
  <si>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</si>
  <si>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</si>
  <si>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</si>
  <si>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</si>
  <si>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</si>
  <si>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</si>
  <si>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</si>
  <si>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</si>
  <si>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</si>
  <si>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</si>
  <si>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</si>
  <si>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</si>
  <si>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</si>
  <si>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</si>
  <si>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</si>
  <si>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</si>
  <si>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</si>
  <si>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</si>
  <si>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</si>
  <si>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</si>
  <si>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</si>
  <si>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</si>
  <si>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</si>
  <si>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</si>
  <si>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</si>
  <si>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</si>
  <si>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</si>
  <si>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</si>
  <si>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</si>
  <si>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</si>
  <si>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</si>
  <si>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</si>
  <si>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</si>
  <si>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</si>
  <si>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</si>
  <si>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</si>
  <si>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</si>
  <si>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</si>
  <si>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</si>
  <si>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</si>
  <si>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</si>
  <si>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</si>
  <si>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</si>
  <si>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</si>
  <si>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</si>
  <si>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</si>
  <si>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</si>
  <si>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</si>
  <si>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</si>
  <si>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</si>
  <si>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</si>
  <si>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</si>
  <si>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</si>
  <si>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</si>
  <si>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</si>
  <si>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</si>
  <si>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</si>
  <si>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</si>
  <si>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</si>
  <si>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</si>
  <si>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</si>
  <si>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</si>
  <si>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</si>
  <si>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</si>
  <si>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</si>
  <si>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</si>
  <si>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</si>
  <si>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</si>
  <si>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</si>
  <si>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</si>
  <si>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</si>
  <si>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</si>
  <si>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</si>
  <si>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</si>
  <si>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</si>
  <si>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</si>
  <si>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</si>
  <si>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</si>
  <si>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</si>
  <si>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</si>
  <si>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</si>
  <si>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</si>
  <si>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</si>
  <si>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</si>
  <si>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</si>
  <si>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</si>
  <si>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</si>
  <si>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</si>
  <si>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</si>
  <si>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</si>
  <si>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</si>
  <si>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</si>
  <si>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</si>
  <si>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</si>
  <si>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</si>
  <si>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</si>
  <si>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</si>
  <si>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</si>
  <si>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</si>
  <si>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</si>
  <si>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</si>
  <si>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</si>
  <si>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</si>
  <si>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</si>
  <si>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</si>
  <si>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</si>
  <si>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</si>
  <si>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</si>
  <si>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</si>
  <si>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</si>
  <si>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</si>
  <si>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</si>
  <si>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</si>
  <si>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</si>
  <si>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</si>
  <si>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</si>
  <si>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</si>
  <si>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</si>
  <si>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</si>
  <si>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</si>
  <si>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</si>
  <si>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</si>
  <si>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</si>
  <si>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</si>
  <si>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</si>
  <si>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</si>
  <si>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</si>
  <si>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</si>
  <si>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</si>
  <si>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</si>
  <si>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</si>
  <si>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</si>
  <si>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</si>
  <si>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</si>
  <si>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</si>
  <si>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</si>
  <si>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</si>
  <si>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</si>
  <si>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</si>
  <si>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</si>
  <si>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</si>
  <si>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</si>
  <si>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</si>
  <si>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</si>
  <si>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</si>
  <si>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</si>
  <si>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</si>
  <si>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</si>
  <si>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</si>
  <si>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</si>
  <si>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</si>
  <si>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</si>
  <si>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</si>
  <si>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</si>
  <si>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</si>
  <si>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</si>
  <si>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</si>
  <si>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</si>
  <si>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</si>
  <si>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</si>
  <si>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</si>
  <si>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</si>
  <si>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</si>
  <si>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</si>
  <si>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</si>
  <si>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</si>
  <si>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</si>
  <si>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</si>
  <si>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</si>
  <si>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</si>
  <si>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</si>
  <si>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</si>
  <si>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</si>
  <si>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</si>
  <si>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</si>
  <si>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</si>
  <si>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</si>
  <si>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</si>
  <si>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</si>
  <si>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</si>
  <si>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</si>
  <si>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</si>
  <si>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</si>
  <si>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</si>
  <si>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</si>
  <si>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</si>
  <si>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</si>
  <si>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</si>
  <si>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</si>
  <si>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</si>
  <si>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</si>
  <si>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</si>
  <si>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</si>
  <si>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</si>
  <si>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</si>
  <si>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</si>
  <si>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</si>
  <si>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</si>
  <si>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</si>
  <si>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</si>
  <si>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</si>
  <si>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</si>
  <si>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</si>
  <si>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</si>
  <si>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</si>
  <si>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</si>
  <si>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</si>
  <si>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</si>
  <si>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</si>
  <si>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</si>
  <si>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</si>
  <si>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</si>
  <si>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</si>
  <si>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</si>
  <si>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</si>
  <si>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</si>
  <si>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</si>
  <si>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</si>
  <si>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</si>
  <si>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</si>
  <si>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</si>
  <si>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</si>
  <si>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</si>
  <si>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</si>
  <si>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</si>
  <si>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</si>
  <si>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</si>
  <si>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</si>
  <si>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</si>
  <si>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</si>
  <si>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</si>
  <si>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</si>
  <si>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</si>
  <si>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</si>
  <si>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</si>
  <si>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</si>
  <si>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</si>
  <si>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</si>
  <si>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</si>
  <si>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</si>
  <si>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</si>
  <si>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</si>
  <si>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</si>
  <si>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</si>
  <si>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</si>
  <si>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</si>
  <si>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</si>
  <si>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</si>
  <si>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</si>
  <si>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</si>
  <si>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</si>
  <si>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</si>
  <si>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</si>
  <si>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</si>
  <si>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</si>
  <si>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</si>
  <si>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</si>
  <si>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</si>
  <si>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</si>
  <si>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</si>
  <si>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</si>
  <si>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</si>
  <si>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</si>
  <si>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</si>
  <si>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</si>
  <si>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</si>
  <si>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</si>
  <si>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</si>
  <si>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</si>
  <si>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</si>
  <si>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</si>
  <si>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</si>
  <si>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</si>
  <si>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</si>
  <si>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</si>
  <si>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</si>
  <si>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</si>
  <si>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</si>
  <si>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</si>
  <si>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</si>
  <si>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</si>
  <si>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</si>
  <si>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</si>
  <si>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</si>
  <si>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</si>
  <si>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</si>
  <si>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</si>
  <si>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</si>
  <si>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</si>
  <si>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</si>
  <si>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</si>
  <si>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</si>
  <si>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</si>
  <si>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</si>
  <si>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</si>
  <si>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</si>
  <si>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</si>
  <si>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</si>
  <si>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</si>
  <si>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</si>
  <si>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</si>
  <si>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</si>
  <si>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</si>
  <si>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</si>
  <si>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</si>
  <si>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</si>
  <si>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</si>
  <si>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</si>
  <si>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</si>
  <si>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</si>
  <si>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</si>
  <si>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</si>
  <si>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</si>
  <si>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</si>
  <si>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</si>
  <si>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</si>
  <si>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</si>
  <si>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</si>
  <si>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</si>
  <si>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</si>
  <si>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</si>
  <si>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</si>
  <si>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</si>
  <si>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</si>
  <si>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</si>
  <si>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</si>
  <si>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</si>
  <si>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</si>
  <si>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</si>
  <si>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</si>
  <si>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</si>
  <si>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</si>
  <si>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</si>
  <si>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</si>
  <si>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</si>
  <si>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</si>
  <si>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</si>
  <si>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</si>
  <si>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</si>
  <si>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</si>
  <si>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</si>
  <si>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</si>
  <si>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</si>
  <si>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</si>
  <si>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</si>
  <si>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</si>
  <si>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</si>
  <si>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</si>
  <si>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</si>
  <si>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</si>
  <si>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</si>
  <si>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</si>
  <si>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</si>
  <si>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</si>
  <si>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</si>
  <si>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</si>
  <si>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</si>
  <si>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</si>
  <si>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</si>
  <si>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</si>
  <si>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</si>
  <si>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</si>
  <si>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</si>
  <si>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</si>
  <si>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</si>
  <si>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</si>
  <si>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</si>
  <si>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</si>
  <si>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</si>
  <si>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</si>
  <si>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</si>
  <si>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</si>
  <si>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</si>
  <si>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</si>
  <si>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</si>
  <si>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</si>
  <si>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</si>
  <si>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</si>
  <si>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</si>
  <si>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</si>
  <si>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</si>
  <si>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</si>
  <si>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</si>
  <si>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</si>
  <si>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</si>
  <si>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</si>
  <si>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</si>
  <si>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</si>
  <si>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</si>
  <si>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</si>
  <si>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</si>
  <si>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</si>
  <si>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</si>
  <si>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</si>
  <si>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</si>
  <si>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</si>
  <si>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</si>
  <si>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</si>
  <si>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</si>
  <si>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</si>
  <si>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</si>
  <si>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</si>
  <si>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</si>
  <si>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</si>
  <si>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</si>
  <si>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</si>
  <si>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</si>
  <si>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</si>
  <si>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</si>
  <si>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</si>
  <si>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</si>
  <si>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</si>
  <si>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</si>
  <si>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</si>
  <si>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</si>
  <si>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</si>
  <si>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</si>
  <si>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</si>
  <si>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</si>
  <si>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</si>
  <si>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</si>
  <si>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</si>
  <si>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</si>
  <si>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</si>
  <si>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</si>
  <si>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</si>
  <si>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</si>
  <si>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</si>
  <si>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</si>
  <si>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</si>
  <si>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</si>
  <si>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</si>
  <si>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</si>
  <si>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</si>
  <si>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</si>
  <si>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</si>
  <si>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</si>
  <si>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</si>
  <si>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</si>
  <si>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</si>
  <si>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</si>
  <si>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</si>
  <si>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</si>
  <si>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</si>
  <si>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</si>
  <si>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</si>
  <si>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</si>
  <si>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</si>
  <si>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</si>
  <si>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</si>
  <si>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</si>
  <si>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</si>
  <si>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</si>
  <si>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</si>
  <si>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</si>
  <si>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</si>
  <si>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</si>
  <si>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</si>
  <si>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</si>
  <si>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</si>
  <si>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</si>
  <si>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</si>
  <si>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</si>
  <si>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</si>
  <si>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</si>
  <si>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</si>
  <si>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</si>
  <si>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</si>
  <si>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</si>
  <si>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</si>
  <si>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</si>
  <si>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</si>
  <si>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</si>
  <si>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</si>
  <si>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</si>
  <si>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</si>
  <si>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</si>
  <si>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</si>
  <si>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</si>
  <si>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</si>
  <si>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</si>
  <si>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</si>
  <si>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</si>
  <si>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</si>
  <si>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</si>
  <si>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</si>
  <si>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</si>
  <si>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</si>
  <si>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</si>
  <si>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</si>
  <si>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</si>
  <si>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</si>
  <si>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</si>
  <si>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</si>
  <si>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</si>
  <si>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</si>
  <si>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</si>
  <si>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</si>
  <si>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</si>
  <si>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</si>
  <si>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</si>
  <si>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</si>
  <si>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</si>
  <si>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</si>
  <si>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</si>
  <si>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</si>
  <si>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</si>
  <si>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</si>
  <si>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</si>
  <si>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</si>
  <si>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</si>
  <si>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</si>
  <si>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</si>
  <si>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</si>
  <si>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</si>
  <si>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</si>
  <si>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</si>
  <si>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</si>
  <si>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</si>
  <si>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</si>
  <si>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</si>
  <si>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</si>
  <si>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</si>
  <si>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</si>
  <si>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</si>
  <si>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</si>
  <si>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</si>
  <si>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</si>
  <si>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</si>
  <si>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</si>
  <si>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</si>
  <si>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</si>
  <si>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</si>
  <si>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</si>
  <si>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</si>
  <si>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</si>
  <si>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</si>
  <si>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</si>
  <si>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</si>
  <si>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</si>
  <si>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</si>
  <si>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</si>
  <si>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</si>
  <si>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</si>
  <si>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</si>
  <si>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</si>
  <si>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</si>
  <si>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</si>
  <si>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</si>
  <si>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</si>
  <si>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</si>
  <si>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</si>
  <si>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</si>
  <si>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</si>
  <si>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</si>
  <si>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</si>
  <si>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</si>
  <si>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</si>
  <si>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</si>
  <si>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</si>
  <si>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</si>
  <si>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</si>
  <si>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</si>
  <si>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</si>
  <si>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</si>
  <si>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</si>
  <si>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</si>
  <si>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</si>
  <si>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</si>
  <si>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</si>
  <si>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</si>
  <si>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</si>
  <si>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</si>
  <si>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</si>
  <si>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</si>
  <si>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</si>
  <si>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</si>
  <si>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</si>
  <si>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</si>
  <si>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</si>
  <si>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</si>
  <si>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</si>
  <si>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</si>
  <si>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</si>
  <si>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</si>
  <si>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</si>
  <si>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</si>
  <si>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</si>
  <si>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</si>
  <si>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</si>
  <si>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</si>
  <si>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</si>
  <si>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</si>
  <si>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</si>
  <si>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</si>
  <si>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</si>
  <si>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</si>
  <si>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</si>
  <si>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</si>
  <si>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</si>
  <si>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</si>
  <si>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</si>
  <si>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</si>
  <si>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</si>
  <si>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</si>
  <si>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</si>
  <si>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</si>
  <si>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</si>
  <si>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</si>
  <si>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</si>
  <si>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</si>
  <si>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</si>
  <si>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</si>
  <si>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</si>
  <si>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</si>
  <si>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</si>
  <si>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</si>
  <si>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</si>
  <si>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</si>
  <si>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</si>
  <si>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</si>
  <si>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</si>
  <si>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</si>
  <si>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</si>
  <si>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</si>
  <si>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</si>
  <si>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</si>
  <si>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</si>
  <si>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</si>
  <si>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</si>
  <si>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</si>
  <si>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</si>
  <si>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</si>
  <si>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</si>
  <si>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</si>
  <si>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</si>
  <si>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</si>
  <si>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</si>
  <si>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</si>
  <si>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</si>
  <si>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</si>
  <si>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</si>
  <si>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</si>
  <si>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</si>
  <si>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</si>
  <si>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</si>
  <si>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</si>
  <si>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</si>
  <si>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</si>
  <si>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</si>
  <si>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</si>
  <si>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</si>
  <si>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</si>
  <si>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</si>
  <si>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</si>
  <si>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</si>
  <si>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</si>
  <si>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</si>
  <si>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</si>
  <si>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</si>
  <si>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</si>
  <si>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</si>
  <si>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</si>
  <si>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</si>
  <si>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</si>
  <si>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</si>
  <si>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</si>
  <si>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</si>
  <si>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</si>
  <si>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</si>
  <si>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</si>
  <si>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</si>
  <si>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</si>
  <si>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</si>
  <si>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</si>
  <si>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</si>
  <si>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</si>
  <si>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</si>
  <si>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</si>
  <si>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</si>
  <si>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</si>
  <si>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</si>
  <si>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</si>
  <si>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</si>
  <si>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</si>
  <si>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</si>
  <si>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</si>
  <si>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</si>
  <si>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</si>
  <si>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</si>
  <si>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</si>
  <si>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</si>
  <si>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</si>
  <si>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</si>
  <si>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</si>
  <si>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</si>
  <si>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</si>
  <si>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</si>
  <si>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</si>
  <si>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</si>
  <si>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</si>
  <si>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</si>
  <si>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</si>
  <si>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</si>
  <si>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</si>
  <si>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</si>
  <si>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</si>
  <si>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</si>
  <si>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</si>
  <si>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</si>
  <si>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</si>
  <si>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</si>
  <si>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</si>
  <si>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</si>
  <si>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</si>
  <si>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</si>
  <si>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</si>
  <si>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</si>
  <si>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</si>
  <si>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</si>
  <si>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</si>
  <si>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</si>
  <si>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</si>
  <si>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</si>
  <si>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</si>
  <si>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</si>
  <si>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</si>
  <si>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</si>
  <si>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</si>
  <si>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</si>
  <si>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</si>
  <si>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</si>
  <si>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</si>
  <si>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</si>
  <si>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</si>
  <si>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</si>
  <si>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</si>
  <si>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</si>
  <si>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</si>
  <si>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</si>
  <si>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</si>
  <si>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</si>
  <si>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</si>
  <si>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</si>
  <si>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</si>
  <si>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</si>
  <si>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</si>
  <si>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</si>
  <si>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</si>
  <si>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</si>
  <si>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</si>
  <si>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</si>
  <si>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</si>
  <si>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</si>
  <si>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</si>
  <si>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</si>
  <si>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</si>
  <si>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</si>
  <si>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</si>
  <si>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</si>
  <si>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</si>
  <si>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</si>
  <si>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</si>
  <si>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</si>
  <si>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</si>
  <si>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</si>
  <si>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</si>
  <si>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</si>
  <si>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</si>
  <si>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</si>
  <si>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</si>
  <si>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</si>
  <si>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</si>
  <si>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</si>
  <si>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</si>
  <si>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</si>
  <si>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</si>
  <si>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</si>
  <si>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</si>
  <si>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</si>
  <si>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</si>
  <si>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</si>
  <si>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</si>
  <si>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</si>
  <si>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</si>
  <si>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</si>
  <si>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</si>
  <si>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</si>
  <si>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</si>
  <si>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</si>
  <si>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</si>
  <si>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</si>
  <si>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</si>
  <si>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</si>
  <si>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</si>
  <si>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</si>
  <si>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</si>
  <si>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</si>
  <si>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</si>
  <si>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</si>
  <si>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</si>
  <si>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</si>
  <si>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</si>
  <si>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</si>
  <si>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</si>
  <si>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</si>
  <si>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</si>
  <si>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</si>
  <si>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</si>
  <si>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</si>
  <si>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</si>
  <si>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</si>
  <si>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</si>
  <si>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</si>
  <si>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</si>
  <si>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</si>
  <si>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</si>
  <si>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</si>
  <si>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</si>
  <si>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</si>
  <si>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</si>
  <si>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</si>
  <si>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</si>
  <si>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</si>
  <si>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</si>
  <si>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</si>
  <si>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</si>
  <si>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</si>
  <si>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</si>
  <si>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</si>
  <si>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</si>
  <si>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</si>
  <si>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</si>
  <si>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</si>
  <si>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</si>
  <si>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</si>
  <si>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</si>
  <si>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</si>
  <si>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</si>
  <si>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</si>
  <si>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</si>
  <si>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</si>
  <si>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</si>
  <si>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</si>
  <si>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</si>
  <si>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</si>
  <si>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</si>
  <si>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</si>
  <si>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</si>
  <si>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</si>
  <si>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</si>
  <si>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</si>
  <si>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</si>
  <si>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</si>
  <si>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</si>
  <si>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</si>
  <si>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</si>
  <si>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</si>
  <si>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</si>
  <si>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</si>
  <si>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</si>
  <si>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</si>
  <si>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</si>
  <si>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</si>
  <si>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</si>
  <si>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</si>
  <si>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</si>
  <si>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</si>
  <si>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</si>
  <si>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</si>
  <si>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</si>
  <si>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</si>
  <si>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</si>
  <si>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</si>
  <si>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</si>
  <si>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</si>
  <si>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</si>
  <si>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</si>
  <si>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</si>
  <si>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</si>
  <si>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</si>
  <si>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</si>
  <si>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</si>
  <si>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</si>
  <si>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</si>
  <si>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</si>
  <si>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</si>
  <si>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</si>
  <si>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</si>
  <si>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</si>
  <si>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</si>
  <si>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</si>
  <si>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</si>
  <si>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</si>
  <si>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</si>
  <si>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</si>
  <si>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</si>
  <si>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</si>
  <si>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</si>
  <si>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</si>
  <si>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</si>
  <si>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</si>
  <si>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</si>
  <si>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</si>
  <si>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</si>
  <si>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</si>
  <si>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</si>
  <si>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</si>
  <si>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</si>
  <si>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</si>
  <si>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</si>
  <si>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</si>
  <si>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</si>
  <si>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</si>
  <si>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</si>
  <si>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</si>
  <si>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</si>
  <si>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</si>
  <si>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</si>
  <si>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</si>
  <si>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</si>
  <si>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</si>
  <si>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</si>
  <si>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</si>
  <si>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</si>
  <si>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</si>
  <si>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</si>
  <si>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</si>
  <si>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</si>
  <si>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</si>
  <si>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</si>
  <si>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</si>
  <si>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</si>
  <si>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</si>
  <si>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</si>
  <si>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</si>
  <si>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</si>
  <si>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</si>
  <si>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</si>
  <si>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</si>
  <si>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</si>
  <si>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</si>
  <si>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</si>
  <si>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</si>
  <si>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</si>
  <si>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</si>
  <si>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</si>
  <si>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</si>
  <si>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</si>
  <si>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</si>
  <si>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</si>
  <si>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</si>
  <si>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</si>
  <si>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</si>
  <si>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</si>
  <si>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</si>
  <si>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</si>
  <si>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</si>
  <si>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</si>
  <si>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</si>
  <si>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</si>
  <si>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</si>
  <si>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</si>
  <si>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</si>
  <si>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</si>
  <si>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</si>
  <si>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</si>
  <si>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</si>
  <si>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</si>
  <si>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</si>
  <si>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</si>
  <si>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</si>
  <si>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</si>
  <si>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</si>
  <si>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</si>
  <si>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</si>
  <si>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</si>
  <si>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</si>
  <si>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</si>
  <si>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</si>
  <si>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</si>
  <si>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</si>
  <si>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</si>
  <si>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</si>
  <si>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</si>
  <si>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</si>
  <si>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</si>
  <si>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</si>
  <si>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</si>
  <si>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</si>
  <si>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</si>
  <si>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</si>
  <si>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</si>
  <si>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</si>
  <si>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</si>
  <si>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</si>
  <si>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</si>
  <si>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</si>
  <si>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</si>
  <si>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</si>
  <si>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</si>
  <si>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</si>
  <si>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</si>
  <si>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</si>
  <si>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</si>
  <si>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</si>
  <si>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</si>
  <si>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</si>
  <si>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</si>
  <si>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</si>
  <si>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</si>
  <si>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</si>
  <si>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</si>
  <si>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</si>
  <si>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</si>
  <si>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</si>
  <si>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</si>
  <si>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</si>
  <si>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</si>
  <si>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</si>
  <si>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</si>
  <si>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</si>
  <si>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</si>
  <si>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</si>
  <si>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</si>
  <si>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</si>
  <si>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</si>
  <si>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</si>
  <si>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</si>
  <si>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</si>
  <si>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</si>
  <si>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</si>
  <si>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</si>
  <si>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</si>
  <si>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</si>
  <si>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</si>
  <si>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</si>
  <si>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</si>
  <si>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</si>
  <si>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</si>
  <si>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</si>
  <si>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</si>
  <si>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</si>
  <si>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</si>
  <si>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</si>
  <si>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</si>
  <si>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</si>
  <si>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</si>
  <si>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</si>
  <si>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</si>
  <si>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</si>
  <si>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</si>
  <si>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</si>
  <si>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</si>
  <si>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</si>
  <si>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</si>
  <si>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</si>
  <si>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</si>
  <si>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</si>
  <si>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</si>
  <si>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</si>
  <si>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</si>
  <si>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</si>
  <si>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</si>
  <si>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</si>
  <si>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</si>
  <si>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</si>
  <si>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</si>
  <si>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</si>
  <si>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</si>
  <si>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</si>
  <si>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</si>
  <si>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</si>
  <si>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</si>
  <si>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</si>
  <si>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</si>
  <si>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</si>
  <si>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</si>
  <si>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</si>
  <si>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</si>
  <si>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</si>
  <si>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</si>
  <si>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</si>
  <si>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</si>
  <si>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</si>
  <si>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</si>
  <si>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</si>
  <si>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</si>
  <si>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</si>
  <si>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</si>
  <si>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</si>
  <si>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</si>
  <si>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</si>
  <si>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</si>
  <si>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</si>
  <si>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</si>
  <si>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</si>
  <si>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</si>
  <si>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</si>
  <si>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</si>
  <si>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</si>
  <si>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</si>
  <si>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</si>
  <si>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</si>
  <si>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</si>
  <si>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</si>
  <si>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</si>
  <si>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</si>
  <si>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</si>
  <si>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</si>
  <si>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</si>
  <si>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</si>
  <si>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</si>
  <si>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</si>
  <si>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</si>
  <si>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</si>
  <si>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</si>
  <si>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</si>
  <si>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</si>
  <si>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</si>
  <si>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</si>
  <si>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</si>
  <si>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</si>
  <si>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</si>
  <si>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</si>
  <si>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</si>
  <si>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</si>
  <si>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</si>
  <si>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</si>
  <si>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</si>
  <si>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</si>
  <si>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</si>
  <si>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</si>
  <si>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</si>
  <si>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</si>
  <si>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</si>
  <si>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</si>
  <si>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</si>
  <si>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</si>
  <si>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</si>
  <si>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</si>
  <si>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</si>
  <si>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</si>
  <si>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</si>
  <si>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</si>
  <si>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</si>
  <si>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</si>
  <si>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</si>
  <si>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</si>
  <si>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</si>
  <si>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</si>
  <si>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</si>
  <si>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</si>
  <si>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</si>
  <si>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</si>
  <si>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</si>
  <si>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</si>
  <si>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</si>
  <si>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</si>
  <si>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</si>
  <si>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</si>
  <si>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</si>
  <si>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</si>
  <si>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</si>
  <si>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</si>
  <si>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</si>
  <si>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</si>
  <si>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</si>
  <si>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</si>
  <si>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</si>
  <si>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</si>
  <si>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</si>
  <si>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</si>
  <si>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</si>
  <si>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</si>
  <si>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</si>
  <si>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</si>
  <si>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</si>
  <si>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</si>
  <si>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</si>
  <si>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</si>
  <si>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</si>
  <si>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</si>
  <si>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</si>
  <si>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</si>
  <si>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</si>
  <si>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</si>
  <si>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</si>
  <si>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</si>
  <si>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</si>
  <si>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</si>
  <si>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</si>
  <si>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</si>
  <si>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</si>
  <si>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</si>
  <si>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</si>
  <si>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</si>
  <si>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</si>
  <si>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</si>
  <si>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</si>
  <si>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</si>
  <si>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</si>
  <si>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</si>
  <si>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</si>
  <si>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</si>
  <si>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</si>
  <si>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</si>
  <si>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</si>
  <si>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</si>
  <si>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</si>
  <si>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</si>
  <si>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</si>
  <si>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</si>
  <si>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</si>
  <si>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</si>
  <si>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</si>
  <si>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</si>
  <si>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</si>
  <si>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</si>
  <si>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</si>
  <si>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</si>
  <si>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</si>
  <si>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</si>
  <si>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</si>
  <si>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</si>
  <si>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</si>
  <si>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</si>
  <si>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</si>
  <si>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</si>
  <si>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</si>
  <si>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</si>
  <si>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</si>
  <si>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</si>
  <si>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</si>
  <si>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</si>
  <si>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</si>
  <si>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</si>
  <si>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</si>
  <si>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</si>
  <si>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</si>
  <si>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</si>
  <si>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</si>
  <si>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</si>
  <si>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</si>
  <si>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</si>
  <si>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</si>
  <si>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</si>
  <si>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</si>
  <si>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</si>
  <si>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</si>
  <si>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</si>
  <si>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</si>
  <si>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</si>
  <si>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</si>
  <si>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</si>
  <si>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</si>
  <si>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</si>
  <si>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</si>
  <si>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</si>
  <si>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</si>
  <si>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</si>
  <si>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</si>
  <si>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</si>
  <si>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</si>
  <si>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</si>
  <si>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</si>
  <si>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</si>
  <si>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</si>
  <si>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</si>
  <si>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</si>
  <si>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</si>
  <si>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</si>
  <si>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</si>
  <si>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</si>
  <si>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</si>
  <si>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</si>
  <si>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</si>
  <si>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</si>
  <si>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</si>
  <si>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</si>
  <si>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</si>
  <si>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</si>
  <si>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</si>
  <si>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</si>
  <si>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</si>
  <si>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</si>
  <si>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</si>
  <si>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</si>
  <si>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</si>
  <si>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</si>
  <si>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</si>
  <si>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</si>
  <si>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</si>
  <si>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</si>
  <si>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</si>
  <si>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</si>
  <si>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</si>
  <si>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</si>
  <si>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</si>
  <si>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</si>
  <si>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</si>
  <si>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</si>
  <si>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</si>
  <si>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</si>
  <si>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</si>
  <si>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</si>
  <si>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</si>
  <si>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</si>
  <si>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</si>
  <si>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</si>
  <si>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</si>
  <si>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</si>
  <si>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</si>
  <si>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</si>
  <si>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</si>
  <si>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</si>
  <si>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</si>
  <si>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</si>
  <si>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</si>
  <si>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</si>
  <si>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</si>
  <si>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</si>
  <si>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</si>
  <si>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</si>
  <si>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</si>
  <si>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</si>
  <si>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</si>
  <si>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</si>
  <si>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</si>
  <si>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</si>
  <si>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</si>
  <si>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</si>
  <si>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</si>
  <si>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</si>
  <si>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</si>
  <si>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</si>
  <si>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</si>
  <si>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</si>
  <si>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</si>
  <si>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</si>
  <si>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</si>
  <si>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</si>
  <si>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</si>
  <si>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</si>
  <si>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</si>
  <si>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</si>
  <si>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</si>
  <si>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</si>
  <si>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</si>
  <si>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</si>
  <si>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</si>
  <si>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</si>
  <si>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</si>
  <si>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</si>
  <si>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</si>
  <si>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</si>
  <si>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</si>
  <si>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</si>
  <si>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</si>
  <si>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</si>
  <si>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</si>
  <si>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</si>
  <si>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</si>
  <si>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</si>
  <si>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</si>
  <si>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</si>
  <si>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</si>
  <si>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</si>
  <si>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</si>
  <si>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</si>
  <si>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</si>
  <si>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</si>
  <si>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</si>
  <si>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</si>
  <si>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</si>
  <si>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</si>
  <si>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</si>
  <si>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</si>
  <si>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</si>
  <si>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</si>
  <si>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</si>
  <si>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</si>
  <si>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</si>
  <si>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</si>
  <si>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</si>
  <si>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</si>
  <si>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</si>
  <si>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</si>
  <si>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</si>
  <si>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</si>
  <si>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</si>
  <si>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</si>
  <si>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</si>
  <si>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</si>
  <si>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</si>
  <si>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</si>
  <si>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</si>
  <si>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</si>
  <si>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</si>
  <si>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</si>
  <si>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</si>
  <si>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</si>
  <si>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</si>
  <si>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</si>
  <si>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</si>
  <si>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</si>
  <si>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</si>
  <si>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</si>
  <si>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</si>
  <si>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</si>
  <si>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</si>
  <si>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</si>
  <si>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</si>
  <si>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</si>
  <si>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</si>
  <si>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</si>
  <si>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</si>
  <si>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</si>
  <si>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</si>
  <si>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</si>
  <si>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</si>
  <si>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</si>
  <si>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</si>
  <si>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</si>
  <si>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</si>
  <si>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</si>
  <si>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</si>
  <si>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</si>
  <si>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</si>
  <si>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</si>
  <si>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</si>
  <si>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</si>
  <si>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</si>
  <si>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</si>
  <si>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</si>
  <si>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</si>
  <si>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</si>
  <si>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</si>
  <si>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</si>
  <si>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</si>
  <si>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</si>
  <si>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</si>
  <si>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</si>
  <si>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</si>
  <si>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</si>
  <si>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</si>
  <si>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</si>
  <si>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</si>
  <si>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</si>
  <si>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</si>
  <si>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</si>
  <si>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</si>
  <si>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</si>
  <si>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</si>
  <si>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</si>
  <si>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</si>
  <si>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</si>
  <si>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</si>
  <si>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</si>
  <si>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</si>
  <si>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</si>
  <si>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</si>
  <si>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</si>
  <si>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</si>
  <si>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</si>
  <si>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</si>
  <si>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</si>
  <si>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</si>
  <si>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</si>
  <si>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</si>
  <si>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</si>
  <si>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</si>
  <si>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</si>
  <si>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</si>
  <si>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</si>
  <si>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</si>
  <si>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</si>
  <si>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</si>
  <si>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</si>
  <si>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</si>
  <si>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</si>
  <si>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</si>
  <si>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</si>
  <si>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</si>
  <si>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</si>
  <si>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</si>
  <si>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</si>
  <si>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</si>
  <si>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</si>
  <si>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</si>
  <si>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</si>
  <si>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</si>
  <si>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</si>
  <si>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</si>
  <si>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</si>
  <si>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</si>
  <si>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</si>
  <si>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</si>
  <si>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</si>
  <si>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</si>
  <si>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</si>
  <si>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</si>
  <si>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</si>
  <si>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</si>
  <si>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</si>
  <si>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</si>
  <si>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</si>
  <si>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</si>
  <si>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</si>
  <si>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</si>
  <si>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</si>
  <si>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</si>
  <si>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</si>
  <si>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</si>
  <si>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</si>
  <si>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</si>
  <si>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</si>
  <si>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</si>
  <si>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</si>
  <si>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</si>
  <si>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</si>
  <si>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</si>
  <si>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</si>
  <si>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</si>
  <si>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</si>
  <si>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</si>
  <si>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</si>
  <si>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</si>
  <si>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</si>
  <si>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</si>
  <si>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</si>
  <si>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</si>
  <si>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</si>
  <si>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</si>
  <si>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</si>
  <si>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</si>
  <si>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</si>
  <si>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</si>
  <si>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</si>
  <si>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</si>
  <si>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</si>
  <si>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</si>
  <si>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</si>
  <si>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</si>
  <si>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</si>
  <si>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</si>
  <si>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</si>
  <si>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</si>
  <si>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</si>
  <si>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</si>
  <si>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</si>
  <si>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</si>
  <si>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</si>
  <si>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</si>
  <si>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</si>
  <si>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</si>
  <si>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</si>
  <si>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</si>
  <si>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</si>
  <si>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</si>
  <si>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</si>
  <si>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</si>
  <si>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</si>
  <si>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</si>
  <si>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</si>
  <si>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</si>
  <si>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</si>
  <si>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</si>
  <si>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</si>
  <si>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</si>
  <si>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</si>
  <si>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</si>
  <si>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</si>
  <si>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</si>
  <si>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</si>
  <si>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</si>
  <si>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23/05/2023, 3:53:33 pm</t>
  </si>
  <si>
    <t>23/05/2023, 3:53:34 pm</t>
  </si>
  <si>
    <t>23/05/2023, 3:53:35 pm</t>
  </si>
  <si>
    <t>23/05/2023, 3:53:36 pm</t>
  </si>
  <si>
    <t>23/05/2023, 3:53:37 pm</t>
  </si>
  <si>
    <t>23/05/2023, 3:53:38 pm</t>
  </si>
  <si>
    <t>23/05/2023, 3:53:39 pm</t>
  </si>
  <si>
    <t>23/05/2023, 3:53:40 pm</t>
  </si>
  <si>
    <t>23/05/2023, 3:53:41 pm</t>
  </si>
  <si>
    <t>23/05/2023, 3:53:42 pm</t>
  </si>
  <si>
    <t>23/05/2023, 3:53:46 pm</t>
  </si>
  <si>
    <t>23/05/2023, 3:53:47 pm</t>
  </si>
  <si>
    <t>23/05/2023, 3:53:48 pm</t>
  </si>
  <si>
    <t>23/05/2023, 3:53:49 pm</t>
  </si>
  <si>
    <t>23/05/2023, 3:53:50 pm</t>
  </si>
  <si>
    <t>23/05/2023, 3:53:51 pm</t>
  </si>
  <si>
    <t>23/05/2023, 3:53:52 pm</t>
  </si>
  <si>
    <t>23/05/2023, 3:53:53 pm</t>
  </si>
  <si>
    <t>23/05/2023, 3:53:54 pm</t>
  </si>
  <si>
    <t>23/05/2023, 3:53:55 pm</t>
  </si>
  <si>
    <t>23/05/2023, 3:53:56 pm</t>
  </si>
  <si>
    <t>23/05/2023, 3:53:57 pm</t>
  </si>
  <si>
    <t>23/05/2023, 3:53:58 pm</t>
  </si>
  <si>
    <t>23/05/2023, 3:53:59 pm</t>
  </si>
  <si>
    <t>23/05/2023, 3:54:00 pm</t>
  </si>
  <si>
    <t>23/05/2023, 3:54:01 pm</t>
  </si>
  <si>
    <t>23/05/2023, 3:54:02 pm</t>
  </si>
  <si>
    <t>23/05/2023, 3:54:03 pm</t>
  </si>
  <si>
    <t>23/05/2023, 3:54:04 pm</t>
  </si>
  <si>
    <t>23/05/2023, 3:54:05 pm</t>
  </si>
  <si>
    <t>23/05/2023, 3:54:06 pm</t>
  </si>
  <si>
    <t>23/05/2023, 3:54:07 pm</t>
  </si>
  <si>
    <t>23/05/2023, 3:54:08 pm</t>
  </si>
  <si>
    <t>23/05/2023, 3:54:09 pm</t>
  </si>
  <si>
    <t>23/05/2023, 3:54:10 pm</t>
  </si>
  <si>
    <t>23/05/2023, 3:54:11 pm</t>
  </si>
  <si>
    <t>23/05/2023, 3:54:12 pm</t>
  </si>
  <si>
    <t>23/05/2023, 3:54:13 pm</t>
  </si>
  <si>
    <t>23/05/2023, 3:54:14 pm</t>
  </si>
  <si>
    <t>23/05/2023, 3:54:15 pm</t>
  </si>
  <si>
    <t>23/05/2023, 3:54:16 pm</t>
  </si>
  <si>
    <t>23/05/2023, 3:54:17 pm</t>
  </si>
  <si>
    <t>23/05/2023, 3:54:18 pm</t>
  </si>
  <si>
    <t>23/05/2023, 3:54:19 pm</t>
  </si>
  <si>
    <t>23/05/2023, 3:54:20 pm</t>
  </si>
  <si>
    <t>23/05/2023, 3:54:21 pm</t>
  </si>
  <si>
    <t>23/05/2023, 3:54:22 pm</t>
  </si>
  <si>
    <t>23/05/2023, 3:54:23 pm</t>
  </si>
  <si>
    <t>23/05/2023, 3:54:24 pm</t>
  </si>
  <si>
    <t>23/05/2023, 3:54:25 pm</t>
  </si>
  <si>
    <t>23/05/2023, 3:54:26 pm</t>
  </si>
  <si>
    <t>23/05/2023, 3:54:27 pm</t>
  </si>
  <si>
    <t>23/05/2023, 3:54:28 pm</t>
  </si>
  <si>
    <t>23/05/2023, 3:54:29 pm</t>
  </si>
  <si>
    <t>23/05/2023, 3:54:30 pm</t>
  </si>
  <si>
    <t>23/05/2023, 3:54:31 pm</t>
  </si>
  <si>
    <t>23/05/2023, 3:54:32 pm</t>
  </si>
  <si>
    <t>23/05/2023, 3:54:33 pm</t>
  </si>
  <si>
    <t>23/05/2023, 3:54:34 pm</t>
  </si>
  <si>
    <t>23/05/2023, 3:54:35 pm</t>
  </si>
  <si>
    <t>23/05/2023, 3:54:36 pm</t>
  </si>
  <si>
    <t>23/05/2023, 3:54:37 pm</t>
  </si>
  <si>
    <t>23/05/2023, 3:54:38 pm</t>
  </si>
  <si>
    <t>23/05/2023, 3:54:39 pm</t>
  </si>
  <si>
    <t>23/05/2023, 3:54:40 pm</t>
  </si>
  <si>
    <t>23/05/2023, 3:54:41 pm</t>
  </si>
  <si>
    <t>23/05/2023, 3:54:42 pm</t>
  </si>
  <si>
    <t>23/05/2023, 3:54:43 pm</t>
  </si>
  <si>
    <t>23/05/2023, 3:54:44 pm</t>
  </si>
  <si>
    <t>23/05/2023, 3:54:45 pm</t>
  </si>
  <si>
    <t>23/05/2023, 3:54:46 pm</t>
  </si>
  <si>
    <t>23/05/2023, 3:54:47 pm</t>
  </si>
  <si>
    <t>23/05/2023, 3:54:48 pm</t>
  </si>
  <si>
    <t>23/05/2023, 3:54:49 pm</t>
  </si>
  <si>
    <t>23/05/2023, 3:54:50 pm</t>
  </si>
  <si>
    <t>23/05/2023, 3:54:51 pm</t>
  </si>
  <si>
    <t>23/05/2023, 3:54:52 pm</t>
  </si>
  <si>
    <t>23/05/2023, 3:54:53 pm</t>
  </si>
  <si>
    <t>23/05/2023, 3:54:54 pm</t>
  </si>
  <si>
    <t>23/05/2023, 3:54:55 pm</t>
  </si>
  <si>
    <t>23/05/2023, 3:54:56 pm</t>
  </si>
  <si>
    <t>23/05/2023, 3:54:58 pm</t>
  </si>
  <si>
    <t>23/05/2023, 3:54:59 pm</t>
  </si>
  <si>
    <t>23/05/2023, 3:55:00 pm</t>
  </si>
  <si>
    <t>23/05/2023, 3:55:01 pm</t>
  </si>
  <si>
    <t>23/05/2023, 3:55:02 pm</t>
  </si>
  <si>
    <t>23/05/2023, 3:55:03 pm</t>
  </si>
  <si>
    <t>23/05/2023, 3:55:04 pm</t>
  </si>
  <si>
    <t>23/05/2023, 3:55:05 pm</t>
  </si>
  <si>
    <t>23/05/2023, 3:55:06 pm</t>
  </si>
  <si>
    <t>23/05/2023, 3:55:07 pm</t>
  </si>
  <si>
    <t>23/05/2023, 3:55:08 pm</t>
  </si>
  <si>
    <t>23/05/2023, 3:55:09 pm</t>
  </si>
  <si>
    <t>23/05/2023, 3:55:10 pm</t>
  </si>
  <si>
    <t>23/05/2023, 3:55:11 pm</t>
  </si>
  <si>
    <t>23/05/2023, 3:55:12 pm</t>
  </si>
  <si>
    <t>23/05/2023, 3:55:13 pm</t>
  </si>
  <si>
    <t>23/05/2023, 3:55:14 pm</t>
  </si>
  <si>
    <t>23/05/2023, 3:55:15 pm</t>
  </si>
  <si>
    <t>23/05/2023, 3:55:16 pm</t>
  </si>
  <si>
    <t>23/05/2023, 3:55:17 pm</t>
  </si>
  <si>
    <t>23/05/2023, 3:55:18 pm</t>
  </si>
  <si>
    <t>23/05/2023, 3:55:19 pm</t>
  </si>
  <si>
    <t>23/05/2023, 3:55:20 pm</t>
  </si>
  <si>
    <t>23/05/2023, 3:55:21 pm</t>
  </si>
  <si>
    <t>23/05/2023, 3:55:22 pm</t>
  </si>
  <si>
    <t>23/05/2023, 3:55:23 pm</t>
  </si>
  <si>
    <t>23/05/2023, 3:55:24 pm</t>
  </si>
  <si>
    <t>23/05/2023, 3:55:25 pm</t>
  </si>
  <si>
    <t>23/05/2023, 3:55:26 pm</t>
  </si>
  <si>
    <t>23/05/2023, 3:55:27 pm</t>
  </si>
  <si>
    <t>23/05/2023, 3:55:28 pm</t>
  </si>
  <si>
    <t>23/05/2023, 3:55:29 pm</t>
  </si>
  <si>
    <t>23/05/2023, 3:55:30 pm</t>
  </si>
  <si>
    <t>23/05/2023, 3:55:31 pm</t>
  </si>
  <si>
    <t>23/05/2023, 3:55:32 pm</t>
  </si>
  <si>
    <t>23/05/2023, 3:55:33 pm</t>
  </si>
  <si>
    <t>23/05/2023, 3:55:34 pm</t>
  </si>
  <si>
    <t>23/05/2023, 3:55:35 pm</t>
  </si>
  <si>
    <t>23/05/2023, 3:55:36 pm</t>
  </si>
  <si>
    <t>23/05/2023, 3:55:37 pm</t>
  </si>
  <si>
    <t>23/05/2023, 3:55:38 pm</t>
  </si>
  <si>
    <t>23/05/2023, 3:55:39 pm</t>
  </si>
  <si>
    <t>23/05/2023, 3:55:40 pm</t>
  </si>
  <si>
    <t>23/05/2023, 3:55:41 pm</t>
  </si>
  <si>
    <t>23/05/2023, 3:55:42 pm</t>
  </si>
  <si>
    <t>23/05/2023, 3:55:43 pm</t>
  </si>
  <si>
    <t>23/05/2023, 3:55:44 pm</t>
  </si>
  <si>
    <t>23/05/2023, 3:55:45 pm</t>
  </si>
  <si>
    <t>23/05/2023, 3:55:46 pm</t>
  </si>
  <si>
    <t>23/05/2023, 3:55:47 pm</t>
  </si>
  <si>
    <t>23/05/2023, 3:55:48 pm</t>
  </si>
  <si>
    <t>23/05/2023, 3:55:49 pm</t>
  </si>
  <si>
    <t>23/05/2023, 3:55:50 pm</t>
  </si>
  <si>
    <t>23/05/2023, 3:55:51 pm</t>
  </si>
  <si>
    <t>23/05/2023, 3:55:52 pm</t>
  </si>
  <si>
    <t>23/05/2023, 3:55:53 pm</t>
  </si>
  <si>
    <t>23/05/2023, 3:55:54 pm</t>
  </si>
  <si>
    <t>23/05/2023, 3:55:55 pm</t>
  </si>
  <si>
    <t>23/05/2023, 3:55:56 pm</t>
  </si>
  <si>
    <t>23/05/2023, 3:55:57 pm</t>
  </si>
  <si>
    <t>23/05/2023, 3:55:58 pm</t>
  </si>
  <si>
    <t>23/05/2023, 3:55:59 pm</t>
  </si>
  <si>
    <t>23/05/2023, 3:56:00 pm</t>
  </si>
  <si>
    <t>23/05/2023, 3:56:01 pm</t>
  </si>
  <si>
    <t>23/05/2023, 3:56:02 pm</t>
  </si>
  <si>
    <t>23/05/2023, 3:56:03 pm</t>
  </si>
  <si>
    <t>23/05/2023, 3:56:04 pm</t>
  </si>
  <si>
    <t>23/05/2023, 3:56:05 pm</t>
  </si>
  <si>
    <t>23/05/2023, 3:56:06 pm</t>
  </si>
  <si>
    <t>23/05/2023, 3:56:07 pm</t>
  </si>
  <si>
    <t>23/05/2023, 3:56:08 pm</t>
  </si>
  <si>
    <t>23/05/2023, 3:56:09 pm</t>
  </si>
  <si>
    <t>23/05/2023, 3:56:10 pm</t>
  </si>
  <si>
    <t>23/05/2023, 3:56:11 pm</t>
  </si>
  <si>
    <t>23/05/2023, 3:56:12 pm</t>
  </si>
  <si>
    <t>23/05/2023, 3:56:13 pm</t>
  </si>
  <si>
    <t>23/05/2023, 3:56:14 pm</t>
  </si>
  <si>
    <t>23/05/2023, 3:56:15 pm</t>
  </si>
  <si>
    <t>23/05/2023, 3:56:16 pm</t>
  </si>
  <si>
    <t>23/05/2023, 3:56:17 pm</t>
  </si>
  <si>
    <t>23/05/2023, 3:56:18 pm</t>
  </si>
  <si>
    <t>23/05/2023, 3:56:19 pm</t>
  </si>
  <si>
    <t>23/05/2023, 3:56:20 pm</t>
  </si>
  <si>
    <t>23/05/2023, 3:56:21 pm</t>
  </si>
  <si>
    <t>23/05/2023, 3:56:22 pm</t>
  </si>
  <si>
    <t>23/05/2023, 3:56:23 pm</t>
  </si>
  <si>
    <t>23/05/2023, 3:56:24 pm</t>
  </si>
  <si>
    <t>23/05/2023, 3:56:25 pm</t>
  </si>
  <si>
    <t>23/05/2023, 3:56:26 pm</t>
  </si>
  <si>
    <t>23/05/2023, 3:56:27 pm</t>
  </si>
  <si>
    <t>23/05/2023, 3:56:28 pm</t>
  </si>
  <si>
    <t>23/05/2023, 3:56:29 pm</t>
  </si>
  <si>
    <t>23/05/2023, 3:56:30 pm</t>
  </si>
  <si>
    <t>23/05/2023, 3:56:31 pm</t>
  </si>
  <si>
    <t>23/05/2023, 3:56:32 pm</t>
  </si>
  <si>
    <t>23/05/2023, 3:56:33 pm</t>
  </si>
  <si>
    <t>23/05/2023, 3:56:34 pm</t>
  </si>
  <si>
    <t>23/05/2023, 3:56:35 pm</t>
  </si>
  <si>
    <t>23/05/2023, 3:56:36 pm</t>
  </si>
  <si>
    <t>23/05/2023, 3:56:37 pm</t>
  </si>
  <si>
    <t>23/05/2023, 3:56:38 pm</t>
  </si>
  <si>
    <t>23/05/2023, 3:56:39 pm</t>
  </si>
  <si>
    <t>23/05/2023, 3:56:40 pm</t>
  </si>
  <si>
    <t>23/05/2023, 3:56:41 pm</t>
  </si>
  <si>
    <t>23/05/2023, 3:56:42 pm</t>
  </si>
  <si>
    <t>23/05/2023, 3:56:43 pm</t>
  </si>
  <si>
    <t>23/05/2023, 3:56:44 pm</t>
  </si>
  <si>
    <t>23/05/2023, 3:56:45 pm</t>
  </si>
  <si>
    <t>23/05/2023, 3:56:46 pm</t>
  </si>
  <si>
    <t>23/05/2023, 3:56:47 pm</t>
  </si>
  <si>
    <t>23/05/2023, 3:56:48 pm</t>
  </si>
  <si>
    <t>23/05/2023, 3:56:49 pm</t>
  </si>
  <si>
    <t>23/05/2023, 3:56:50 pm</t>
  </si>
  <si>
    <t>23/05/2023, 3:56:51 pm</t>
  </si>
  <si>
    <t>23/05/2023, 3:56:52 pm</t>
  </si>
  <si>
    <t>23/05/2023, 3:56:53 pm</t>
  </si>
  <si>
    <t>23/05/2023, 3:56:54 pm</t>
  </si>
  <si>
    <t>23/05/2023, 3:56:55 pm</t>
  </si>
  <si>
    <t>23/05/2023, 3:56:56 pm</t>
  </si>
  <si>
    <t>23/05/2023, 3:56:57 pm</t>
  </si>
  <si>
    <t>23/05/2023, 3:56:58 pm</t>
  </si>
  <si>
    <t>23/05/2023, 3:56:59 pm</t>
  </si>
  <si>
    <t>23/05/2023, 3:57:00 pm</t>
  </si>
  <si>
    <t>23/05/2023, 3:57:01 pm</t>
  </si>
  <si>
    <t>23/05/2023, 3:57:02 pm</t>
  </si>
  <si>
    <t>23/05/2023, 3:57:03 pm</t>
  </si>
  <si>
    <t>23/05/2023, 3:57:04 pm</t>
  </si>
  <si>
    <t>23/05/2023, 3:57:05 pm</t>
  </si>
  <si>
    <t>23/05/2023, 3:57:06 pm</t>
  </si>
  <si>
    <t>23/05/2023, 3:57:07 pm</t>
  </si>
  <si>
    <t>23/05/2023, 3:57:09 pm</t>
  </si>
  <si>
    <t>23/05/2023, 3:57:10 pm</t>
  </si>
  <si>
    <t>23/05/2023, 3:57:11 pm</t>
  </si>
  <si>
    <t>23/05/2023, 3:57:12 pm</t>
  </si>
  <si>
    <t>23/05/2023, 3:57:13 pm</t>
  </si>
  <si>
    <t>23/05/2023, 3:57:14 pm</t>
  </si>
  <si>
    <t>23/05/2023, 3:57:15 pm</t>
  </si>
  <si>
    <t>23/05/2023, 3:57:16 pm</t>
  </si>
  <si>
    <t>23/05/2023, 3:57:17 pm</t>
  </si>
  <si>
    <t>23/05/2023, 3:57:18 pm</t>
  </si>
  <si>
    <t>23/05/2023, 3:57:19 pm</t>
  </si>
  <si>
    <t>23/05/2023, 3:57:20 pm</t>
  </si>
  <si>
    <t>23/05/2023, 3:57:21 pm</t>
  </si>
  <si>
    <t>23/05/2023, 3:57:22 pm</t>
  </si>
  <si>
    <t>23/05/2023, 3:57:23 pm</t>
  </si>
  <si>
    <t>23/05/2023, 3:57:24 pm</t>
  </si>
  <si>
    <t>23/05/2023, 3:57:25 pm</t>
  </si>
  <si>
    <t>23/05/2023, 3:57:26 pm</t>
  </si>
  <si>
    <t>23/05/2023, 3:57:27 pm</t>
  </si>
  <si>
    <t>23/05/2023, 3:57:28 pm</t>
  </si>
  <si>
    <t>23/05/2023, 3:57:29 pm</t>
  </si>
  <si>
    <t>23/05/2023, 3:57:30 pm</t>
  </si>
  <si>
    <t>23/05/2023, 3:57:31 pm</t>
  </si>
  <si>
    <t>23/05/2023, 3:57:32 pm</t>
  </si>
  <si>
    <t>23/05/2023, 3:57:33 pm</t>
  </si>
  <si>
    <t>23/05/2023, 3:57:34 pm</t>
  </si>
  <si>
    <t>23/05/2023, 3:57:35 pm</t>
  </si>
  <si>
    <t>23/05/2023, 3:57:36 pm</t>
  </si>
  <si>
    <t>23/05/2023, 3:57:37 pm</t>
  </si>
  <si>
    <t>23/05/2023, 3:57:38 pm</t>
  </si>
  <si>
    <t>23/05/2023, 3:57:39 pm</t>
  </si>
  <si>
    <t>23/05/2023, 3:57:40 pm</t>
  </si>
  <si>
    <t>23/05/2023, 3:57:41 pm</t>
  </si>
  <si>
    <t>23/05/2023, 3:57:42 pm</t>
  </si>
  <si>
    <t>23/05/2023, 3:57:43 pm</t>
  </si>
  <si>
    <t>23/05/2023, 3:57:44 pm</t>
  </si>
  <si>
    <t>23/05/2023, 3:57:45 pm</t>
  </si>
  <si>
    <t>23/05/2023, 3:57:47 pm</t>
  </si>
  <si>
    <t>23/05/2023, 3:57:48 pm</t>
  </si>
  <si>
    <t>23/05/2023, 3:57:49 pm</t>
  </si>
  <si>
    <t>23/05/2023, 3:57:50 pm</t>
  </si>
  <si>
    <t>23/05/2023, 3:57:51 pm</t>
  </si>
  <si>
    <t>23/05/2023, 3:57:52 pm</t>
  </si>
  <si>
    <t>23/05/2023, 3:57:53 pm</t>
  </si>
  <si>
    <t>23/05/2023, 3:57:54 pm</t>
  </si>
  <si>
    <t>23/05/2023, 3:57:55 pm</t>
  </si>
  <si>
    <t>23/05/2023, 3:57:56 pm</t>
  </si>
  <si>
    <t>23/05/2023, 3:57:57 pm</t>
  </si>
  <si>
    <t>23/05/2023, 3:57:58 pm</t>
  </si>
  <si>
    <t>23/05/2023, 3:57:59 pm</t>
  </si>
  <si>
    <t>23/05/2023, 3:58:03 pm</t>
  </si>
  <si>
    <t>23/05/2023, 3:58:04 pm</t>
  </si>
  <si>
    <t>23/05/2023, 3:58:05 pm</t>
  </si>
  <si>
    <t>23/05/2023, 3:58:06 pm</t>
  </si>
  <si>
    <t>23/05/2023, 3:58:07 pm</t>
  </si>
  <si>
    <t>23/05/2023, 3:58:08 pm</t>
  </si>
  <si>
    <t>23/05/2023, 3:58:09 pm</t>
  </si>
  <si>
    <t>23/05/2023, 3:58:10 pm</t>
  </si>
  <si>
    <t>23/05/2023, 3:58:11 pm</t>
  </si>
  <si>
    <t>23/05/2023, 3:58:15 pm</t>
  </si>
  <si>
    <t>23/05/2023, 3:58:16 pm</t>
  </si>
  <si>
    <t>23/05/2023, 3:58:17 pm</t>
  </si>
  <si>
    <t>23/05/2023, 3:58:18 pm</t>
  </si>
  <si>
    <t>23/05/2023, 3:58:19 pm</t>
  </si>
  <si>
    <t>23/05/2023, 3:58:20 pm</t>
  </si>
  <si>
    <t>23/05/2023, 3:58:21 pm</t>
  </si>
  <si>
    <t>23/05/2023, 3:58:22 pm</t>
  </si>
  <si>
    <t>23/05/2023, 3:58:23 pm</t>
  </si>
  <si>
    <t>23/05/2023, 3:58:24 pm</t>
  </si>
  <si>
    <t>23/05/2023, 3:58:25 pm</t>
  </si>
  <si>
    <t>23/05/2023, 3:58:26 pm</t>
  </si>
  <si>
    <t>23/05/2023, 3:58:27 pm</t>
  </si>
  <si>
    <t>23/05/2023, 3:58:28 pm</t>
  </si>
  <si>
    <t>23/05/2023, 3:58:29 pm</t>
  </si>
  <si>
    <t>23/05/2023, 3:58:30 pm</t>
  </si>
  <si>
    <t>23/05/2023, 3:58:31 pm</t>
  </si>
  <si>
    <t>23/05/2023, 3:58:32 pm</t>
  </si>
  <si>
    <t>23/05/2023, 3:58:33 pm</t>
  </si>
  <si>
    <t>23/05/2023, 3:58:34 pm</t>
  </si>
  <si>
    <t>23/05/2023, 3:58:35 pm</t>
  </si>
  <si>
    <t>23/05/2023, 3:58:36 pm</t>
  </si>
  <si>
    <t>23/05/2023, 3:58:37 pm</t>
  </si>
  <si>
    <t>23/05/2023, 3:58:38 pm</t>
  </si>
  <si>
    <t>23/05/2023, 3:58:39 pm</t>
  </si>
  <si>
    <t>23/05/2023, 3:58:40 pm</t>
  </si>
  <si>
    <t>23/05/2023, 3:58:41 pm</t>
  </si>
  <si>
    <t>23/05/2023, 3:58:42 pm</t>
  </si>
  <si>
    <t>23/05/2023, 3:58:43 pm</t>
  </si>
  <si>
    <t>23/05/2023, 3:58:44 pm</t>
  </si>
  <si>
    <t>23/05/2023, 3:58:45 pm</t>
  </si>
  <si>
    <t>23/05/2023, 3:58:46 pm</t>
  </si>
  <si>
    <t>23/05/2023, 3:58:47 pm</t>
  </si>
  <si>
    <t>23/05/2023, 3:58:48 pm</t>
  </si>
  <si>
    <t>23/05/2023, 3:58:49 pm</t>
  </si>
  <si>
    <t>23/05/2023, 3:58:50 pm</t>
  </si>
  <si>
    <t>23/05/2023, 3:58:51 pm</t>
  </si>
  <si>
    <t>23/05/2023, 3:58:52 pm</t>
  </si>
  <si>
    <t>23/05/2023, 3:58:53 pm</t>
  </si>
  <si>
    <t>23/05/2023, 3:58:54 pm</t>
  </si>
  <si>
    <t>23/05/2023, 3:58:55 pm</t>
  </si>
  <si>
    <t>23/05/2023, 3:58:56 pm</t>
  </si>
  <si>
    <t>23/05/2023, 3:58:57 pm</t>
  </si>
  <si>
    <t>23/05/2023, 3:58:58 pm</t>
  </si>
  <si>
    <t>23/05/2023, 3:58:59 pm</t>
  </si>
  <si>
    <t>23/05/2023, 3:59:00 pm</t>
  </si>
  <si>
    <t>23/05/2023, 3:59:01 pm</t>
  </si>
  <si>
    <t>23/05/2023, 3:59:02 pm</t>
  </si>
  <si>
    <t>23/05/2023, 3:59:03 pm</t>
  </si>
  <si>
    <t>23/05/2023, 3:59:04 pm</t>
  </si>
  <si>
    <t>23/05/2023, 3:59:05 pm</t>
  </si>
  <si>
    <t>23/05/2023, 3:59:06 pm</t>
  </si>
  <si>
    <t>23/05/2023, 3:59:07 pm</t>
  </si>
  <si>
    <t>23/05/2023, 3:59:08 pm</t>
  </si>
  <si>
    <t>23/05/2023, 3:59:09 pm</t>
  </si>
  <si>
    <t>23/05/2023, 3:59:10 pm</t>
  </si>
  <si>
    <t>23/05/2023, 3:59:11 pm</t>
  </si>
  <si>
    <t>23/05/2023, 3:59:12 pm</t>
  </si>
  <si>
    <t>23/05/2023, 3:59:13 pm</t>
  </si>
  <si>
    <t>23/05/2023, 3:59:14 pm</t>
  </si>
  <si>
    <t>23/05/2023, 3:59:15 pm</t>
  </si>
  <si>
    <t>23/05/2023, 3:59:16 pm</t>
  </si>
  <si>
    <t>23/05/2023, 3:59:17 pm</t>
  </si>
  <si>
    <t>23/05/2023, 3:59:19 pm</t>
  </si>
  <si>
    <t>23/05/2023, 3:59:20 pm</t>
  </si>
  <si>
    <t>23/05/2023, 3:59:21 pm</t>
  </si>
  <si>
    <t>23/05/2023, 3:59:22 pm</t>
  </si>
  <si>
    <t>23/05/2023, 3:59:23 pm</t>
  </si>
  <si>
    <t>23/05/2023, 3:59:24 pm</t>
  </si>
  <si>
    <t>23/05/2023, 3:59:25 pm</t>
  </si>
  <si>
    <t>23/05/2023, 3:59:26 pm</t>
  </si>
  <si>
    <t>23/05/2023, 3:59:27 pm</t>
  </si>
  <si>
    <t>23/05/2023, 3:59:28 pm</t>
  </si>
  <si>
    <t>23/05/2023, 3:59:29 pm</t>
  </si>
  <si>
    <t>23/05/2023, 3:59:30 pm</t>
  </si>
  <si>
    <t>23/05/2023, 3:59:31 pm</t>
  </si>
  <si>
    <t>23/05/2023, 3:59:32 pm</t>
  </si>
  <si>
    <t>23/05/2023, 3:59:33 pm</t>
  </si>
  <si>
    <t>23/05/2023, 3:59:34 pm</t>
  </si>
  <si>
    <t>23/05/2023, 3:59:35 pm</t>
  </si>
  <si>
    <t>23/05/2023, 3:59:36 pm</t>
  </si>
  <si>
    <t>23/05/2023, 3:59:37 pm</t>
  </si>
  <si>
    <t>23/05/2023, 3:59:38 pm</t>
  </si>
  <si>
    <t>23/05/2023, 3:59:39 pm</t>
  </si>
  <si>
    <t>23/05/2023, 3:59:40 pm</t>
  </si>
  <si>
    <t>23/05/2023, 3:59:41 pm</t>
  </si>
  <si>
    <t>23/05/2023, 3:59:42 pm</t>
  </si>
  <si>
    <t>23/05/2023, 3:59:43 pm</t>
  </si>
  <si>
    <t>23/05/2023, 3:59:44 pm</t>
  </si>
  <si>
    <t>23/05/2023, 3:59:45 pm</t>
  </si>
  <si>
    <t>23/05/2023, 3:59:46 pm</t>
  </si>
  <si>
    <t>23/05/2023, 3:59:47 pm</t>
  </si>
  <si>
    <t>23/05/2023, 3:59:48 pm</t>
  </si>
  <si>
    <t>23/05/2023, 3:59:49 pm</t>
  </si>
  <si>
    <t>23/05/2023, 3:59:50 pm</t>
  </si>
  <si>
    <t>23/05/2023, 3:59:51 pm</t>
  </si>
  <si>
    <t>23/05/2023, 3:59:52 pm</t>
  </si>
  <si>
    <t>23/05/2023, 3:59:53 pm</t>
  </si>
  <si>
    <t>23/05/2023, 3:59:54 pm</t>
  </si>
  <si>
    <t>23/05/2023, 3:59:55 pm</t>
  </si>
  <si>
    <t>23/05/2023, 3:59:56 pm</t>
  </si>
  <si>
    <t>23/05/2023, 3:59:57 pm</t>
  </si>
  <si>
    <t>23/05/2023, 3:59:58 pm</t>
  </si>
  <si>
    <t>23/05/2023, 3:59:59 pm</t>
  </si>
  <si>
    <t>23/05/2023, 4:00:00 pm</t>
  </si>
  <si>
    <t>23/05/2023, 4:00:01 pm</t>
  </si>
  <si>
    <t>23/05/2023, 4:00:02 pm</t>
  </si>
  <si>
    <t>23/05/2023, 4:00:03 pm</t>
  </si>
  <si>
    <t>23/05/2023, 4:00:04 pm</t>
  </si>
  <si>
    <t>23/05/2023, 4:00:05 pm</t>
  </si>
  <si>
    <t>23/05/2023, 4:00:06 pm</t>
  </si>
  <si>
    <t>23/05/2023, 4:00:07 pm</t>
  </si>
  <si>
    <t>23/05/2023, 4:00:08 pm</t>
  </si>
  <si>
    <t>23/05/2023, 4:00:09 pm</t>
  </si>
  <si>
    <t>23/05/2023, 4:00:10 pm</t>
  </si>
  <si>
    <t>23/05/2023, 4:00:11 pm</t>
  </si>
  <si>
    <t>23/05/2023, 4:00:12 pm</t>
  </si>
  <si>
    <t>23/05/2023, 4:00:13 pm</t>
  </si>
  <si>
    <t>23/05/2023, 4:00:14 pm</t>
  </si>
  <si>
    <t>23/05/2023, 4:00:15 pm</t>
  </si>
  <si>
    <t>23/05/2023, 4:00:16 pm</t>
  </si>
  <si>
    <t>23/05/2023, 4:00:17 pm</t>
  </si>
  <si>
    <t>23/05/2023, 4:00:18 pm</t>
  </si>
  <si>
    <t>23/05/2023, 4:00:19 pm</t>
  </si>
  <si>
    <t>23/05/2023, 4:00:20 pm</t>
  </si>
  <si>
    <t>23/05/2023, 4:00:21 pm</t>
  </si>
  <si>
    <t>23/05/2023, 4:00:22 pm</t>
  </si>
  <si>
    <t>23/05/2023, 4:00:23 pm</t>
  </si>
  <si>
    <t>23/05/2023, 4:00:24 pm</t>
  </si>
  <si>
    <t>23/05/2023, 4:00:25 pm</t>
  </si>
  <si>
    <t>23/05/2023, 4:00:26 pm</t>
  </si>
  <si>
    <t>23/05/2023, 4:00:27 pm</t>
  </si>
  <si>
    <t>23/05/2023, 4:00:28 pm</t>
  </si>
  <si>
    <t>23/05/2023, 4:00:29 pm</t>
  </si>
  <si>
    <t>23/05/2023, 4:00:30 pm</t>
  </si>
  <si>
    <t>23/05/2023, 4:00:31 pm</t>
  </si>
  <si>
    <t>23/05/2023, 4:00:32 pm</t>
  </si>
  <si>
    <t>23/05/2023, 4:00:33 pm</t>
  </si>
  <si>
    <t>23/05/2023, 4:00:34 pm</t>
  </si>
  <si>
    <t>23/05/2023, 4:00:35 pm</t>
  </si>
  <si>
    <t>23/05/2023, 4:00:36 pm</t>
  </si>
  <si>
    <t>23/05/2023, 4:00:37 pm</t>
  </si>
  <si>
    <t>23/05/2023, 4:00:38 pm</t>
  </si>
  <si>
    <t>23/05/2023, 4:00:39 pm</t>
  </si>
  <si>
    <t>23/05/2023, 4:00:40 pm</t>
  </si>
  <si>
    <t>23/05/2023, 4:00:41 pm</t>
  </si>
  <si>
    <t>23/05/2023, 4:00:42 pm</t>
  </si>
  <si>
    <t>23/05/2023, 4:00:43 pm</t>
  </si>
  <si>
    <t>23/05/2023, 4:00:44 pm</t>
  </si>
  <si>
    <t>23/05/2023, 4:00:45 pm</t>
  </si>
  <si>
    <t>23/05/2023, 4:00:46 pm</t>
  </si>
  <si>
    <t>23/05/2023, 4:00:47 pm</t>
  </si>
  <si>
    <t>23/05/2023, 4:00:48 pm</t>
  </si>
  <si>
    <t>23/05/2023, 4:00:49 pm</t>
  </si>
  <si>
    <t>23/05/2023, 4:00:50 pm</t>
  </si>
  <si>
    <t>23/05/2023, 4:00:51 pm</t>
  </si>
  <si>
    <t>23/05/2023, 4:00:52 pm</t>
  </si>
  <si>
    <t>23/05/2023, 4:00:53 pm</t>
  </si>
  <si>
    <t>23/05/2023, 4:00:54 pm</t>
  </si>
  <si>
    <t>23/05/2023, 4:00:55 pm</t>
  </si>
  <si>
    <t>23/05/2023, 4:00:56 pm</t>
  </si>
  <si>
    <t>23/05/2023, 4:00:57 pm</t>
  </si>
  <si>
    <t>23/05/2023, 4:00:58 pm</t>
  </si>
  <si>
    <t>23/05/2023, 4:00:59 pm</t>
  </si>
  <si>
    <t>23/05/2023, 4:01:00 pm</t>
  </si>
  <si>
    <t>23/05/2023, 4:01:01 pm</t>
  </si>
  <si>
    <t>23/05/2023, 4:01:02 pm</t>
  </si>
  <si>
    <t>23/05/2023, 4:01:03 pm</t>
  </si>
  <si>
    <t>23/05/2023, 4:01:04 pm</t>
  </si>
  <si>
    <t>23/05/2023, 4:01:05 pm</t>
  </si>
  <si>
    <t>23/05/2023, 4:01:06 pm</t>
  </si>
  <si>
    <t>23/05/2023, 4:01:07 pm</t>
  </si>
  <si>
    <t>23/05/2023, 4:01:08 pm</t>
  </si>
  <si>
    <t>23/05/2023, 4:01:09 pm</t>
  </si>
  <si>
    <t>23/05/2023, 4:01:10 pm</t>
  </si>
  <si>
    <t>23/05/2023, 4:01:11 pm</t>
  </si>
  <si>
    <t>23/05/2023, 4:01:12 pm</t>
  </si>
  <si>
    <t>23/05/2023, 4:01:13 pm</t>
  </si>
  <si>
    <t>23/05/2023, 4:01:14 pm</t>
  </si>
  <si>
    <t>23/05/2023, 4:01:15 pm</t>
  </si>
  <si>
    <t>23/05/2023, 4:01:16 pm</t>
  </si>
  <si>
    <t>23/05/2023, 4:01:17 pm</t>
  </si>
  <si>
    <t>23/05/2023, 4:01:18 pm</t>
  </si>
  <si>
    <t>23/05/2023, 4:01:19 pm</t>
  </si>
  <si>
    <t>23/05/2023, 4:01:20 pm</t>
  </si>
  <si>
    <t>23/05/2023, 4:01:22 pm</t>
  </si>
  <si>
    <t>23/05/2023, 4:01:23 pm</t>
  </si>
  <si>
    <t>23/05/2023, 4:01:24 pm</t>
  </si>
  <si>
    <t>23/05/2023, 4:01:25 pm</t>
  </si>
  <si>
    <t>23/05/2023, 4:01:26 pm</t>
  </si>
  <si>
    <t>23/05/2023, 4:01:27 pm</t>
  </si>
  <si>
    <t>23/05/2023, 4:01:28 pm</t>
  </si>
  <si>
    <t>23/05/2023, 4:01:29 pm</t>
  </si>
  <si>
    <t>23/05/2023, 4:01:30 pm</t>
  </si>
  <si>
    <t>23/05/2023, 4:01:31 pm</t>
  </si>
  <si>
    <t>23/05/2023, 4:01:32 pm</t>
  </si>
  <si>
    <t>23/05/2023, 4:01:33 pm</t>
  </si>
  <si>
    <t>23/05/2023, 4:01:34 pm</t>
  </si>
  <si>
    <t>23/05/2023, 4:01:35 pm</t>
  </si>
  <si>
    <t>23/05/2023, 4:01:36 pm</t>
  </si>
  <si>
    <t>23/05/2023, 4:01:37 pm</t>
  </si>
  <si>
    <t>23/05/2023, 4:01:38 pm</t>
  </si>
  <si>
    <t>23/05/2023, 4:01:39 pm</t>
  </si>
  <si>
    <t>23/05/2023, 4:01:40 pm</t>
  </si>
  <si>
    <t>23/05/2023, 4:01:41 pm</t>
  </si>
  <si>
    <t>23/05/2023, 4:01:42 pm</t>
  </si>
  <si>
    <t>23/05/2023, 4:01:43 pm</t>
  </si>
  <si>
    <t>23/05/2023, 4:01:44 pm</t>
  </si>
  <si>
    <t>23/05/2023, 4:01:45 pm</t>
  </si>
  <si>
    <t>23/05/2023, 4:01:46 pm</t>
  </si>
  <si>
    <t>23/05/2023, 4:01:47 pm</t>
  </si>
  <si>
    <t>23/05/2023, 4:01:48 pm</t>
  </si>
  <si>
    <t>23/05/2023, 4:01:49 pm</t>
  </si>
  <si>
    <t>23/05/2023, 4:01:50 pm</t>
  </si>
  <si>
    <t>23/05/2023, 4:01:51 pm</t>
  </si>
  <si>
    <t>23/05/2023, 4:01:52 pm</t>
  </si>
  <si>
    <t>23/05/2023, 4:01:53 pm</t>
  </si>
  <si>
    <t>23/05/2023, 4:01:54 pm</t>
  </si>
  <si>
    <t>23/05/2023, 4:01:55 pm</t>
  </si>
  <si>
    <t>23/05/2023, 4:01:56 pm</t>
  </si>
  <si>
    <t>23/05/2023, 4:01:57 pm</t>
  </si>
  <si>
    <t>23/05/2023, 4:01:58 pm</t>
  </si>
  <si>
    <t>23/05/2023, 4:01:59 pm</t>
  </si>
  <si>
    <t>23/05/2023, 4:02:00 pm</t>
  </si>
  <si>
    <t>23/05/2023, 4:02:01 pm</t>
  </si>
  <si>
    <t>23/05/2023, 4:02:02 pm</t>
  </si>
  <si>
    <t>23/05/2023, 4:02:03 pm</t>
  </si>
  <si>
    <t>23/05/2023, 4:02:04 pm</t>
  </si>
  <si>
    <t>23/05/2023, 4:02:05 pm</t>
  </si>
  <si>
    <t>23/05/2023, 4:02:06 pm</t>
  </si>
  <si>
    <t>23/05/2023, 4:02:07 pm</t>
  </si>
  <si>
    <t>23/05/2023, 4:02:08 pm</t>
  </si>
  <si>
    <t>23/05/2023, 4:02:09 pm</t>
  </si>
  <si>
    <t>23/05/2023, 4:02:10 pm</t>
  </si>
  <si>
    <t>23/05/2023, 4:02:11 pm</t>
  </si>
  <si>
    <t>23/05/2023, 4:02:12 pm</t>
  </si>
  <si>
    <t>23/05/2023, 4:02:13 pm</t>
  </si>
  <si>
    <t>23/05/2023, 4:02:14 pm</t>
  </si>
  <si>
    <t>23/05/2023, 4:02:15 pm</t>
  </si>
  <si>
    <t>23/05/2023, 4:02:16 pm</t>
  </si>
  <si>
    <t>23/05/2023, 4:02:17 pm</t>
  </si>
  <si>
    <t>23/05/2023, 4:02:18 pm</t>
  </si>
  <si>
    <t>23/05/2023, 4:02:19 pm</t>
  </si>
  <si>
    <t>23/05/2023, 4:02:20 pm</t>
  </si>
  <si>
    <t>23/05/2023, 4:02:21 pm</t>
  </si>
  <si>
    <t>23/05/2023, 4:02:22 pm</t>
  </si>
  <si>
    <t>23/05/2023, 4:02:23 pm</t>
  </si>
  <si>
    <t>23/05/2023, 4:02:24 pm</t>
  </si>
  <si>
    <t>23/05/2023, 4:02:25 pm</t>
  </si>
  <si>
    <t>23/05/2023, 4:02:26 pm</t>
  </si>
  <si>
    <t>23/05/2023, 4:02:27 pm</t>
  </si>
  <si>
    <t>23/05/2023, 4:02:28 pm</t>
  </si>
  <si>
    <t>23/05/2023, 4:02:29 pm</t>
  </si>
  <si>
    <t>23/05/2023, 4:02:30 pm</t>
  </si>
  <si>
    <t>23/05/2023, 4:02:31 pm</t>
  </si>
  <si>
    <t>23/05/2023, 4:02:32 pm</t>
  </si>
  <si>
    <t>23/05/2023, 4:02:33 pm</t>
  </si>
  <si>
    <t>23/05/2023, 4:02:34 pm</t>
  </si>
  <si>
    <t>23/05/2023, 4:02:35 pm</t>
  </si>
  <si>
    <t>23/05/2023, 4:02:36 pm</t>
  </si>
  <si>
    <t>23/05/2023, 4:02:37 pm</t>
  </si>
  <si>
    <t>23/05/2023, 4:02:38 pm</t>
  </si>
  <si>
    <t>23/05/2023, 4:02:39 pm</t>
  </si>
  <si>
    <t>23/05/2023, 4:02:40 pm</t>
  </si>
  <si>
    <t>23/05/2023, 4:02:41 pm</t>
  </si>
  <si>
    <t>23/05/2023, 4:02:42 pm</t>
  </si>
  <si>
    <t>23/05/2023, 4:02:43 pm</t>
  </si>
  <si>
    <t>23/05/2023, 4:02:44 pm</t>
  </si>
  <si>
    <t>23/05/2023, 4:02:45 pm</t>
  </si>
  <si>
    <t>23/05/2023, 4:02:46 pm</t>
  </si>
  <si>
    <t>23/05/2023, 4:02:47 pm</t>
  </si>
  <si>
    <t>23/05/2023, 4:02:48 pm</t>
  </si>
  <si>
    <t>23/05/2023, 4:02:49 pm</t>
  </si>
  <si>
    <t>23/05/2023, 4:02:50 pm</t>
  </si>
  <si>
    <t>23/05/2023, 4:02:51 pm</t>
  </si>
  <si>
    <t>23/05/2023, 4:02:52 pm</t>
  </si>
  <si>
    <t>23/05/2023, 4:02:53 pm</t>
  </si>
  <si>
    <t>23/05/2023, 4:02:54 pm</t>
  </si>
  <si>
    <t>23/05/2023, 4:02:55 pm</t>
  </si>
  <si>
    <t>23/05/2023, 4:02:56 pm</t>
  </si>
  <si>
    <t>23/05/2023, 4:02:57 pm</t>
  </si>
  <si>
    <t>23/05/2023, 4:02:58 pm</t>
  </si>
  <si>
    <t>23/05/2023, 4:02:59 pm</t>
  </si>
  <si>
    <t>23/05/2023, 4:03:00 pm</t>
  </si>
  <si>
    <t>23/05/2023, 4:03:01 pm</t>
  </si>
  <si>
    <t>23/05/2023, 4:03:02 pm</t>
  </si>
  <si>
    <t>23/05/2023, 4:03:03 pm</t>
  </si>
  <si>
    <t>23/05/2023, 4:03:04 pm</t>
  </si>
  <si>
    <t>23/05/2023, 4:03:05 pm</t>
  </si>
  <si>
    <t>23/05/2023, 4:03:06 pm</t>
  </si>
  <si>
    <t>23/05/2023, 4:03:07 pm</t>
  </si>
  <si>
    <t>23/05/2023, 4:03:08 pm</t>
  </si>
  <si>
    <t>23/05/2023, 4:03:09 pm</t>
  </si>
  <si>
    <t>23/05/2023, 4:03:10 pm</t>
  </si>
  <si>
    <t>23/05/2023, 4:03:11 pm</t>
  </si>
  <si>
    <t>23/05/2023, 4:03:12 pm</t>
  </si>
  <si>
    <t>23/05/2023, 4:03:13 pm</t>
  </si>
  <si>
    <t>23/05/2023, 4:03:14 pm</t>
  </si>
  <si>
    <t>23/05/2023, 4:03:15 pm</t>
  </si>
  <si>
    <t>23/05/2023, 4:03:16 pm</t>
  </si>
  <si>
    <t>23/05/2023, 4:03:17 pm</t>
  </si>
  <si>
    <t>23/05/2023, 4:03:18 pm</t>
  </si>
  <si>
    <t>23/05/2023, 4:03:19 pm</t>
  </si>
  <si>
    <t>23/05/2023, 4:03:20 pm</t>
  </si>
  <si>
    <t>23/05/2023, 4:03:21 pm</t>
  </si>
  <si>
    <t>23/05/2023, 4:03:22 pm</t>
  </si>
  <si>
    <t>23/05/2023, 4:03:23 pm</t>
  </si>
  <si>
    <t>23/05/2023, 4:03:25 pm</t>
  </si>
  <si>
    <t>23/05/2023, 4:03:26 pm</t>
  </si>
  <si>
    <t>23/05/2023, 4:03:27 pm</t>
  </si>
  <si>
    <t>23/05/2023, 4:03:28 pm</t>
  </si>
  <si>
    <t>23/05/2023, 4:03:29 pm</t>
  </si>
  <si>
    <t>23/05/2023, 4:03:30 pm</t>
  </si>
  <si>
    <t>23/05/2023, 4:03:31 pm</t>
  </si>
  <si>
    <t>23/05/2023, 4:03:32 pm</t>
  </si>
  <si>
    <t>23/05/2023, 4:03:33 pm</t>
  </si>
  <si>
    <t>23/05/2023, 4:03:34 pm</t>
  </si>
  <si>
    <t>23/05/2023, 4:03:35 pm</t>
  </si>
  <si>
    <t>23/05/2023, 4:03:36 pm</t>
  </si>
  <si>
    <t>23/05/2023, 4:03:37 pm</t>
  </si>
  <si>
    <t>23/05/2023, 4:03:38 pm</t>
  </si>
  <si>
    <t>23/05/2023, 4:03:39 pm</t>
  </si>
  <si>
    <t>23/05/2023, 4:03:40 pm</t>
  </si>
  <si>
    <t>23/05/2023, 4:03:41 pm</t>
  </si>
  <si>
    <t>23/05/2023, 4:03:42 pm</t>
  </si>
  <si>
    <t>23/05/2023, 4:03:43 pm</t>
  </si>
  <si>
    <t>23/05/2023, 4:03:44 pm</t>
  </si>
  <si>
    <t>23/05/2023, 4:03:45 pm</t>
  </si>
  <si>
    <t>23/05/2023, 4:03:46 pm</t>
  </si>
  <si>
    <t>23/05/2023, 4:03:47 pm</t>
  </si>
  <si>
    <t>23/05/2023, 4:03:48 pm</t>
  </si>
  <si>
    <t>23/05/2023, 4:03:49 pm</t>
  </si>
  <si>
    <t>23/05/2023, 4:03:50 pm</t>
  </si>
  <si>
    <t>23/05/2023, 4:03:51 pm</t>
  </si>
  <si>
    <t>23/05/2023, 4:03:52 pm</t>
  </si>
  <si>
    <t>23/05/2023, 4:03:53 pm</t>
  </si>
  <si>
    <t>23/05/2023, 4:03:54 pm</t>
  </si>
  <si>
    <t>23/05/2023, 4:03:55 pm</t>
  </si>
  <si>
    <t>23/05/2023, 4:03:56 pm</t>
  </si>
  <si>
    <t>23/05/2023, 4:03:57 pm</t>
  </si>
  <si>
    <t>23/05/2023, 4:03:58 pm</t>
  </si>
  <si>
    <t>23/05/2023, 4:03:59 pm</t>
  </si>
  <si>
    <t>23/05/2023, 4:04:00 pm</t>
  </si>
  <si>
    <t>23/05/2023, 4:04:01 pm</t>
  </si>
  <si>
    <t>23/05/2023, 4:04:02 pm</t>
  </si>
  <si>
    <t>23/05/2023, 4:04:03 pm</t>
  </si>
  <si>
    <t>23/05/2023, 4:04:04 pm</t>
  </si>
  <si>
    <t>23/05/2023, 4:04:05 pm</t>
  </si>
  <si>
    <t>23/05/2023, 4:04:06 pm</t>
  </si>
  <si>
    <t>23/05/2023, 4:04:07 pm</t>
  </si>
  <si>
    <t>23/05/2023, 4:04:08 pm</t>
  </si>
  <si>
    <t>23/05/2023, 4:04:09 pm</t>
  </si>
  <si>
    <t>23/05/2023, 4:04:10 pm</t>
  </si>
  <si>
    <t>23/05/2023, 4:04:11 pm</t>
  </si>
  <si>
    <t>23/05/2023, 4:04:12 pm</t>
  </si>
  <si>
    <t>23/05/2023, 4:04:13 pm</t>
  </si>
  <si>
    <t>23/05/2023, 4:04:14 pm</t>
  </si>
  <si>
    <t>23/05/2023, 4:04:15 pm</t>
  </si>
  <si>
    <t>23/05/2023, 4:04:16 pm</t>
  </si>
  <si>
    <t>23/05/2023, 4:04:17 pm</t>
  </si>
  <si>
    <t>23/05/2023, 4:04:18 pm</t>
  </si>
  <si>
    <t>23/05/2023, 4:04:19 pm</t>
  </si>
  <si>
    <t>23/05/2023, 4:04:20 pm</t>
  </si>
  <si>
    <t>23/05/2023, 4:04:21 pm</t>
  </si>
  <si>
    <t>23/05/2023, 4:04:22 pm</t>
  </si>
  <si>
    <t>23/05/2023, 4:04:23 pm</t>
  </si>
  <si>
    <t>23/05/2023, 4:04:24 pm</t>
  </si>
  <si>
    <t>23/05/2023, 4:04:25 pm</t>
  </si>
  <si>
    <t>23/05/2023, 4:04:26 pm</t>
  </si>
  <si>
    <t>23/05/2023, 4:04:27 pm</t>
  </si>
  <si>
    <t>23/05/2023, 4:04:28 pm</t>
  </si>
  <si>
    <t>23/05/2023, 4:04:29 pm</t>
  </si>
  <si>
    <t>23/05/2023, 4:04:30 pm</t>
  </si>
  <si>
    <t>23/05/2023, 4:04:31 pm</t>
  </si>
  <si>
    <t>23/05/2023, 4:04:32 pm</t>
  </si>
  <si>
    <t>23/05/2023, 4:04:33 pm</t>
  </si>
  <si>
    <t>23/05/2023, 4:04:34 pm</t>
  </si>
  <si>
    <t>23/05/2023, 4:04:35 pm</t>
  </si>
  <si>
    <t>23/05/2023, 4:04:36 pm</t>
  </si>
  <si>
    <t>23/05/2023, 4:04:37 pm</t>
  </si>
  <si>
    <t>23/05/2023, 4:04:38 pm</t>
  </si>
  <si>
    <t>23/05/2023, 4:04:39 pm</t>
  </si>
  <si>
    <t>23/05/2023, 4:04:40 pm</t>
  </si>
  <si>
    <t>23/05/2023, 4:04:41 pm</t>
  </si>
  <si>
    <t>23/05/2023, 4:04:42 pm</t>
  </si>
  <si>
    <t>23/05/2023, 4:04:43 pm</t>
  </si>
  <si>
    <t>23/05/2023, 4:04:44 pm</t>
  </si>
  <si>
    <t>23/05/2023, 4:04:45 pm</t>
  </si>
  <si>
    <t>23/05/2023, 4:04:46 pm</t>
  </si>
  <si>
    <t>23/05/2023, 4:04:47 pm</t>
  </si>
  <si>
    <t>23/05/2023, 4:04:48 pm</t>
  </si>
  <si>
    <t>23/05/2023, 4:04:49 pm</t>
  </si>
  <si>
    <t>23/05/2023, 4:04:50 pm</t>
  </si>
  <si>
    <t>23/05/2023, 4:04:51 pm</t>
  </si>
  <si>
    <t>23/05/2023, 4:04:52 pm</t>
  </si>
  <si>
    <t>23/05/2023, 4:04:53 pm</t>
  </si>
  <si>
    <t>23/05/2023, 4:04:54 pm</t>
  </si>
  <si>
    <t>23/05/2023, 4:04:55 pm</t>
  </si>
  <si>
    <t>23/05/2023, 4:04:56 pm</t>
  </si>
  <si>
    <t>23/05/2023, 4:04:57 pm</t>
  </si>
  <si>
    <t>23/05/2023, 4:04:58 pm</t>
  </si>
  <si>
    <t>23/05/2023, 4:05:02 pm</t>
  </si>
  <si>
    <t>23/05/2023, 4:05:03 pm</t>
  </si>
  <si>
    <t>23/05/2023, 4:05:04 pm</t>
  </si>
  <si>
    <t>23/05/2023, 4:05:05 pm</t>
  </si>
  <si>
    <t>23/05/2023, 4:05:06 pm</t>
  </si>
  <si>
    <t>23/05/2023, 4:05:07 pm</t>
  </si>
  <si>
    <t>23/05/2023, 4:05:08 pm</t>
  </si>
  <si>
    <t>23/05/2023, 4:05:09 pm</t>
  </si>
  <si>
    <t>23/05/2023, 4:05:10 pm</t>
  </si>
  <si>
    <t>23/05/2023, 4:05:11 pm</t>
  </si>
  <si>
    <t>23/05/2023, 4:05:12 pm</t>
  </si>
  <si>
    <t>23/05/2023, 4:05:13 pm</t>
  </si>
  <si>
    <t>23/05/2023, 4:05:15 pm</t>
  </si>
  <si>
    <t>23/05/2023, 4:05:16 pm</t>
  </si>
  <si>
    <t>23/05/2023, 4:05:17 pm</t>
  </si>
  <si>
    <t>23/05/2023, 4:05:18 pm</t>
  </si>
  <si>
    <t>23/05/2023, 4:05:19 pm</t>
  </si>
  <si>
    <t>23/05/2023, 4:05:20 pm</t>
  </si>
  <si>
    <t>23/05/2023, 4:05:21 pm</t>
  </si>
  <si>
    <t>23/05/2023, 4:05:22 pm</t>
  </si>
  <si>
    <t>23/05/2023, 4:05:23 pm</t>
  </si>
  <si>
    <t>23/05/2023, 4:05:24 pm</t>
  </si>
  <si>
    <t>23/05/2023, 4:05:25 pm</t>
  </si>
  <si>
    <t>23/05/2023, 4:05:26 pm</t>
  </si>
  <si>
    <t>23/05/2023, 4:05:27 pm</t>
  </si>
  <si>
    <t>23/05/2023, 4:05:28 pm</t>
  </si>
  <si>
    <t>23/05/2023, 4:05:29 pm</t>
  </si>
  <si>
    <t>23/05/2023, 4:05:30 pm</t>
  </si>
  <si>
    <t>23/05/2023, 4:05:31 pm</t>
  </si>
  <si>
    <t>23/05/2023, 4:05:32 pm</t>
  </si>
  <si>
    <t>23/05/2023, 4:05:33 pm</t>
  </si>
  <si>
    <t>23/05/2023, 4:05:34 pm</t>
  </si>
  <si>
    <t>23/05/2023, 4:05:35 pm</t>
  </si>
  <si>
    <t>23/05/2023, 4:05:36 pm</t>
  </si>
  <si>
    <t>23/05/2023, 4:05:37 pm</t>
  </si>
  <si>
    <t>23/05/2023, 4:05:38 pm</t>
  </si>
  <si>
    <t>23/05/2023, 4:05:39 pm</t>
  </si>
  <si>
    <t>23/05/2023, 4:05:40 pm</t>
  </si>
  <si>
    <t>23/05/2023, 4:05:41 pm</t>
  </si>
  <si>
    <t>23/05/2023, 4:05:42 pm</t>
  </si>
  <si>
    <t>23/05/2023, 4:05:43 pm</t>
  </si>
  <si>
    <t>23/05/2023, 4:05:44 pm</t>
  </si>
  <si>
    <t>23/05/2023, 4:05:45 pm</t>
  </si>
  <si>
    <t>23/05/2023, 4:05:48 pm</t>
  </si>
  <si>
    <t>23/05/2023, 4:05:49 pm</t>
  </si>
  <si>
    <t>23/05/2023, 4:05:50 pm</t>
  </si>
  <si>
    <t>23/05/2023, 4:05:51 pm</t>
  </si>
  <si>
    <t>23/05/2023, 4:05:52 pm</t>
  </si>
  <si>
    <t>23/05/2023, 4:05:53 pm</t>
  </si>
  <si>
    <t>23/05/2023, 4:05:54 pm</t>
  </si>
  <si>
    <t>23/05/2023, 4:05:55 pm</t>
  </si>
  <si>
    <t>23/05/2023, 4:05:56 pm</t>
  </si>
  <si>
    <t>23/05/2023, 4:05:57 pm</t>
  </si>
  <si>
    <t>23/05/2023, 4:05:58 pm</t>
  </si>
  <si>
    <t>23/05/2023, 4:05:59 pm</t>
  </si>
  <si>
    <t>23/05/2023, 4:06:00 pm</t>
  </si>
  <si>
    <t>23/05/2023, 4:06:01 pm</t>
  </si>
  <si>
    <t>23/05/2023, 4:06:02 pm</t>
  </si>
  <si>
    <t>23/05/2023, 4:06:03 pm</t>
  </si>
  <si>
    <t>23/05/2023, 4:06:04 pm</t>
  </si>
  <si>
    <t>23/05/2023, 4:06:05 pm</t>
  </si>
  <si>
    <t>23/05/2023, 4:06:06 pm</t>
  </si>
  <si>
    <t>23/05/2023, 4:06:07 pm</t>
  </si>
  <si>
    <t>23/05/2023, 4:06:08 pm</t>
  </si>
  <si>
    <t>23/05/2023, 4:06:09 pm</t>
  </si>
  <si>
    <t>23/05/2023, 4:06:10 pm</t>
  </si>
  <si>
    <t>23/05/2023, 4:06:11 pm</t>
  </si>
  <si>
    <t>23/05/2023, 4:06:12 pm</t>
  </si>
  <si>
    <t>23/05/2023, 4:06:13 pm</t>
  </si>
  <si>
    <t>23/05/2023, 4:06:14 pm</t>
  </si>
  <si>
    <t>23/05/2023, 4:06:16 pm</t>
  </si>
  <si>
    <t>23/05/2023, 4:06:17 pm</t>
  </si>
  <si>
    <t>23/05/2023, 4:06:18 pm</t>
  </si>
  <si>
    <t>23/05/2023, 4:06:19 pm</t>
  </si>
  <si>
    <t>23/05/2023, 4:06:20 pm</t>
  </si>
  <si>
    <t>23/05/2023, 4:06:21 pm</t>
  </si>
  <si>
    <t>23/05/2023, 4:06:22 pm</t>
  </si>
  <si>
    <t>23/05/2023, 4:06:23 pm</t>
  </si>
  <si>
    <t>23/05/2023, 4:06:24 pm</t>
  </si>
  <si>
    <t>23/05/2023, 4:06:25 pm</t>
  </si>
  <si>
    <t>23/05/2023, 4:06:26 pm</t>
  </si>
  <si>
    <t>23/05/2023, 4:06:27 pm</t>
  </si>
  <si>
    <t>23/05/2023, 4:06:28 pm</t>
  </si>
  <si>
    <t>23/05/2023, 4:06:29 pm</t>
  </si>
  <si>
    <t>23/05/2023, 4:06:30 pm</t>
  </si>
  <si>
    <t>23/05/2023, 4:06:31 pm</t>
  </si>
  <si>
    <t>23/05/2023, 4:06:32 pm</t>
  </si>
  <si>
    <t>23/05/2023, 4:06:33 pm</t>
  </si>
  <si>
    <t>23/05/2023, 4:06:34 pm</t>
  </si>
  <si>
    <t>23/05/2023, 4:06:35 pm</t>
  </si>
  <si>
    <t>23/05/2023, 4:06:36 pm</t>
  </si>
  <si>
    <t>23/05/2023, 4:06:37 pm</t>
  </si>
  <si>
    <t>23/05/2023, 4:06:38 pm</t>
  </si>
  <si>
    <t>23/05/2023, 4:06:39 pm</t>
  </si>
  <si>
    <t>23/05/2023, 4:06:40 pm</t>
  </si>
  <si>
    <t>23/05/2023, 4:06:41 pm</t>
  </si>
  <si>
    <t>23/05/2023, 4:06:42 pm</t>
  </si>
  <si>
    <t>23/05/2023, 4:06:43 pm</t>
  </si>
  <si>
    <t>23/05/2023, 4:06:44 pm</t>
  </si>
  <si>
    <t>23/05/2023, 4:06:45 pm</t>
  </si>
  <si>
    <t>23/05/2023, 4:06:46 pm</t>
  </si>
  <si>
    <t>23/05/2023, 4:06:47 pm</t>
  </si>
  <si>
    <t>23/05/2023, 4:06:48 pm</t>
  </si>
  <si>
    <t>23/05/2023, 4:06:49 pm</t>
  </si>
  <si>
    <t>23/05/2023, 4:06:50 pm</t>
  </si>
  <si>
    <t>23/05/2023, 4:06:51 pm</t>
  </si>
  <si>
    <t>23/05/2023, 4:06:52 pm</t>
  </si>
  <si>
    <t>23/05/2023, 4:06:53 pm</t>
  </si>
  <si>
    <t>23/05/2023, 4:06:54 pm</t>
  </si>
  <si>
    <t>23/05/2023, 4:06:55 pm</t>
  </si>
  <si>
    <t>23/05/2023, 4:06:56 pm</t>
  </si>
  <si>
    <t>23/05/2023, 4:06:57 pm</t>
  </si>
  <si>
    <t>23/05/2023, 4:06:58 pm</t>
  </si>
  <si>
    <t>23/05/2023, 4:06:59 pm</t>
  </si>
  <si>
    <t>23/05/2023, 4:07:00 pm</t>
  </si>
  <si>
    <t>23/05/2023, 4:07:01 pm</t>
  </si>
  <si>
    <t>23/05/2023, 4:07:02 pm</t>
  </si>
  <si>
    <t>23/05/2023, 4:07:03 pm</t>
  </si>
  <si>
    <t>23/05/2023, 4:07:04 pm</t>
  </si>
  <si>
    <t>23/05/2023, 4:07:05 pm</t>
  </si>
  <si>
    <t>23/05/2023, 4:07:06 pm</t>
  </si>
  <si>
    <t>23/05/2023, 4:07:07 pm</t>
  </si>
  <si>
    <t>23/05/2023, 4:07:08 pm</t>
  </si>
  <si>
    <t>23/05/2023, 4:07:09 pm</t>
  </si>
  <si>
    <t>23/05/2023, 4:07:10 pm</t>
  </si>
  <si>
    <t>23/05/2023, 4:07:11 pm</t>
  </si>
  <si>
    <t>23/05/2023, 4:07:12 pm</t>
  </si>
  <si>
    <t>23/05/2023, 4:07:13 pm</t>
  </si>
  <si>
    <t>23/05/2023, 4:07:14 pm</t>
  </si>
  <si>
    <t>23/05/2023, 4:07:15 pm</t>
  </si>
  <si>
    <t>23/05/2023, 4:07:16 pm</t>
  </si>
  <si>
    <t>23/05/2023, 4:07:17 pm</t>
  </si>
  <si>
    <t>23/05/2023, 4:07:18 pm</t>
  </si>
  <si>
    <t>23/05/2023, 4:07:19 pm</t>
  </si>
  <si>
    <t>23/05/2023, 4:07:20 pm</t>
  </si>
  <si>
    <t>23/05/2023, 4:07:21 pm</t>
  </si>
  <si>
    <t>23/05/2023, 4:07:22 pm</t>
  </si>
  <si>
    <t>23/05/2023, 4:07:23 pm</t>
  </si>
  <si>
    <t>23/05/2023, 4:07:24 pm</t>
  </si>
  <si>
    <t>23/05/2023, 4:07:25 pm</t>
  </si>
  <si>
    <t>23/05/2023, 4:07:26 pm</t>
  </si>
  <si>
    <t>23/05/2023, 4:07:27 pm</t>
  </si>
  <si>
    <t>23/05/2023, 4:07:28 pm</t>
  </si>
  <si>
    <t>23/05/2023, 4:07:29 pm</t>
  </si>
  <si>
    <t>23/05/2023, 4:07:30 pm</t>
  </si>
  <si>
    <t>23/05/2023, 4:07:31 pm</t>
  </si>
  <si>
    <t>23/05/2023, 4:07:32 pm</t>
  </si>
  <si>
    <t>23/05/2023, 4:07:33 pm</t>
  </si>
  <si>
    <t>23/05/2023, 4:07:34 pm</t>
  </si>
  <si>
    <t>23/05/2023, 4:07:35 pm</t>
  </si>
  <si>
    <t>23/05/2023, 4:07:36 pm</t>
  </si>
  <si>
    <t>23/05/2023, 4:07:37 pm</t>
  </si>
  <si>
    <t>23/05/2023, 4:07:38 pm</t>
  </si>
  <si>
    <t>23/05/2023, 4:07:39 pm</t>
  </si>
  <si>
    <t>23/05/2023, 4:07:40 pm</t>
  </si>
  <si>
    <t>23/05/2023, 4:07:41 pm</t>
  </si>
  <si>
    <t>23/05/2023, 4:07:42 pm</t>
  </si>
  <si>
    <t>23/05/2023, 4:07:43 pm</t>
  </si>
  <si>
    <t>23/05/2023, 4:07:44 pm</t>
  </si>
  <si>
    <t>23/05/2023, 4:07:45 pm</t>
  </si>
  <si>
    <t>23/05/2023, 4:07:46 pm</t>
  </si>
  <si>
    <t>23/05/2023, 4:07:47 pm</t>
  </si>
  <si>
    <t>23/05/2023, 4:07:48 pm</t>
  </si>
  <si>
    <t>23/05/2023, 4:07:49 pm</t>
  </si>
  <si>
    <t>23/05/2023, 4:07:50 pm</t>
  </si>
  <si>
    <t>23/05/2023, 4:07:51 pm</t>
  </si>
  <si>
    <t>23/05/2023, 4:07:52 pm</t>
  </si>
  <si>
    <t>23/05/2023, 4:07:53 pm</t>
  </si>
  <si>
    <t>23/05/2023, 4:07:54 pm</t>
  </si>
  <si>
    <t>23/05/2023, 4:07:55 pm</t>
  </si>
  <si>
    <t>23/05/2023, 4:07:56 pm</t>
  </si>
  <si>
    <t>23/05/2023, 4:07:57 pm</t>
  </si>
  <si>
    <t>23/05/2023, 4:07:58 pm</t>
  </si>
  <si>
    <t>23/05/2023, 4:07:59 pm</t>
  </si>
  <si>
    <t>23/05/2023, 4:08:00 pm</t>
  </si>
  <si>
    <t>23/05/2023, 4:08:01 pm</t>
  </si>
  <si>
    <t>23/05/2023, 4:08:02 pm</t>
  </si>
  <si>
    <t>23/05/2023, 4:08:03 pm</t>
  </si>
  <si>
    <t>23/05/2023, 4:08:04 pm</t>
  </si>
  <si>
    <t>23/05/2023, 4:08:05 pm</t>
  </si>
  <si>
    <t>23/05/2023, 4:08:06 pm</t>
  </si>
  <si>
    <t>23/05/2023, 4:08:07 pm</t>
  </si>
  <si>
    <t>23/05/2023, 4:08:08 pm</t>
  </si>
  <si>
    <t>23/05/2023, 4:08:09 pm</t>
  </si>
  <si>
    <t>23/05/2023, 4:08:10 pm</t>
  </si>
  <si>
    <t>23/05/2023, 4:08:11 pm</t>
  </si>
  <si>
    <t>23/05/2023, 4:08:12 pm</t>
  </si>
  <si>
    <t>23/05/2023, 4:08:13 pm</t>
  </si>
  <si>
    <t>23/05/2023, 4:08:14 pm</t>
  </si>
  <si>
    <t>23/05/2023, 4:08:15 pm</t>
  </si>
  <si>
    <t>23/05/2023, 4:08:16 pm</t>
  </si>
  <si>
    <t>23/05/2023, 4:08:17 pm</t>
  </si>
  <si>
    <t>23/05/2023, 4:08:18 pm</t>
  </si>
  <si>
    <t>23/05/2023, 4:08:19 pm</t>
  </si>
  <si>
    <t>23/05/2023, 4:08:20 pm</t>
  </si>
  <si>
    <t>23/05/2023, 4:08:21 pm</t>
  </si>
  <si>
    <t>23/05/2023, 4:08:22 pm</t>
  </si>
  <si>
    <t>23/05/2023, 4:08:23 pm</t>
  </si>
  <si>
    <t>23/05/2023, 4:08:24 pm</t>
  </si>
  <si>
    <t>23/05/2023, 4:08:25 pm</t>
  </si>
  <si>
    <t>23/05/2023, 4:08:26 pm</t>
  </si>
  <si>
    <t>23/05/2023, 4:08:27 pm</t>
  </si>
  <si>
    <t>23/05/2023, 4:08:28 pm</t>
  </si>
  <si>
    <t>23/05/2023, 4:08:30 pm</t>
  </si>
  <si>
    <t>23/05/2023, 4:08:31 pm</t>
  </si>
  <si>
    <t>23/05/2023, 4:08:32 pm</t>
  </si>
  <si>
    <t>23/05/2023, 4:08:33 pm</t>
  </si>
  <si>
    <t>23/05/2023, 4:08:34 pm</t>
  </si>
  <si>
    <t>23/05/2023, 4:08:35 pm</t>
  </si>
  <si>
    <t>23/05/2023, 4:08:36 pm</t>
  </si>
  <si>
    <t>23/05/2023, 4:08:37 pm</t>
  </si>
  <si>
    <t>23/05/2023, 4:08:38 pm</t>
  </si>
  <si>
    <t>23/05/2023, 4:08:39 pm</t>
  </si>
  <si>
    <t>23/05/2023, 4:08:40 pm</t>
  </si>
  <si>
    <t>23/05/2023, 4:08:41 pm</t>
  </si>
  <si>
    <t>23/05/2023, 4:08:42 pm</t>
  </si>
  <si>
    <t>23/05/2023, 4:08:43 pm</t>
  </si>
  <si>
    <t>23/05/2023, 4:08:44 pm</t>
  </si>
  <si>
    <t>23/05/2023, 4:08:45 pm</t>
  </si>
  <si>
    <t>23/05/2023, 4:08:46 pm</t>
  </si>
  <si>
    <t>23/05/2023, 4:08:47 pm</t>
  </si>
  <si>
    <t>23/05/2023, 4:08:48 pm</t>
  </si>
  <si>
    <t>23/05/2023, 4:08:49 pm</t>
  </si>
  <si>
    <t>23/05/2023, 4:08:50 pm</t>
  </si>
  <si>
    <t>23/05/2023, 4:08:51 pm</t>
  </si>
  <si>
    <t>23/05/2023, 4:08:52 pm</t>
  </si>
  <si>
    <t>23/05/2023, 4:08:53 pm</t>
  </si>
  <si>
    <t>23/05/2023, 4:08:54 pm</t>
  </si>
  <si>
    <t>23/05/2023, 4:08:55 pm</t>
  </si>
  <si>
    <t>23/05/2023, 4:08:56 pm</t>
  </si>
  <si>
    <t>23/05/2023, 4:08:57 pm</t>
  </si>
  <si>
    <t>23/05/2023, 4:08:58 pm</t>
  </si>
  <si>
    <t>23/05/2023, 4:08:59 pm</t>
  </si>
  <si>
    <t>23/05/2023, 4:09:00 pm</t>
  </si>
  <si>
    <t>23/05/2023, 4:09:01 pm</t>
  </si>
  <si>
    <t>23/05/2023, 4:09:02 pm</t>
  </si>
  <si>
    <t>23/05/2023, 4:09:03 pm</t>
  </si>
  <si>
    <t>23/05/2023, 4:09:04 pm</t>
  </si>
  <si>
    <t>23/05/2023, 4:09:05 pm</t>
  </si>
  <si>
    <t>23/05/2023, 4:09:06 pm</t>
  </si>
  <si>
    <t>23/05/2023, 4:09:07 pm</t>
  </si>
  <si>
    <t>23/05/2023, 4:09:08 pm</t>
  </si>
  <si>
    <t>23/05/2023, 4:09:09 pm</t>
  </si>
  <si>
    <t>23/05/2023, 4:09:10 pm</t>
  </si>
  <si>
    <t>23/05/2023, 4:09:11 pm</t>
  </si>
  <si>
    <t>23/05/2023, 4:09:12 pm</t>
  </si>
  <si>
    <t>23/05/2023, 4:09:13 pm</t>
  </si>
  <si>
    <t>23/05/2023, 4:09:14 pm</t>
  </si>
  <si>
    <t>23/05/2023, 4:09:15 pm</t>
  </si>
  <si>
    <t>23/05/2023, 4:09:16 pm</t>
  </si>
  <si>
    <t>23/05/2023, 4:09:17 pm</t>
  </si>
  <si>
    <t>23/05/2023, 4:09:18 pm</t>
  </si>
  <si>
    <t>23/05/2023, 4:09:19 pm</t>
  </si>
  <si>
    <t>23/05/2023, 4:09:20 pm</t>
  </si>
  <si>
    <t>23/05/2023, 4:09:21 pm</t>
  </si>
  <si>
    <t>23/05/2023, 4:09:22 pm</t>
  </si>
  <si>
    <t>23/05/2023, 4:09:23 pm</t>
  </si>
  <si>
    <t>23/05/2023, 4:09:24 pm</t>
  </si>
  <si>
    <t>23/05/2023, 4:09:25 pm</t>
  </si>
  <si>
    <t>23/05/2023, 4:09:26 pm</t>
  </si>
  <si>
    <t>23/05/2023, 4:09:27 pm</t>
  </si>
  <si>
    <t>23/05/2023, 4:09:28 pm</t>
  </si>
  <si>
    <t>23/05/2023, 4:09:29 pm</t>
  </si>
  <si>
    <t>23/05/2023, 4:09:30 pm</t>
  </si>
  <si>
    <t>23/05/2023, 4:09:31 pm</t>
  </si>
  <si>
    <t>23/05/2023, 4:09:32 pm</t>
  </si>
  <si>
    <t>23/05/2023, 4:09:33 pm</t>
  </si>
  <si>
    <t>23/05/2023, 4:09:34 pm</t>
  </si>
  <si>
    <t>23/05/2023, 4:09:35 pm</t>
  </si>
  <si>
    <t>23/05/2023, 4:09:36 pm</t>
  </si>
  <si>
    <t>23/05/2023, 4:09:37 pm</t>
  </si>
  <si>
    <t>23/05/2023, 4:09:38 pm</t>
  </si>
  <si>
    <t>23/05/2023, 4:09:39 pm</t>
  </si>
  <si>
    <t>23/05/2023, 4:09:40 pm</t>
  </si>
  <si>
    <t>23/05/2023, 4:09:41 pm</t>
  </si>
  <si>
    <t>23/05/2023, 4:09:42 pm</t>
  </si>
  <si>
    <t>23/05/2023, 4:09:43 pm</t>
  </si>
  <si>
    <t>23/05/2023, 4:09:44 pm</t>
  </si>
  <si>
    <t>23/05/2023, 4:09:45 pm</t>
  </si>
  <si>
    <t>23/05/2023, 4:09:46 pm</t>
  </si>
  <si>
    <t>23/05/2023, 4:09:47 pm</t>
  </si>
  <si>
    <t>23/05/2023, 4:09:48 pm</t>
  </si>
  <si>
    <t>23/05/2023, 4:09:49 pm</t>
  </si>
  <si>
    <t>23/05/2023, 4:09:50 pm</t>
  </si>
  <si>
    <t>23/05/2023, 4:09:51 pm</t>
  </si>
  <si>
    <t>23/05/2023, 4:09:52 pm</t>
  </si>
  <si>
    <t>23/05/2023, 4:09:53 pm</t>
  </si>
  <si>
    <t>23/05/2023, 4:09:57 pm</t>
  </si>
  <si>
    <t>23/05/2023, 4:09:58 pm</t>
  </si>
  <si>
    <t>23/05/2023, 4:09:59 pm</t>
  </si>
  <si>
    <t>23/05/2023, 4:10:00 pm</t>
  </si>
  <si>
    <t>23/05/2023, 4:10:01 pm</t>
  </si>
  <si>
    <t>23/05/2023, 4:10:02 pm</t>
  </si>
  <si>
    <t>23/05/2023, 4:10:03 pm</t>
  </si>
  <si>
    <t>23/05/2023, 4:10:04 pm</t>
  </si>
  <si>
    <t>23/05/2023, 4:10:05 pm</t>
  </si>
  <si>
    <t>23/05/2023, 4:10:06 pm</t>
  </si>
  <si>
    <t>23/05/2023, 4:10:07 pm</t>
  </si>
  <si>
    <t>23/05/2023, 4:10:08 pm</t>
  </si>
  <si>
    <t>23/05/2023, 4:10:09 pm</t>
  </si>
  <si>
    <t>23/05/2023, 4:10:10 pm</t>
  </si>
  <si>
    <t>23/05/2023, 4:10:11 pm</t>
  </si>
  <si>
    <t>23/05/2023, 4:10:12 pm</t>
  </si>
  <si>
    <t>23/05/2023, 4:10:13 pm</t>
  </si>
  <si>
    <t>23/05/2023, 4:10:14 pm</t>
  </si>
  <si>
    <t>23/05/2023, 4:10:15 pm</t>
  </si>
  <si>
    <t>23/05/2023, 4:10:16 pm</t>
  </si>
  <si>
    <t>23/05/2023, 4:10:17 pm</t>
  </si>
  <si>
    <t>23/05/2023, 4:10:18 pm</t>
  </si>
  <si>
    <t>23/05/2023, 4:10:19 pm</t>
  </si>
  <si>
    <t>23/05/2023, 4:10:20 pm</t>
  </si>
  <si>
    <t>23/05/2023, 4:10:21 pm</t>
  </si>
  <si>
    <t>23/05/2023, 4:10:22 pm</t>
  </si>
  <si>
    <t>23/05/2023, 4:10:23 pm</t>
  </si>
  <si>
    <t>23/05/2023, 4:10:24 pm</t>
  </si>
  <si>
    <t>23/05/2023, 4:10:27 pm</t>
  </si>
  <si>
    <t>23/05/2023, 4:10:28 pm</t>
  </si>
  <si>
    <t>23/05/2023, 4:10:29 pm</t>
  </si>
  <si>
    <t>23/05/2023, 4:10:30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</si>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</sst>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5744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>
        <f>34441</f>
      </c>
      <c r="B34448" s="5" t="s">
        <v>34456</v>
      </c>
      <c r="C34448" s="5">
        <v>101</v>
      </c>
      <c r="D34448" s="5">
        <v>0.1</v>
      </c>
      <c r="E34448" s="5">
        <v>101.1</v>
      </c>
      <c r="F34448" s="5">
        <v>201.3</v>
      </c>
      <c r="G34448" s="5">
        <v>100.5</v>
      </c>
      <c r="H34448" s="5">
        <v>100.3</v>
      </c>
      <c r="I34448" s="5">
        <v>0</v>
      </c>
      <c r="J34448" s="5">
        <v>0</v>
      </c>
      <c r="K34448" s="5">
        <v>0</v>
      </c>
    </row>
    <row r="34449" spans="1:11" x14ac:dyDescent="0.25">
      <c r="A34449" s="5">
        <f>34442</f>
      </c>
      <c r="B34449" s="5" t="s">
        <v>34457</v>
      </c>
      <c r="C34449" s="5">
        <v>101</v>
      </c>
      <c r="D34449" s="5">
        <v>0.1</v>
      </c>
      <c r="E34449" s="5">
        <v>101.1</v>
      </c>
      <c r="F34449" s="5">
        <v>201.3</v>
      </c>
      <c r="G34449" s="5">
        <v>100.5</v>
      </c>
      <c r="H34449" s="5">
        <v>100.3</v>
      </c>
      <c r="I34449" s="5">
        <v>0</v>
      </c>
      <c r="J34449" s="5">
        <v>0</v>
      </c>
      <c r="K34449" s="5">
        <v>0</v>
      </c>
    </row>
    <row r="34450" spans="1:11" x14ac:dyDescent="0.25">
      <c r="A34450" s="5">
        <f>34443</f>
      </c>
      <c r="B34450" s="5" t="s">
        <v>34458</v>
      </c>
      <c r="C34450" s="5">
        <v>100.5</v>
      </c>
      <c r="D34450" s="5">
        <v>0.1</v>
      </c>
      <c r="E34450" s="5">
        <v>100.7</v>
      </c>
      <c r="F34450" s="5">
        <v>201.5</v>
      </c>
      <c r="G34450" s="5">
        <v>100.5</v>
      </c>
      <c r="H34450" s="5">
        <v>100.3</v>
      </c>
      <c r="I34450" s="5">
        <v>0</v>
      </c>
      <c r="J34450" s="5">
        <v>0</v>
      </c>
      <c r="K34450" s="5">
        <v>0</v>
      </c>
    </row>
    <row r="34451" spans="1:11" x14ac:dyDescent="0.25">
      <c r="A34451" s="5">
        <f>34444</f>
      </c>
      <c r="B34451" s="5" t="s">
        <v>34459</v>
      </c>
      <c r="C34451" s="5">
        <v>100.5</v>
      </c>
      <c r="D34451" s="5">
        <v>0.1</v>
      </c>
      <c r="E34451" s="5">
        <v>100.7</v>
      </c>
      <c r="F34451" s="5">
        <v>201.5</v>
      </c>
      <c r="G34451" s="5">
        <v>100.5</v>
      </c>
      <c r="H34451" s="5">
        <v>100.3</v>
      </c>
      <c r="I34451" s="5">
        <v>0</v>
      </c>
      <c r="J34451" s="5">
        <v>0</v>
      </c>
      <c r="K34451" s="5">
        <v>0</v>
      </c>
    </row>
    <row r="34452" spans="1:11" x14ac:dyDescent="0.25">
      <c r="A34452" s="5">
        <f>34445</f>
      </c>
      <c r="B34452" s="5" t="s">
        <v>34460</v>
      </c>
      <c r="C34452" s="5">
        <v>100.8</v>
      </c>
      <c r="D34452" s="5">
        <v>0.1</v>
      </c>
      <c r="E34452" s="5">
        <v>101</v>
      </c>
      <c r="F34452" s="5">
        <v>201.1</v>
      </c>
      <c r="G34452" s="5">
        <v>100.4</v>
      </c>
      <c r="H34452" s="5">
        <v>100.3</v>
      </c>
      <c r="I34452" s="5">
        <v>0</v>
      </c>
      <c r="J34452" s="5">
        <v>0</v>
      </c>
      <c r="K34452" s="5">
        <v>0</v>
      </c>
    </row>
    <row r="34453" spans="1:11" x14ac:dyDescent="0.25">
      <c r="A34453" s="5">
        <f>34446</f>
      </c>
      <c r="B34453" s="5" t="s">
        <v>34461</v>
      </c>
      <c r="C34453" s="5">
        <v>100.8</v>
      </c>
      <c r="D34453" s="5">
        <v>0.1</v>
      </c>
      <c r="E34453" s="5">
        <v>101</v>
      </c>
      <c r="F34453" s="5">
        <v>201.1</v>
      </c>
      <c r="G34453" s="5">
        <v>100.4</v>
      </c>
      <c r="H34453" s="5">
        <v>100.3</v>
      </c>
      <c r="I34453" s="5">
        <v>0</v>
      </c>
      <c r="J34453" s="5">
        <v>0</v>
      </c>
      <c r="K34453" s="5">
        <v>0</v>
      </c>
    </row>
    <row r="34454" spans="1:11" x14ac:dyDescent="0.25">
      <c r="A34454" s="5">
        <f>34447</f>
      </c>
      <c r="B34454" s="5" t="s">
        <v>34462</v>
      </c>
      <c r="C34454" s="5">
        <v>100.6</v>
      </c>
      <c r="D34454" s="5">
        <v>0.1</v>
      </c>
      <c r="E34454" s="5">
        <v>100.8</v>
      </c>
      <c r="F34454" s="5">
        <v>201.9</v>
      </c>
      <c r="G34454" s="5">
        <v>100.8</v>
      </c>
      <c r="H34454" s="5">
        <v>100.6</v>
      </c>
      <c r="I34454" s="5">
        <v>0</v>
      </c>
      <c r="J34454" s="5">
        <v>0</v>
      </c>
      <c r="K34454" s="5">
        <v>0</v>
      </c>
    </row>
    <row r="34455" spans="1:11" x14ac:dyDescent="0.25">
      <c r="A34455" s="5">
        <f>34448</f>
      </c>
      <c r="B34455" s="5" t="s">
        <v>34463</v>
      </c>
      <c r="C34455" s="5">
        <v>100.6</v>
      </c>
      <c r="D34455" s="5">
        <v>0.1</v>
      </c>
      <c r="E34455" s="5">
        <v>100.8</v>
      </c>
      <c r="F34455" s="5">
        <v>201.9</v>
      </c>
      <c r="G34455" s="5">
        <v>100.8</v>
      </c>
      <c r="H34455" s="5">
        <v>100.6</v>
      </c>
      <c r="I34455" s="5">
        <v>0</v>
      </c>
      <c r="J34455" s="5">
        <v>0</v>
      </c>
      <c r="K34455" s="5">
        <v>0</v>
      </c>
    </row>
    <row r="34456" spans="1:11" x14ac:dyDescent="0.25">
      <c r="A34456" s="5">
        <f>34449</f>
      </c>
      <c r="B34456" s="5" t="s">
        <v>34464</v>
      </c>
      <c r="C34456" s="5">
        <v>0</v>
      </c>
      <c r="D34456" s="5">
        <v>0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0</v>
      </c>
      <c r="K34456" s="5">
        <v>0</v>
      </c>
    </row>
    <row r="34457" spans="1:11" x14ac:dyDescent="0.25">
      <c r="A34457" s="5">
        <f>34450</f>
      </c>
      <c r="B34457" s="5" t="s">
        <v>34465</v>
      </c>
      <c r="C34457" s="5">
        <v>100.5</v>
      </c>
      <c r="D34457" s="5">
        <v>0.1</v>
      </c>
      <c r="E34457" s="5">
        <v>100.7</v>
      </c>
      <c r="F34457" s="5">
        <v>201.5</v>
      </c>
      <c r="G34457" s="5">
        <v>100.5</v>
      </c>
      <c r="H34457" s="5">
        <v>100.4</v>
      </c>
      <c r="I34457" s="5">
        <v>0</v>
      </c>
      <c r="J34457" s="5">
        <v>0</v>
      </c>
      <c r="K34457" s="5">
        <v>0</v>
      </c>
    </row>
    <row r="34458" spans="1:11" x14ac:dyDescent="0.25">
      <c r="A34458" s="5">
        <f>34451</f>
      </c>
      <c r="B34458" s="5" t="s">
        <v>34466</v>
      </c>
      <c r="C34458" s="5">
        <v>100.5</v>
      </c>
      <c r="D34458" s="5">
        <v>0.1</v>
      </c>
      <c r="E34458" s="5">
        <v>100.7</v>
      </c>
      <c r="F34458" s="5">
        <v>201.5</v>
      </c>
      <c r="G34458" s="5">
        <v>100.5</v>
      </c>
      <c r="H34458" s="5">
        <v>100.4</v>
      </c>
      <c r="I34458" s="5">
        <v>0</v>
      </c>
      <c r="J34458" s="5">
        <v>0</v>
      </c>
      <c r="K34458" s="5">
        <v>0</v>
      </c>
    </row>
    <row r="34459" spans="1:11" x14ac:dyDescent="0.25">
      <c r="A34459" s="5">
        <f>34452</f>
      </c>
      <c r="B34459" s="5" t="s">
        <v>34467</v>
      </c>
      <c r="C34459" s="5">
        <v>100.6</v>
      </c>
      <c r="D34459" s="5">
        <v>0.1</v>
      </c>
      <c r="E34459" s="5">
        <v>100.7</v>
      </c>
      <c r="F34459" s="5">
        <v>201.3</v>
      </c>
      <c r="G34459" s="5">
        <v>100.5</v>
      </c>
      <c r="H34459" s="5">
        <v>100.3</v>
      </c>
      <c r="I34459" s="5">
        <v>0</v>
      </c>
      <c r="J34459" s="5">
        <v>0</v>
      </c>
      <c r="K34459" s="5">
        <v>0</v>
      </c>
    </row>
    <row r="34460" spans="1:11" x14ac:dyDescent="0.25">
      <c r="A34460" s="5">
        <f>34453</f>
      </c>
      <c r="B34460" s="5" t="s">
        <v>34468</v>
      </c>
      <c r="C34460" s="5">
        <v>100.6</v>
      </c>
      <c r="D34460" s="5">
        <v>0.1</v>
      </c>
      <c r="E34460" s="5">
        <v>100.7</v>
      </c>
      <c r="F34460" s="5">
        <v>201.3</v>
      </c>
      <c r="G34460" s="5">
        <v>100.5</v>
      </c>
      <c r="H34460" s="5">
        <v>100.3</v>
      </c>
      <c r="I34460" s="5">
        <v>0</v>
      </c>
      <c r="J34460" s="5">
        <v>0</v>
      </c>
      <c r="K34460" s="5">
        <v>0</v>
      </c>
    </row>
    <row r="34461" spans="1:11" x14ac:dyDescent="0.25">
      <c r="A34461" s="5">
        <f>34454</f>
      </c>
      <c r="B34461" s="5" t="s">
        <v>34469</v>
      </c>
      <c r="C34461" s="5">
        <v>100.8</v>
      </c>
      <c r="D34461" s="5">
        <v>0.1</v>
      </c>
      <c r="E34461" s="5">
        <v>101</v>
      </c>
      <c r="F34461" s="5">
        <v>201.2</v>
      </c>
      <c r="G34461" s="5">
        <v>100.4</v>
      </c>
      <c r="H34461" s="5">
        <v>100.3</v>
      </c>
      <c r="I34461" s="5">
        <v>0</v>
      </c>
      <c r="J34461" s="5">
        <v>0</v>
      </c>
      <c r="K34461" s="5">
        <v>0</v>
      </c>
    </row>
    <row r="34462" spans="1:11" x14ac:dyDescent="0.25">
      <c r="A34462" s="5">
        <f>34455</f>
      </c>
      <c r="B34462" s="5" t="s">
        <v>34470</v>
      </c>
      <c r="C34462" s="5">
        <v>100.8</v>
      </c>
      <c r="D34462" s="5">
        <v>0.1</v>
      </c>
      <c r="E34462" s="5">
        <v>101</v>
      </c>
      <c r="F34462" s="5">
        <v>201.2</v>
      </c>
      <c r="G34462" s="5">
        <v>100.4</v>
      </c>
      <c r="H34462" s="5">
        <v>100.3</v>
      </c>
      <c r="I34462" s="5">
        <v>0</v>
      </c>
      <c r="J34462" s="5">
        <v>0</v>
      </c>
      <c r="K34462" s="5">
        <v>0</v>
      </c>
    </row>
    <row r="34463" spans="1:11" x14ac:dyDescent="0.25">
      <c r="A34463" s="5">
        <f>34456</f>
      </c>
      <c r="B34463" s="5" t="s">
        <v>34471</v>
      </c>
      <c r="C34463" s="5">
        <v>100.8</v>
      </c>
      <c r="D34463" s="5">
        <v>0.1</v>
      </c>
      <c r="E34463" s="5">
        <v>101</v>
      </c>
      <c r="F34463" s="5">
        <v>201.2</v>
      </c>
      <c r="G34463" s="5">
        <v>100.4</v>
      </c>
      <c r="H34463" s="5">
        <v>100.3</v>
      </c>
      <c r="I34463" s="5">
        <v>0</v>
      </c>
      <c r="J34463" s="5">
        <v>0</v>
      </c>
      <c r="K34463" s="5">
        <v>0</v>
      </c>
    </row>
    <row r="34464" spans="1:11" x14ac:dyDescent="0.25">
      <c r="A34464" s="5">
        <f>34457</f>
      </c>
      <c r="B34464" s="5" t="s">
        <v>34472</v>
      </c>
      <c r="C34464" s="5">
        <v>100.8</v>
      </c>
      <c r="D34464" s="5">
        <v>0.1</v>
      </c>
      <c r="E34464" s="5">
        <v>101</v>
      </c>
      <c r="F34464" s="5">
        <v>201.2</v>
      </c>
      <c r="G34464" s="5">
        <v>100.4</v>
      </c>
      <c r="H34464" s="5">
        <v>100.3</v>
      </c>
      <c r="I34464" s="5">
        <v>0</v>
      </c>
      <c r="J34464" s="5">
        <v>0</v>
      </c>
      <c r="K34464" s="5">
        <v>0</v>
      </c>
    </row>
    <row r="34465" spans="1:11" x14ac:dyDescent="0.25">
      <c r="A34465" s="5">
        <f>34458</f>
      </c>
      <c r="B34465" s="5" t="s">
        <v>34473</v>
      </c>
      <c r="C34465" s="5">
        <v>100.9</v>
      </c>
      <c r="D34465" s="5">
        <v>0.1</v>
      </c>
      <c r="E34465" s="5">
        <v>101</v>
      </c>
      <c r="F34465" s="5">
        <v>201.2</v>
      </c>
      <c r="G34465" s="5">
        <v>100.4</v>
      </c>
      <c r="H34465" s="5">
        <v>100.3</v>
      </c>
      <c r="I34465" s="5">
        <v>0</v>
      </c>
      <c r="J34465" s="5">
        <v>0</v>
      </c>
      <c r="K34465" s="5">
        <v>0</v>
      </c>
    </row>
    <row r="34466" spans="1:11" x14ac:dyDescent="0.25">
      <c r="A34466" s="5">
        <f>34459</f>
      </c>
      <c r="B34466" s="5" t="s">
        <v>34474</v>
      </c>
      <c r="C34466" s="5">
        <v>101.8</v>
      </c>
      <c r="D34466" s="5">
        <v>0.1</v>
      </c>
      <c r="E34466" s="5">
        <v>101.9</v>
      </c>
      <c r="F34466" s="5">
        <v>202.9</v>
      </c>
      <c r="G34466" s="5">
        <v>101.2</v>
      </c>
      <c r="H34466" s="5">
        <v>101.1</v>
      </c>
      <c r="I34466" s="5">
        <v>0</v>
      </c>
      <c r="J34466" s="5">
        <v>0</v>
      </c>
      <c r="K34466" s="5">
        <v>0</v>
      </c>
    </row>
    <row r="34467" spans="1:11" x14ac:dyDescent="0.25">
      <c r="A34467" s="5">
        <f>34460</f>
      </c>
      <c r="B34467" s="5" t="s">
        <v>34475</v>
      </c>
      <c r="C34467" s="5">
        <v>101.6</v>
      </c>
      <c r="D34467" s="5">
        <v>0.1</v>
      </c>
      <c r="E34467" s="5">
        <v>101.8</v>
      </c>
      <c r="F34467" s="5">
        <v>203.2</v>
      </c>
      <c r="G34467" s="5">
        <v>101.4</v>
      </c>
      <c r="H34467" s="5">
        <v>101.2</v>
      </c>
      <c r="I34467" s="5">
        <v>0</v>
      </c>
      <c r="J34467" s="5">
        <v>0</v>
      </c>
      <c r="K34467" s="5">
        <v>0</v>
      </c>
    </row>
    <row r="34468" spans="1:11" x14ac:dyDescent="0.25">
      <c r="A34468" s="5">
        <f>34461</f>
      </c>
      <c r="B34468" s="5" t="s">
        <v>34476</v>
      </c>
      <c r="C34468" s="5">
        <v>101.6</v>
      </c>
      <c r="D34468" s="5">
        <v>0.1</v>
      </c>
      <c r="E34468" s="5">
        <v>101.8</v>
      </c>
      <c r="F34468" s="5">
        <v>203.2</v>
      </c>
      <c r="G34468" s="5">
        <v>101.4</v>
      </c>
      <c r="H34468" s="5">
        <v>101.2</v>
      </c>
      <c r="I34468" s="5">
        <v>0</v>
      </c>
      <c r="J34468" s="5">
        <v>0</v>
      </c>
      <c r="K34468" s="5">
        <v>0</v>
      </c>
    </row>
    <row r="34469" spans="1:11" x14ac:dyDescent="0.25">
      <c r="A34469" s="5">
        <f>34462</f>
      </c>
      <c r="B34469" s="5" t="s">
        <v>34477</v>
      </c>
      <c r="C34469" s="5">
        <v>102.1</v>
      </c>
      <c r="D34469" s="5">
        <v>0.1</v>
      </c>
      <c r="E34469" s="5">
        <v>102.3</v>
      </c>
      <c r="F34469" s="5">
        <v>204.2</v>
      </c>
      <c r="G34469" s="5">
        <v>101.7</v>
      </c>
      <c r="H34469" s="5">
        <v>101.5</v>
      </c>
      <c r="I34469" s="5">
        <v>0</v>
      </c>
      <c r="J34469" s="5">
        <v>0</v>
      </c>
      <c r="K34469" s="5">
        <v>0</v>
      </c>
    </row>
    <row r="34470" spans="1:11" x14ac:dyDescent="0.25">
      <c r="A34470" s="5">
        <f>34463</f>
      </c>
      <c r="B34470" s="5" t="s">
        <v>34478</v>
      </c>
      <c r="C34470" s="5">
        <v>102.1</v>
      </c>
      <c r="D34470" s="5">
        <v>0.1</v>
      </c>
      <c r="E34470" s="5">
        <v>102.3</v>
      </c>
      <c r="F34470" s="5">
        <v>204.2</v>
      </c>
      <c r="G34470" s="5">
        <v>101.7</v>
      </c>
      <c r="H34470" s="5">
        <v>101.5</v>
      </c>
      <c r="I34470" s="5">
        <v>0</v>
      </c>
      <c r="J34470" s="5">
        <v>0</v>
      </c>
      <c r="K34470" s="5">
        <v>0</v>
      </c>
    </row>
    <row r="34471" spans="1:11" x14ac:dyDescent="0.25">
      <c r="A34471" s="5">
        <f>34464</f>
      </c>
      <c r="B34471" s="5" t="s">
        <v>34479</v>
      </c>
      <c r="C34471" s="5">
        <v>102.1</v>
      </c>
      <c r="D34471" s="5">
        <v>0.1</v>
      </c>
      <c r="E34471" s="5">
        <v>102.3</v>
      </c>
      <c r="F34471" s="5">
        <v>204.2</v>
      </c>
      <c r="G34471" s="5">
        <v>101.7</v>
      </c>
      <c r="H34471" s="5">
        <v>101.5</v>
      </c>
      <c r="I34471" s="5">
        <v>0</v>
      </c>
      <c r="J34471" s="5">
        <v>0</v>
      </c>
      <c r="K34471" s="5">
        <v>0</v>
      </c>
    </row>
    <row r="34472" spans="1:11" x14ac:dyDescent="0.25">
      <c r="A34472" s="5">
        <f>34465</f>
      </c>
      <c r="B34472" s="5" t="s">
        <v>34480</v>
      </c>
      <c r="C34472" s="5">
        <v>102.1</v>
      </c>
      <c r="D34472" s="5">
        <v>0.1</v>
      </c>
      <c r="E34472" s="5">
        <v>102.3</v>
      </c>
      <c r="F34472" s="5">
        <v>204.2</v>
      </c>
      <c r="G34472" s="5">
        <v>103.7</v>
      </c>
      <c r="H34472" s="5">
        <v>103.6</v>
      </c>
      <c r="I34472" s="5">
        <v>0</v>
      </c>
      <c r="J34472" s="5">
        <v>0</v>
      </c>
      <c r="K34472" s="5">
        <v>0</v>
      </c>
    </row>
    <row r="34473" spans="1:11" x14ac:dyDescent="0.25">
      <c r="A34473" s="5">
        <f>34466</f>
      </c>
      <c r="B34473" s="5" t="s">
        <v>34481</v>
      </c>
      <c r="C34473" s="5">
        <v>104.2</v>
      </c>
      <c r="D34473" s="5">
        <v>0.1</v>
      </c>
      <c r="E34473" s="5">
        <v>104.3</v>
      </c>
      <c r="F34473" s="5">
        <v>207.9</v>
      </c>
      <c r="G34473" s="5">
        <v>103.7</v>
      </c>
      <c r="H34473" s="5">
        <v>103.6</v>
      </c>
      <c r="I34473" s="5">
        <v>0</v>
      </c>
      <c r="J34473" s="5">
        <v>0</v>
      </c>
      <c r="K34473" s="5">
        <v>0</v>
      </c>
    </row>
    <row r="34474" spans="1:11" x14ac:dyDescent="0.25">
      <c r="A34474" s="5">
        <f>34467</f>
      </c>
      <c r="B34474" s="5" t="s">
        <v>34482</v>
      </c>
      <c r="C34474" s="5">
        <v>104.2</v>
      </c>
      <c r="D34474" s="5">
        <v>0.1</v>
      </c>
      <c r="E34474" s="5">
        <v>104.3</v>
      </c>
      <c r="F34474" s="5">
        <v>207.9</v>
      </c>
      <c r="G34474" s="5">
        <v>103.7</v>
      </c>
      <c r="H34474" s="5">
        <v>103.6</v>
      </c>
      <c r="I34474" s="5">
        <v>0</v>
      </c>
      <c r="J34474" s="5">
        <v>0</v>
      </c>
      <c r="K34474" s="5">
        <v>0</v>
      </c>
    </row>
    <row r="34475" spans="1:11" x14ac:dyDescent="0.25">
      <c r="A34475" s="5">
        <f>34468</f>
      </c>
      <c r="B34475" s="5" t="s">
        <v>34483</v>
      </c>
      <c r="C34475" s="5">
        <v>104.2</v>
      </c>
      <c r="D34475" s="5">
        <v>0.1</v>
      </c>
      <c r="E34475" s="5">
        <v>104.3</v>
      </c>
      <c r="F34475" s="5">
        <v>207.9</v>
      </c>
      <c r="G34475" s="5">
        <v>103.7</v>
      </c>
      <c r="H34475" s="5">
        <v>103.6</v>
      </c>
      <c r="I34475" s="5">
        <v>0</v>
      </c>
      <c r="J34475" s="5">
        <v>0</v>
      </c>
      <c r="K34475" s="5">
        <v>0</v>
      </c>
    </row>
    <row r="34476" spans="1:11" x14ac:dyDescent="0.25">
      <c r="A34476" s="5">
        <f>34469</f>
      </c>
      <c r="B34476" s="5" t="s">
        <v>34484</v>
      </c>
      <c r="C34476" s="5">
        <v>104.2</v>
      </c>
      <c r="D34476" s="5">
        <v>0.1</v>
      </c>
      <c r="E34476" s="5">
        <v>104.3</v>
      </c>
      <c r="F34476" s="5">
        <v>207.9</v>
      </c>
      <c r="G34476" s="5">
        <v>103.7</v>
      </c>
      <c r="H34476" s="5">
        <v>104.1</v>
      </c>
      <c r="I34476" s="5">
        <v>0</v>
      </c>
      <c r="J34476" s="5">
        <v>0</v>
      </c>
      <c r="K34476" s="5">
        <v>0</v>
      </c>
    </row>
    <row r="34477" spans="1:11" x14ac:dyDescent="0.25">
      <c r="A34477" s="5">
        <f>34470</f>
      </c>
      <c r="B34477" s="5" t="s">
        <v>34485</v>
      </c>
      <c r="C34477" s="5">
        <v>104.6</v>
      </c>
      <c r="D34477" s="5">
        <v>0.1</v>
      </c>
      <c r="E34477" s="5">
        <v>104.7</v>
      </c>
      <c r="F34477" s="5">
        <v>208.9</v>
      </c>
      <c r="G34477" s="5">
        <v>104.3</v>
      </c>
      <c r="H34477" s="5">
        <v>104.1</v>
      </c>
      <c r="I34477" s="5">
        <v>0</v>
      </c>
      <c r="J34477" s="5">
        <v>0</v>
      </c>
      <c r="K34477" s="5">
        <v>0</v>
      </c>
    </row>
    <row r="34478" spans="1:11" x14ac:dyDescent="0.25">
      <c r="A34478" s="5">
        <f>34471</f>
      </c>
      <c r="B34478" s="5" t="s">
        <v>34486</v>
      </c>
      <c r="C34478" s="5">
        <v>104.6</v>
      </c>
      <c r="D34478" s="5">
        <v>0.1</v>
      </c>
      <c r="E34478" s="5">
        <v>104.7</v>
      </c>
      <c r="F34478" s="5">
        <v>208.9</v>
      </c>
      <c r="G34478" s="5">
        <v>104.3</v>
      </c>
      <c r="H34478" s="5">
        <v>104.1</v>
      </c>
      <c r="I34478" s="5">
        <v>0</v>
      </c>
      <c r="J34478" s="5">
        <v>0</v>
      </c>
      <c r="K34478" s="5">
        <v>0</v>
      </c>
    </row>
    <row r="34479" spans="1:11" x14ac:dyDescent="0.25">
      <c r="A34479" s="5">
        <f>34472</f>
      </c>
      <c r="B34479" s="5" t="s">
        <v>34487</v>
      </c>
      <c r="C34479" s="5">
        <v>104.8</v>
      </c>
      <c r="D34479" s="5">
        <v>0.1</v>
      </c>
      <c r="E34479" s="5">
        <v>105</v>
      </c>
      <c r="F34479" s="5">
        <v>210</v>
      </c>
      <c r="G34479" s="5">
        <v>104.8</v>
      </c>
      <c r="H34479" s="5">
        <v>104.6</v>
      </c>
      <c r="I34479" s="5">
        <v>0</v>
      </c>
      <c r="J34479" s="5">
        <v>0</v>
      </c>
      <c r="K34479" s="5">
        <v>0</v>
      </c>
    </row>
    <row r="34480" spans="1:11" x14ac:dyDescent="0.25">
      <c r="A34480" s="5">
        <f>34473</f>
      </c>
      <c r="B34480" s="5" t="s">
        <v>34488</v>
      </c>
      <c r="C34480" s="5">
        <v>104.8</v>
      </c>
      <c r="D34480" s="5">
        <v>0.1</v>
      </c>
      <c r="E34480" s="5">
        <v>105</v>
      </c>
      <c r="F34480" s="5">
        <v>210</v>
      </c>
      <c r="G34480" s="5">
        <v>104.8</v>
      </c>
      <c r="H34480" s="5">
        <v>104.6</v>
      </c>
      <c r="I34480" s="5">
        <v>0</v>
      </c>
      <c r="J34480" s="5">
        <v>0</v>
      </c>
      <c r="K34480" s="5">
        <v>0</v>
      </c>
    </row>
    <row r="34481" spans="1:11" x14ac:dyDescent="0.25">
      <c r="A34481" s="5">
        <f>34474</f>
      </c>
      <c r="B34481" s="5" t="s">
        <v>34489</v>
      </c>
      <c r="C34481" s="5">
        <v>104.8</v>
      </c>
      <c r="D34481" s="5">
        <v>0.1</v>
      </c>
      <c r="E34481" s="5">
        <v>105</v>
      </c>
      <c r="F34481" s="5">
        <v>210</v>
      </c>
      <c r="G34481" s="5">
        <v>104.8</v>
      </c>
      <c r="H34481" s="5">
        <v>104.6</v>
      </c>
      <c r="I34481" s="5">
        <v>0</v>
      </c>
      <c r="J34481" s="5">
        <v>0</v>
      </c>
      <c r="K34481" s="5">
        <v>0</v>
      </c>
    </row>
    <row r="34482" spans="1:11" x14ac:dyDescent="0.25">
      <c r="A34482" s="5">
        <f>34475</f>
      </c>
      <c r="B34482" s="5" t="s">
        <v>34490</v>
      </c>
      <c r="C34482" s="5">
        <v>104.8</v>
      </c>
      <c r="D34482" s="5">
        <v>0.1</v>
      </c>
      <c r="E34482" s="5">
        <v>104.9</v>
      </c>
      <c r="F34482" s="5">
        <v>209</v>
      </c>
      <c r="G34482" s="5">
        <v>104.3</v>
      </c>
      <c r="H34482" s="5">
        <v>104.1</v>
      </c>
      <c r="I34482" s="5">
        <v>0</v>
      </c>
      <c r="J34482" s="5">
        <v>0</v>
      </c>
      <c r="K34482" s="5">
        <v>0</v>
      </c>
    </row>
    <row r="34483" spans="1:11" x14ac:dyDescent="0.25">
      <c r="A34483" s="5">
        <f>34476</f>
      </c>
      <c r="B34483" s="5" t="s">
        <v>34491</v>
      </c>
      <c r="C34483" s="5">
        <v>104.8</v>
      </c>
      <c r="D34483" s="5">
        <v>0.1</v>
      </c>
      <c r="E34483" s="5">
        <v>104.9</v>
      </c>
      <c r="F34483" s="5">
        <v>209</v>
      </c>
      <c r="G34483" s="5">
        <v>104.3</v>
      </c>
      <c r="H34483" s="5">
        <v>104.1</v>
      </c>
      <c r="I34483" s="5">
        <v>0</v>
      </c>
      <c r="J34483" s="5">
        <v>0</v>
      </c>
      <c r="K34483" s="5">
        <v>0</v>
      </c>
    </row>
    <row r="34484" spans="1:11" x14ac:dyDescent="0.25">
      <c r="A34484" s="5">
        <f>34477</f>
      </c>
      <c r="B34484" s="5" t="s">
        <v>34492</v>
      </c>
      <c r="C34484" s="5">
        <v>103.2</v>
      </c>
      <c r="D34484" s="5">
        <v>0.1</v>
      </c>
      <c r="E34484" s="5">
        <v>103.4</v>
      </c>
      <c r="F34484" s="5">
        <v>206.3</v>
      </c>
      <c r="G34484" s="5">
        <v>103</v>
      </c>
      <c r="H34484" s="5">
        <v>102.7</v>
      </c>
      <c r="I34484" s="5">
        <v>0</v>
      </c>
      <c r="J34484" s="5">
        <v>0</v>
      </c>
      <c r="K34484" s="5">
        <v>0</v>
      </c>
    </row>
    <row r="34485" spans="1:11" x14ac:dyDescent="0.25">
      <c r="A34485" s="5">
        <f>34478</f>
      </c>
      <c r="B34485" s="5" t="s">
        <v>34493</v>
      </c>
      <c r="C34485" s="5">
        <v>103.2</v>
      </c>
      <c r="D34485" s="5">
        <v>0.1</v>
      </c>
      <c r="E34485" s="5">
        <v>103.4</v>
      </c>
      <c r="F34485" s="5">
        <v>206.3</v>
      </c>
      <c r="G34485" s="5">
        <v>103</v>
      </c>
      <c r="H34485" s="5">
        <v>102.7</v>
      </c>
      <c r="I34485" s="5">
        <v>0</v>
      </c>
      <c r="J34485" s="5">
        <v>0</v>
      </c>
      <c r="K34485" s="5">
        <v>0</v>
      </c>
    </row>
    <row r="34486" spans="1:11" x14ac:dyDescent="0.25">
      <c r="A34486" s="5">
        <f>34479</f>
      </c>
      <c r="B34486" s="5" t="s">
        <v>34494</v>
      </c>
      <c r="C34486" s="5">
        <v>102.1</v>
      </c>
      <c r="D34486" s="5">
        <v>0.1</v>
      </c>
      <c r="E34486" s="5">
        <v>102.1</v>
      </c>
      <c r="F34486" s="5">
        <v>203.9</v>
      </c>
      <c r="G34486" s="5">
        <v>101.7</v>
      </c>
      <c r="H34486" s="5">
        <v>101.7</v>
      </c>
      <c r="I34486" s="5">
        <v>0</v>
      </c>
      <c r="J34486" s="5">
        <v>0</v>
      </c>
      <c r="K34486" s="5">
        <v>0</v>
      </c>
    </row>
    <row r="34487" spans="1:11" x14ac:dyDescent="0.25">
      <c r="A34487" s="5">
        <f>34480</f>
      </c>
      <c r="B34487" s="5" t="s">
        <v>34495</v>
      </c>
      <c r="C34487" s="5">
        <v>102.1</v>
      </c>
      <c r="D34487" s="5">
        <v>0.1</v>
      </c>
      <c r="E34487" s="5">
        <v>102.1</v>
      </c>
      <c r="F34487" s="5">
        <v>203.9</v>
      </c>
      <c r="G34487" s="5">
        <v>101.7</v>
      </c>
      <c r="H34487" s="5">
        <v>101.7</v>
      </c>
      <c r="I34487" s="5">
        <v>0</v>
      </c>
      <c r="J34487" s="5">
        <v>0</v>
      </c>
      <c r="K34487" s="5">
        <v>0</v>
      </c>
    </row>
    <row r="34488" spans="1:11" x14ac:dyDescent="0.25">
      <c r="A34488" s="5">
        <f>34481</f>
      </c>
      <c r="B34488" s="5" t="s">
        <v>34496</v>
      </c>
      <c r="C34488" s="5">
        <v>102.1</v>
      </c>
      <c r="D34488" s="5">
        <v>0.1</v>
      </c>
      <c r="E34488" s="5">
        <v>102.1</v>
      </c>
      <c r="F34488" s="5">
        <v>203.9</v>
      </c>
      <c r="G34488" s="5">
        <v>101.7</v>
      </c>
      <c r="H34488" s="5">
        <v>101.7</v>
      </c>
      <c r="I34488" s="5">
        <v>0</v>
      </c>
      <c r="J34488" s="5">
        <v>0</v>
      </c>
      <c r="K34488" s="5">
        <v>0</v>
      </c>
    </row>
    <row r="34489" spans="1:11" x14ac:dyDescent="0.25">
      <c r="A34489" s="5">
        <f>34482</f>
      </c>
      <c r="B34489" s="5" t="s">
        <v>34497</v>
      </c>
      <c r="C34489" s="5">
        <v>102.1</v>
      </c>
      <c r="D34489" s="5">
        <v>0.1</v>
      </c>
      <c r="E34489" s="5">
        <v>102.1</v>
      </c>
      <c r="F34489" s="5">
        <v>203.9</v>
      </c>
      <c r="G34489" s="5">
        <v>101.7</v>
      </c>
      <c r="H34489" s="5">
        <v>101.7</v>
      </c>
      <c r="I34489" s="5">
        <v>0</v>
      </c>
      <c r="J34489" s="5">
        <v>0</v>
      </c>
      <c r="K34489" s="5">
        <v>0</v>
      </c>
    </row>
    <row r="34490" spans="1:11" x14ac:dyDescent="0.25">
      <c r="A34490" s="5">
        <f>34483</f>
      </c>
      <c r="B34490" s="5" t="s">
        <v>34498</v>
      </c>
      <c r="C34490" s="5">
        <v>104</v>
      </c>
      <c r="D34490" s="5">
        <v>0.1</v>
      </c>
      <c r="E34490" s="5">
        <v>104.2</v>
      </c>
      <c r="F34490" s="5">
        <v>207.6</v>
      </c>
      <c r="G34490" s="5">
        <v>103.6</v>
      </c>
      <c r="H34490" s="5">
        <v>103.4</v>
      </c>
      <c r="I34490" s="5">
        <v>0</v>
      </c>
      <c r="J34490" s="5">
        <v>0</v>
      </c>
      <c r="K34490" s="5">
        <v>0</v>
      </c>
    </row>
    <row r="34491" spans="1:11" x14ac:dyDescent="0.25">
      <c r="A34491" s="5">
        <f>34484</f>
      </c>
      <c r="B34491" s="5" t="s">
        <v>34499</v>
      </c>
      <c r="C34491" s="5">
        <v>104</v>
      </c>
      <c r="D34491" s="5">
        <v>0.1</v>
      </c>
      <c r="E34491" s="5">
        <v>104.2</v>
      </c>
      <c r="F34491" s="5">
        <v>207.6</v>
      </c>
      <c r="G34491" s="5">
        <v>103.6</v>
      </c>
      <c r="H34491" s="5">
        <v>103.4</v>
      </c>
      <c r="I34491" s="5">
        <v>0</v>
      </c>
      <c r="J34491" s="5">
        <v>0</v>
      </c>
      <c r="K34491" s="5">
        <v>0</v>
      </c>
    </row>
    <row r="34492" spans="1:11" x14ac:dyDescent="0.25">
      <c r="A34492" s="5">
        <f>34485</f>
      </c>
      <c r="B34492" s="5" t="s">
        <v>34500</v>
      </c>
      <c r="C34492" s="5">
        <v>105.3</v>
      </c>
      <c r="D34492" s="5">
        <v>0.1</v>
      </c>
      <c r="E34492" s="5">
        <v>105.5</v>
      </c>
      <c r="F34492" s="5">
        <v>208.7</v>
      </c>
      <c r="G34492" s="5">
        <v>104.1</v>
      </c>
      <c r="H34492" s="5">
        <v>104</v>
      </c>
      <c r="I34492" s="5">
        <v>0</v>
      </c>
      <c r="J34492" s="5">
        <v>0</v>
      </c>
      <c r="K34492" s="5">
        <v>0</v>
      </c>
    </row>
    <row r="34493" spans="1:11" x14ac:dyDescent="0.25">
      <c r="A34493" s="5">
        <f>34486</f>
      </c>
      <c r="B34493" s="5" t="s">
        <v>34501</v>
      </c>
      <c r="C34493" s="5">
        <v>105.3</v>
      </c>
      <c r="D34493" s="5">
        <v>0.1</v>
      </c>
      <c r="E34493" s="5">
        <v>105.5</v>
      </c>
      <c r="F34493" s="5">
        <v>208.7</v>
      </c>
      <c r="G34493" s="5">
        <v>104.1</v>
      </c>
      <c r="H34493" s="5">
        <v>104</v>
      </c>
      <c r="I34493" s="5">
        <v>0</v>
      </c>
      <c r="J34493" s="5">
        <v>0</v>
      </c>
      <c r="K34493" s="5">
        <v>0</v>
      </c>
    </row>
    <row r="34494" spans="1:11" x14ac:dyDescent="0.25">
      <c r="A34494" s="5">
        <f>34487</f>
      </c>
      <c r="B34494" s="5" t="s">
        <v>34502</v>
      </c>
      <c r="C34494" s="5">
        <v>104.8</v>
      </c>
      <c r="D34494" s="5">
        <v>0.1</v>
      </c>
      <c r="E34494" s="5">
        <v>105</v>
      </c>
      <c r="F34494" s="5">
        <v>209.6</v>
      </c>
      <c r="G34494" s="5">
        <v>104.6</v>
      </c>
      <c r="H34494" s="5">
        <v>104.4</v>
      </c>
      <c r="I34494" s="5">
        <v>0</v>
      </c>
      <c r="J34494" s="5">
        <v>0</v>
      </c>
      <c r="K34494" s="5">
        <v>0</v>
      </c>
    </row>
    <row r="34495" spans="1:11" x14ac:dyDescent="0.25">
      <c r="A34495" s="5">
        <f>34488</f>
      </c>
      <c r="B34495" s="5" t="s">
        <v>34503</v>
      </c>
      <c r="C34495" s="5">
        <v>104.8</v>
      </c>
      <c r="D34495" s="5">
        <v>0.1</v>
      </c>
      <c r="E34495" s="5">
        <v>105</v>
      </c>
      <c r="F34495" s="5">
        <v>209.6</v>
      </c>
      <c r="G34495" s="5">
        <v>104.6</v>
      </c>
      <c r="H34495" s="5">
        <v>104.4</v>
      </c>
      <c r="I34495" s="5">
        <v>0</v>
      </c>
      <c r="J34495" s="5">
        <v>0</v>
      </c>
      <c r="K34495" s="5">
        <v>0</v>
      </c>
    </row>
    <row r="34496" spans="1:11" x14ac:dyDescent="0.25">
      <c r="A34496" s="5">
        <f>34489</f>
      </c>
      <c r="B34496" s="5" t="s">
        <v>34504</v>
      </c>
      <c r="C34496" s="5">
        <v>104.8</v>
      </c>
      <c r="D34496" s="5">
        <v>0.1</v>
      </c>
      <c r="E34496" s="5">
        <v>105</v>
      </c>
      <c r="F34496" s="5">
        <v>209.6</v>
      </c>
      <c r="G34496" s="5">
        <v>104.6</v>
      </c>
      <c r="H34496" s="5">
        <v>104.4</v>
      </c>
      <c r="I34496" s="5">
        <v>0</v>
      </c>
      <c r="J34496" s="5">
        <v>0</v>
      </c>
      <c r="K34496" s="5">
        <v>0</v>
      </c>
    </row>
    <row r="34497" spans="1:11" x14ac:dyDescent="0.25">
      <c r="A34497" s="5">
        <f>34490</f>
      </c>
      <c r="B34497" s="5" t="s">
        <v>34505</v>
      </c>
      <c r="C34497" s="5">
        <v>104.2</v>
      </c>
      <c r="D34497" s="5">
        <v>0.1</v>
      </c>
      <c r="E34497" s="5">
        <v>104.3</v>
      </c>
      <c r="F34497" s="5">
        <v>208.2</v>
      </c>
      <c r="G34497" s="5">
        <v>103.9</v>
      </c>
      <c r="H34497" s="5">
        <v>103.7</v>
      </c>
      <c r="I34497" s="5">
        <v>0</v>
      </c>
      <c r="J34497" s="5">
        <v>0</v>
      </c>
      <c r="K34497" s="5">
        <v>0</v>
      </c>
    </row>
    <row r="34498" spans="1:11" x14ac:dyDescent="0.25">
      <c r="A34498" s="5">
        <f>34491</f>
      </c>
      <c r="B34498" s="5" t="s">
        <v>34506</v>
      </c>
      <c r="C34498" s="5">
        <v>104.2</v>
      </c>
      <c r="D34498" s="5">
        <v>0.1</v>
      </c>
      <c r="E34498" s="5">
        <v>104.3</v>
      </c>
      <c r="F34498" s="5">
        <v>208.2</v>
      </c>
      <c r="G34498" s="5">
        <v>103.9</v>
      </c>
      <c r="H34498" s="5">
        <v>103.7</v>
      </c>
      <c r="I34498" s="5">
        <v>0</v>
      </c>
      <c r="J34498" s="5">
        <v>0</v>
      </c>
      <c r="K34498" s="5">
        <v>0</v>
      </c>
    </row>
    <row r="34499" spans="1:11" x14ac:dyDescent="0.25">
      <c r="A34499" s="5">
        <f>34492</f>
      </c>
      <c r="B34499" s="5" t="s">
        <v>34507</v>
      </c>
      <c r="C34499" s="5">
        <v>104.9</v>
      </c>
      <c r="D34499" s="5">
        <v>0.1</v>
      </c>
      <c r="E34499" s="5">
        <v>105</v>
      </c>
      <c r="F34499" s="5">
        <v>209.2</v>
      </c>
      <c r="G34499" s="5">
        <v>104.4</v>
      </c>
      <c r="H34499" s="5">
        <v>104.2</v>
      </c>
      <c r="I34499" s="5">
        <v>0</v>
      </c>
      <c r="J34499" s="5">
        <v>0</v>
      </c>
      <c r="K34499" s="5">
        <v>0</v>
      </c>
    </row>
    <row r="34500" spans="1:11" x14ac:dyDescent="0.25">
      <c r="A34500" s="5">
        <f>34493</f>
      </c>
      <c r="B34500" s="5" t="s">
        <v>34508</v>
      </c>
      <c r="C34500" s="5">
        <v>104.9</v>
      </c>
      <c r="D34500" s="5">
        <v>0.1</v>
      </c>
      <c r="E34500" s="5">
        <v>105</v>
      </c>
      <c r="F34500" s="5">
        <v>209.2</v>
      </c>
      <c r="G34500" s="5">
        <v>104.4</v>
      </c>
      <c r="H34500" s="5">
        <v>104.2</v>
      </c>
      <c r="I34500" s="5">
        <v>0</v>
      </c>
      <c r="J34500" s="5">
        <v>0</v>
      </c>
      <c r="K34500" s="5">
        <v>0</v>
      </c>
    </row>
    <row r="34501" spans="1:11" x14ac:dyDescent="0.25">
      <c r="A34501" s="5">
        <f>34494</f>
      </c>
      <c r="B34501" s="5" t="s">
        <v>34509</v>
      </c>
      <c r="C34501" s="5">
        <v>104.1</v>
      </c>
      <c r="D34501" s="5">
        <v>0.1</v>
      </c>
      <c r="E34501" s="5">
        <v>104.3</v>
      </c>
      <c r="F34501" s="5">
        <v>207.9</v>
      </c>
      <c r="G34501" s="5">
        <v>103.8</v>
      </c>
      <c r="H34501" s="5">
        <v>103.6</v>
      </c>
      <c r="I34501" s="5">
        <v>0</v>
      </c>
      <c r="J34501" s="5">
        <v>0</v>
      </c>
      <c r="K34501" s="5">
        <v>0</v>
      </c>
    </row>
    <row r="34502" spans="1:11" x14ac:dyDescent="0.25">
      <c r="A34502" s="5">
        <f>34495</f>
      </c>
      <c r="B34502" s="5" t="s">
        <v>34510</v>
      </c>
      <c r="C34502" s="5">
        <v>104.1</v>
      </c>
      <c r="D34502" s="5">
        <v>0.1</v>
      </c>
      <c r="E34502" s="5">
        <v>104.3</v>
      </c>
      <c r="F34502" s="5">
        <v>207.9</v>
      </c>
      <c r="G34502" s="5">
        <v>103.8</v>
      </c>
      <c r="H34502" s="5">
        <v>103.6</v>
      </c>
      <c r="I34502" s="5">
        <v>0</v>
      </c>
      <c r="J34502" s="5">
        <v>0</v>
      </c>
      <c r="K34502" s="5">
        <v>0</v>
      </c>
    </row>
    <row r="34503" spans="1:11" x14ac:dyDescent="0.25">
      <c r="A34503" s="5">
        <f>34496</f>
      </c>
      <c r="B34503" s="5" t="s">
        <v>34511</v>
      </c>
      <c r="C34503" s="5">
        <v>104.6</v>
      </c>
      <c r="D34503" s="5">
        <v>0.1</v>
      </c>
      <c r="E34503" s="5">
        <v>104.7</v>
      </c>
      <c r="F34503" s="5">
        <v>208.8</v>
      </c>
      <c r="G34503" s="5">
        <v>104.2</v>
      </c>
      <c r="H34503" s="5">
        <v>104.1</v>
      </c>
      <c r="I34503" s="5">
        <v>0</v>
      </c>
      <c r="J34503" s="5">
        <v>0</v>
      </c>
      <c r="K34503" s="5">
        <v>0</v>
      </c>
    </row>
    <row r="34504" spans="1:11" x14ac:dyDescent="0.25">
      <c r="A34504" s="5">
        <f>34497</f>
      </c>
      <c r="B34504" s="5" t="s">
        <v>34512</v>
      </c>
      <c r="C34504" s="5">
        <v>104.6</v>
      </c>
      <c r="D34504" s="5">
        <v>0.1</v>
      </c>
      <c r="E34504" s="5">
        <v>104.7</v>
      </c>
      <c r="F34504" s="5">
        <v>208.8</v>
      </c>
      <c r="G34504" s="5">
        <v>104.2</v>
      </c>
      <c r="H34504" s="5">
        <v>104.1</v>
      </c>
      <c r="I34504" s="5">
        <v>0</v>
      </c>
      <c r="J34504" s="5">
        <v>0</v>
      </c>
      <c r="K34504" s="5">
        <v>0</v>
      </c>
    </row>
    <row r="34505" spans="1:11" x14ac:dyDescent="0.25">
      <c r="A34505" s="5">
        <f>34498</f>
      </c>
      <c r="B34505" s="5" t="s">
        <v>34513</v>
      </c>
      <c r="C34505" s="5">
        <v>104.6</v>
      </c>
      <c r="D34505" s="5">
        <v>0.1</v>
      </c>
      <c r="E34505" s="5">
        <v>104.7</v>
      </c>
      <c r="F34505" s="5">
        <v>208.8</v>
      </c>
      <c r="G34505" s="5">
        <v>104.2</v>
      </c>
      <c r="H34505" s="5">
        <v>104.1</v>
      </c>
      <c r="I34505" s="5">
        <v>0</v>
      </c>
      <c r="J34505" s="5">
        <v>0</v>
      </c>
      <c r="K34505" s="5">
        <v>0</v>
      </c>
    </row>
    <row r="34506" spans="1:11" x14ac:dyDescent="0.25">
      <c r="A34506" s="5">
        <f>34499</f>
      </c>
      <c r="B34506" s="5" t="s">
        <v>34514</v>
      </c>
      <c r="C34506" s="5">
        <v>104.6</v>
      </c>
      <c r="D34506" s="5">
        <v>0.1</v>
      </c>
      <c r="E34506" s="5">
        <v>104.7</v>
      </c>
      <c r="F34506" s="5">
        <v>208.8</v>
      </c>
      <c r="G34506" s="5">
        <v>104.2</v>
      </c>
      <c r="H34506" s="5">
        <v>104.1</v>
      </c>
      <c r="I34506" s="5">
        <v>0</v>
      </c>
      <c r="J34506" s="5">
        <v>0</v>
      </c>
      <c r="K34506" s="5">
        <v>0</v>
      </c>
    </row>
    <row r="34507" spans="1:11" x14ac:dyDescent="0.25">
      <c r="A34507" s="5">
        <f>34500</f>
      </c>
      <c r="B34507" s="5" t="s">
        <v>34515</v>
      </c>
      <c r="C34507" s="5">
        <v>103.9</v>
      </c>
      <c r="D34507" s="5">
        <v>0.1</v>
      </c>
      <c r="E34507" s="5">
        <v>104</v>
      </c>
      <c r="F34507" s="5">
        <v>207.2</v>
      </c>
      <c r="G34507" s="5">
        <v>103.4</v>
      </c>
      <c r="H34507" s="5">
        <v>103.3</v>
      </c>
      <c r="I34507" s="5">
        <v>0</v>
      </c>
      <c r="J34507" s="5">
        <v>0</v>
      </c>
      <c r="K34507" s="5">
        <v>0</v>
      </c>
    </row>
    <row r="34508" spans="1:11" x14ac:dyDescent="0.25">
      <c r="A34508" s="5">
        <f>34501</f>
      </c>
      <c r="B34508" s="5" t="s">
        <v>34516</v>
      </c>
      <c r="C34508" s="5">
        <v>103.9</v>
      </c>
      <c r="D34508" s="5">
        <v>0.1</v>
      </c>
      <c r="E34508" s="5">
        <v>104</v>
      </c>
      <c r="F34508" s="5">
        <v>207.2</v>
      </c>
      <c r="G34508" s="5">
        <v>103.4</v>
      </c>
      <c r="H34508" s="5">
        <v>103.3</v>
      </c>
      <c r="I34508" s="5">
        <v>0</v>
      </c>
      <c r="J34508" s="5">
        <v>0</v>
      </c>
      <c r="K34508" s="5">
        <v>0</v>
      </c>
    </row>
    <row r="34509" spans="1:11" x14ac:dyDescent="0.25">
      <c r="A34509" s="5">
        <f>34502</f>
      </c>
      <c r="B34509" s="5" t="s">
        <v>34517</v>
      </c>
      <c r="C34509" s="5">
        <v>103.8</v>
      </c>
      <c r="D34509" s="5">
        <v>0.1</v>
      </c>
      <c r="E34509" s="5">
        <v>104</v>
      </c>
      <c r="F34509" s="5">
        <v>208.1</v>
      </c>
      <c r="G34509" s="5">
        <v>103.8</v>
      </c>
      <c r="H34509" s="5">
        <v>103.7</v>
      </c>
      <c r="I34509" s="5">
        <v>0</v>
      </c>
      <c r="J34509" s="5">
        <v>0</v>
      </c>
      <c r="K34509" s="5">
        <v>0</v>
      </c>
    </row>
    <row r="34510" spans="1:11" x14ac:dyDescent="0.25">
      <c r="A34510" s="5">
        <f>34503</f>
      </c>
      <c r="B34510" s="5" t="s">
        <v>34518</v>
      </c>
      <c r="C34510" s="5">
        <v>103.8</v>
      </c>
      <c r="D34510" s="5">
        <v>0.1</v>
      </c>
      <c r="E34510" s="5">
        <v>104</v>
      </c>
      <c r="F34510" s="5">
        <v>208.1</v>
      </c>
      <c r="G34510" s="5">
        <v>103.8</v>
      </c>
      <c r="H34510" s="5">
        <v>103.7</v>
      </c>
      <c r="I34510" s="5">
        <v>0</v>
      </c>
      <c r="J34510" s="5">
        <v>0</v>
      </c>
      <c r="K34510" s="5">
        <v>0</v>
      </c>
    </row>
    <row r="34511" spans="1:11" x14ac:dyDescent="0.25">
      <c r="A34511" s="5">
        <f>34504</f>
      </c>
      <c r="B34511" s="5" t="s">
        <v>34519</v>
      </c>
      <c r="C34511" s="5">
        <v>104</v>
      </c>
      <c r="D34511" s="5">
        <v>0.1</v>
      </c>
      <c r="E34511" s="5">
        <v>104.1</v>
      </c>
      <c r="F34511" s="5">
        <v>207.1</v>
      </c>
      <c r="G34511" s="5">
        <v>103.3</v>
      </c>
      <c r="H34511" s="5">
        <v>103.2</v>
      </c>
      <c r="I34511" s="5">
        <v>0</v>
      </c>
      <c r="J34511" s="5">
        <v>0</v>
      </c>
      <c r="K34511" s="5">
        <v>0</v>
      </c>
    </row>
    <row r="34512" spans="1:11" x14ac:dyDescent="0.25">
      <c r="A34512" s="5">
        <f>34505</f>
      </c>
      <c r="B34512" s="5" t="s">
        <v>34520</v>
      </c>
      <c r="C34512" s="5">
        <v>104</v>
      </c>
      <c r="D34512" s="5">
        <v>0.1</v>
      </c>
      <c r="E34512" s="5">
        <v>104.1</v>
      </c>
      <c r="F34512" s="5">
        <v>207.1</v>
      </c>
      <c r="G34512" s="5">
        <v>103.3</v>
      </c>
      <c r="H34512" s="5">
        <v>103.2</v>
      </c>
      <c r="I34512" s="5">
        <v>0</v>
      </c>
      <c r="J34512" s="5">
        <v>0</v>
      </c>
      <c r="K34512" s="5">
        <v>0</v>
      </c>
    </row>
    <row r="34513" spans="1:11" x14ac:dyDescent="0.25">
      <c r="A34513" s="5">
        <f>34506</f>
      </c>
      <c r="B34513" s="5" t="s">
        <v>34521</v>
      </c>
      <c r="C34513" s="5">
        <v>103.8</v>
      </c>
      <c r="D34513" s="5">
        <v>0.1</v>
      </c>
      <c r="E34513" s="5">
        <v>104</v>
      </c>
      <c r="F34513" s="5">
        <v>207.8</v>
      </c>
      <c r="G34513" s="5">
        <v>103.7</v>
      </c>
      <c r="H34513" s="5">
        <v>103.5</v>
      </c>
      <c r="I34513" s="5">
        <v>0</v>
      </c>
      <c r="J34513" s="5">
        <v>0</v>
      </c>
      <c r="K34513" s="5">
        <v>0</v>
      </c>
    </row>
    <row r="34514" spans="1:11" x14ac:dyDescent="0.25">
      <c r="A34514" s="5">
        <f>34507</f>
      </c>
      <c r="B34514" s="5" t="s">
        <v>34522</v>
      </c>
      <c r="C34514" s="5">
        <v>103.8</v>
      </c>
      <c r="D34514" s="5">
        <v>0.1</v>
      </c>
      <c r="E34514" s="5">
        <v>104</v>
      </c>
      <c r="F34514" s="5">
        <v>207.8</v>
      </c>
      <c r="G34514" s="5">
        <v>103.7</v>
      </c>
      <c r="H34514" s="5">
        <v>103.5</v>
      </c>
      <c r="I34514" s="5">
        <v>0</v>
      </c>
      <c r="J34514" s="5">
        <v>0</v>
      </c>
      <c r="K34514" s="5">
        <v>0</v>
      </c>
    </row>
    <row r="34515" spans="1:11" x14ac:dyDescent="0.25">
      <c r="A34515" s="5">
        <f>34508</f>
      </c>
      <c r="B34515" s="5" t="s">
        <v>34523</v>
      </c>
      <c r="C34515" s="5">
        <v>103.8</v>
      </c>
      <c r="D34515" s="5">
        <v>0.1</v>
      </c>
      <c r="E34515" s="5">
        <v>104</v>
      </c>
      <c r="F34515" s="5">
        <v>207.8</v>
      </c>
      <c r="G34515" s="5">
        <v>103.7</v>
      </c>
      <c r="H34515" s="5">
        <v>103.5</v>
      </c>
      <c r="I34515" s="5">
        <v>0</v>
      </c>
      <c r="J34515" s="5">
        <v>0</v>
      </c>
      <c r="K34515" s="5">
        <v>0</v>
      </c>
    </row>
    <row r="34516" spans="1:11" x14ac:dyDescent="0.25">
      <c r="A34516" s="5">
        <f>34509</f>
      </c>
      <c r="B34516" s="5" t="s">
        <v>34524</v>
      </c>
      <c r="C34516" s="5">
        <v>103.8</v>
      </c>
      <c r="D34516" s="5">
        <v>0.1</v>
      </c>
      <c r="E34516" s="5">
        <v>104</v>
      </c>
      <c r="F34516" s="5">
        <v>207.8</v>
      </c>
      <c r="G34516" s="5">
        <v>103.7</v>
      </c>
      <c r="H34516" s="5">
        <v>103.5</v>
      </c>
      <c r="I34516" s="5">
        <v>0</v>
      </c>
      <c r="J34516" s="5">
        <v>0</v>
      </c>
      <c r="K34516" s="5">
        <v>0</v>
      </c>
    </row>
    <row r="34517" spans="1:11" x14ac:dyDescent="0.25">
      <c r="A34517" s="5">
        <f>34510</f>
      </c>
      <c r="B34517" s="5" t="s">
        <v>34525</v>
      </c>
      <c r="C34517" s="5">
        <v>104.6</v>
      </c>
      <c r="D34517" s="5">
        <v>0.1</v>
      </c>
      <c r="E34517" s="5">
        <v>104.8</v>
      </c>
      <c r="F34517" s="5">
        <v>208.4</v>
      </c>
      <c r="G34517" s="5">
        <v>104</v>
      </c>
      <c r="H34517" s="5">
        <v>103.9</v>
      </c>
      <c r="I34517" s="5">
        <v>0</v>
      </c>
      <c r="J34517" s="5">
        <v>0</v>
      </c>
      <c r="K34517" s="5">
        <v>0</v>
      </c>
    </row>
    <row r="34518" spans="1:11" x14ac:dyDescent="0.25">
      <c r="A34518" s="5">
        <f>34511</f>
      </c>
      <c r="B34518" s="5" t="s">
        <v>34526</v>
      </c>
      <c r="C34518" s="5">
        <v>104.6</v>
      </c>
      <c r="D34518" s="5">
        <v>0.1</v>
      </c>
      <c r="E34518" s="5">
        <v>104.8</v>
      </c>
      <c r="F34518" s="5">
        <v>208.4</v>
      </c>
      <c r="G34518" s="5">
        <v>104</v>
      </c>
      <c r="H34518" s="5">
        <v>103.9</v>
      </c>
      <c r="I34518" s="5">
        <v>0</v>
      </c>
      <c r="J34518" s="5">
        <v>0</v>
      </c>
      <c r="K34518" s="5">
        <v>0</v>
      </c>
    </row>
    <row r="34519" spans="1:11" x14ac:dyDescent="0.25">
      <c r="A34519" s="5">
        <f>34512</f>
      </c>
      <c r="B34519" s="5" t="s">
        <v>34527</v>
      </c>
      <c r="C34519" s="5">
        <v>104.6</v>
      </c>
      <c r="D34519" s="5">
        <v>0.1</v>
      </c>
      <c r="E34519" s="5">
        <v>104.7</v>
      </c>
      <c r="F34519" s="5">
        <v>209.3</v>
      </c>
      <c r="G34519" s="5">
        <v>104.4</v>
      </c>
      <c r="H34519" s="5">
        <v>104.2</v>
      </c>
      <c r="I34519" s="5">
        <v>0</v>
      </c>
      <c r="J34519" s="5">
        <v>0</v>
      </c>
      <c r="K34519" s="5">
        <v>0</v>
      </c>
    </row>
    <row r="34520" spans="1:11" x14ac:dyDescent="0.25">
      <c r="A34520" s="5">
        <f>34513</f>
      </c>
      <c r="B34520" s="5" t="s">
        <v>34528</v>
      </c>
      <c r="C34520" s="5">
        <v>104.6</v>
      </c>
      <c r="D34520" s="5">
        <v>0.1</v>
      </c>
      <c r="E34520" s="5">
        <v>104.7</v>
      </c>
      <c r="F34520" s="5">
        <v>209.3</v>
      </c>
      <c r="G34520" s="5">
        <v>104.4</v>
      </c>
      <c r="H34520" s="5">
        <v>104.2</v>
      </c>
      <c r="I34520" s="5">
        <v>0</v>
      </c>
      <c r="J34520" s="5">
        <v>0</v>
      </c>
      <c r="K34520" s="5">
        <v>0</v>
      </c>
    </row>
    <row r="34521" spans="1:11" x14ac:dyDescent="0.25">
      <c r="A34521" s="5">
        <f>34514</f>
      </c>
      <c r="B34521" s="5" t="s">
        <v>34529</v>
      </c>
      <c r="C34521" s="5">
        <v>104.7</v>
      </c>
      <c r="D34521" s="5">
        <v>0.1</v>
      </c>
      <c r="E34521" s="5">
        <v>104.9</v>
      </c>
      <c r="F34521" s="5">
        <v>208.8</v>
      </c>
      <c r="G34521" s="5">
        <v>104.2</v>
      </c>
      <c r="H34521" s="5">
        <v>104.1</v>
      </c>
      <c r="I34521" s="5">
        <v>0</v>
      </c>
      <c r="J34521" s="5">
        <v>0</v>
      </c>
      <c r="K34521" s="5">
        <v>0</v>
      </c>
    </row>
    <row r="34522" spans="1:11" x14ac:dyDescent="0.25">
      <c r="A34522" s="5">
        <f>34515</f>
      </c>
      <c r="B34522" s="5" t="s">
        <v>34530</v>
      </c>
      <c r="C34522" s="5">
        <v>104.7</v>
      </c>
      <c r="D34522" s="5">
        <v>0.1</v>
      </c>
      <c r="E34522" s="5">
        <v>104.9</v>
      </c>
      <c r="F34522" s="5">
        <v>208.8</v>
      </c>
      <c r="G34522" s="5">
        <v>104.2</v>
      </c>
      <c r="H34522" s="5">
        <v>104.1</v>
      </c>
      <c r="I34522" s="5">
        <v>0</v>
      </c>
      <c r="J34522" s="5">
        <v>0</v>
      </c>
      <c r="K34522" s="5">
        <v>0</v>
      </c>
    </row>
    <row r="34523" spans="1:11" x14ac:dyDescent="0.25">
      <c r="A34523" s="5">
        <f>34516</f>
      </c>
      <c r="B34523" s="5" t="s">
        <v>34531</v>
      </c>
      <c r="C34523" s="5">
        <v>103.6</v>
      </c>
      <c r="D34523" s="5">
        <v>0.1</v>
      </c>
      <c r="E34523" s="5">
        <v>103.7</v>
      </c>
      <c r="F34523" s="5">
        <v>207.4</v>
      </c>
      <c r="G34523" s="5">
        <v>103.5</v>
      </c>
      <c r="H34523" s="5">
        <v>103.3</v>
      </c>
      <c r="I34523" s="5">
        <v>0</v>
      </c>
      <c r="J34523" s="5">
        <v>0</v>
      </c>
      <c r="K34523" s="5">
        <v>0</v>
      </c>
    </row>
    <row r="34524" spans="1:11" x14ac:dyDescent="0.25">
      <c r="A34524" s="5">
        <f>34517</f>
      </c>
      <c r="B34524" s="5" t="s">
        <v>34532</v>
      </c>
      <c r="C34524" s="5">
        <v>103.6</v>
      </c>
      <c r="D34524" s="5">
        <v>0.1</v>
      </c>
      <c r="E34524" s="5">
        <v>103.7</v>
      </c>
      <c r="F34524" s="5">
        <v>207.4</v>
      </c>
      <c r="G34524" s="5">
        <v>103.5</v>
      </c>
      <c r="H34524" s="5">
        <v>103.3</v>
      </c>
      <c r="I34524" s="5">
        <v>0</v>
      </c>
      <c r="J34524" s="5">
        <v>0</v>
      </c>
      <c r="K34524" s="5">
        <v>0</v>
      </c>
    </row>
    <row r="34525" spans="1:11" x14ac:dyDescent="0.25">
      <c r="A34525" s="5">
        <f>34518</f>
      </c>
      <c r="B34525" s="5" t="s">
        <v>34533</v>
      </c>
      <c r="C34525" s="5">
        <v>103.6</v>
      </c>
      <c r="D34525" s="5">
        <v>0.1</v>
      </c>
      <c r="E34525" s="5">
        <v>103.7</v>
      </c>
      <c r="F34525" s="5">
        <v>207.4</v>
      </c>
      <c r="G34525" s="5">
        <v>103.5</v>
      </c>
      <c r="H34525" s="5">
        <v>103.3</v>
      </c>
      <c r="I34525" s="5">
        <v>0</v>
      </c>
      <c r="J34525" s="5">
        <v>0</v>
      </c>
      <c r="K34525" s="5">
        <v>0</v>
      </c>
    </row>
    <row r="34526" spans="1:11" x14ac:dyDescent="0.25">
      <c r="A34526" s="5">
        <f>34519</f>
      </c>
      <c r="B34526" s="5" t="s">
        <v>34534</v>
      </c>
      <c r="C34526" s="5">
        <v>103.6</v>
      </c>
      <c r="D34526" s="5">
        <v>0.1</v>
      </c>
      <c r="E34526" s="5">
        <v>103.7</v>
      </c>
      <c r="F34526" s="5">
        <v>207.4</v>
      </c>
      <c r="G34526" s="5">
        <v>103.5</v>
      </c>
      <c r="H34526" s="5">
        <v>103.3</v>
      </c>
      <c r="I34526" s="5">
        <v>0</v>
      </c>
      <c r="J34526" s="5">
        <v>0</v>
      </c>
      <c r="K34526" s="5">
        <v>0</v>
      </c>
    </row>
    <row r="34527" spans="1:11" x14ac:dyDescent="0.25">
      <c r="A34527" s="5">
        <f>34520</f>
      </c>
      <c r="B34527" s="5" t="s">
        <v>34535</v>
      </c>
      <c r="C34527" s="5">
        <v>102.4</v>
      </c>
      <c r="D34527" s="5">
        <v>0.1</v>
      </c>
      <c r="E34527" s="5">
        <v>102.6</v>
      </c>
      <c r="F34527" s="5">
        <v>204.5</v>
      </c>
      <c r="G34527" s="5">
        <v>102.1</v>
      </c>
      <c r="H34527" s="5">
        <v>101.9</v>
      </c>
      <c r="I34527" s="5">
        <v>0</v>
      </c>
      <c r="J34527" s="5">
        <v>0</v>
      </c>
      <c r="K34527" s="5">
        <v>0</v>
      </c>
    </row>
    <row r="34528" spans="1:11" x14ac:dyDescent="0.25">
      <c r="A34528" s="5">
        <f>34521</f>
      </c>
      <c r="B34528" s="5" t="s">
        <v>34536</v>
      </c>
      <c r="C34528" s="5">
        <v>102.4</v>
      </c>
      <c r="D34528" s="5">
        <v>0.1</v>
      </c>
      <c r="E34528" s="5">
        <v>102.6</v>
      </c>
      <c r="F34528" s="5">
        <v>204.5</v>
      </c>
      <c r="G34528" s="5">
        <v>102.1</v>
      </c>
      <c r="H34528" s="5">
        <v>101.9</v>
      </c>
      <c r="I34528" s="5">
        <v>0</v>
      </c>
      <c r="J34528" s="5">
        <v>0</v>
      </c>
      <c r="K34528" s="5">
        <v>0</v>
      </c>
    </row>
    <row r="34529" spans="1:11" x14ac:dyDescent="0.25">
      <c r="A34529" s="5">
        <f>34522</f>
      </c>
      <c r="B34529" s="5" t="s">
        <v>34537</v>
      </c>
      <c r="C34529" s="5">
        <v>103.4</v>
      </c>
      <c r="D34529" s="5">
        <v>0.1</v>
      </c>
      <c r="E34529" s="5">
        <v>103.6</v>
      </c>
      <c r="F34529" s="5">
        <v>205.5</v>
      </c>
      <c r="G34529" s="5">
        <v>102.5</v>
      </c>
      <c r="H34529" s="5">
        <v>102.4</v>
      </c>
      <c r="I34529" s="5">
        <v>0</v>
      </c>
      <c r="J34529" s="5">
        <v>0</v>
      </c>
      <c r="K34529" s="5">
        <v>0</v>
      </c>
    </row>
    <row r="34530" spans="1:11" x14ac:dyDescent="0.25">
      <c r="A34530" s="5">
        <f>34523</f>
      </c>
      <c r="B34530" s="5" t="s">
        <v>34538</v>
      </c>
      <c r="C34530" s="5">
        <v>103.4</v>
      </c>
      <c r="D34530" s="5">
        <v>0.1</v>
      </c>
      <c r="E34530" s="5">
        <v>103.6</v>
      </c>
      <c r="F34530" s="5">
        <v>205.5</v>
      </c>
      <c r="G34530" s="5">
        <v>102.5</v>
      </c>
      <c r="H34530" s="5">
        <v>102.4</v>
      </c>
      <c r="I34530" s="5">
        <v>0</v>
      </c>
      <c r="J34530" s="5">
        <v>0</v>
      </c>
      <c r="K34530" s="5">
        <v>0</v>
      </c>
    </row>
    <row r="34531" spans="1:11" x14ac:dyDescent="0.25">
      <c r="A34531" s="5">
        <f>34524</f>
      </c>
      <c r="B34531" s="5" t="s">
        <v>34539</v>
      </c>
      <c r="C34531" s="5">
        <v>102.5</v>
      </c>
      <c r="D34531" s="5">
        <v>0.1</v>
      </c>
      <c r="E34531" s="5">
        <v>102.7</v>
      </c>
      <c r="F34531" s="5">
        <v>203</v>
      </c>
      <c r="G34531" s="5">
        <v>101.3</v>
      </c>
      <c r="H34531" s="5">
        <v>101.1</v>
      </c>
      <c r="I34531" s="5">
        <v>0</v>
      </c>
      <c r="J34531" s="5">
        <v>0</v>
      </c>
      <c r="K34531" s="5">
        <v>0</v>
      </c>
    </row>
    <row r="34532" spans="1:11" x14ac:dyDescent="0.25">
      <c r="A34532" s="5">
        <f>34525</f>
      </c>
      <c r="B34532" s="5" t="s">
        <v>34540</v>
      </c>
      <c r="C34532" s="5">
        <v>102.5</v>
      </c>
      <c r="D34532" s="5">
        <v>0.1</v>
      </c>
      <c r="E34532" s="5">
        <v>102.7</v>
      </c>
      <c r="F34532" s="5">
        <v>203</v>
      </c>
      <c r="G34532" s="5">
        <v>101.3</v>
      </c>
      <c r="H34532" s="5">
        <v>101.1</v>
      </c>
      <c r="I34532" s="5">
        <v>0</v>
      </c>
      <c r="J34532" s="5">
        <v>0</v>
      </c>
      <c r="K34532" s="5">
        <v>0</v>
      </c>
    </row>
    <row r="34533" spans="1:11" x14ac:dyDescent="0.25">
      <c r="A34533" s="5">
        <f>34526</f>
      </c>
      <c r="B34533" s="5" t="s">
        <v>34541</v>
      </c>
      <c r="C34533" s="5">
        <v>103.9</v>
      </c>
      <c r="D34533" s="5">
        <v>0.1</v>
      </c>
      <c r="E34533" s="5">
        <v>104</v>
      </c>
      <c r="F34533" s="5">
        <v>206</v>
      </c>
      <c r="G34533" s="5">
        <v>102.8</v>
      </c>
      <c r="H34533" s="5">
        <v>102.6</v>
      </c>
      <c r="I34533" s="5">
        <v>0</v>
      </c>
      <c r="J34533" s="5">
        <v>0</v>
      </c>
      <c r="K34533" s="5">
        <v>0</v>
      </c>
    </row>
    <row r="34534" spans="1:11" x14ac:dyDescent="0.25">
      <c r="A34534" s="5">
        <f>34527</f>
      </c>
      <c r="B34534" s="5" t="s">
        <v>34542</v>
      </c>
      <c r="C34534" s="5">
        <v>103.9</v>
      </c>
      <c r="D34534" s="5">
        <v>0.1</v>
      </c>
      <c r="E34534" s="5">
        <v>104</v>
      </c>
      <c r="F34534" s="5">
        <v>206</v>
      </c>
      <c r="G34534" s="5">
        <v>102.8</v>
      </c>
      <c r="H34534" s="5">
        <v>102.6</v>
      </c>
      <c r="I34534" s="5">
        <v>0</v>
      </c>
      <c r="J34534" s="5">
        <v>0</v>
      </c>
      <c r="K34534" s="5">
        <v>0</v>
      </c>
    </row>
    <row r="34535" spans="1:11" x14ac:dyDescent="0.25">
      <c r="A34535" s="5">
        <f>34528</f>
      </c>
      <c r="B34535" s="5" t="s">
        <v>34543</v>
      </c>
      <c r="C34535" s="5">
        <v>103.9</v>
      </c>
      <c r="D34535" s="5">
        <v>0.1</v>
      </c>
      <c r="E34535" s="5">
        <v>104</v>
      </c>
      <c r="F34535" s="5">
        <v>206</v>
      </c>
      <c r="G34535" s="5">
        <v>102.8</v>
      </c>
      <c r="H34535" s="5">
        <v>102.6</v>
      </c>
      <c r="I34535" s="5">
        <v>0</v>
      </c>
      <c r="J34535" s="5">
        <v>0</v>
      </c>
      <c r="K34535" s="5">
        <v>0</v>
      </c>
    </row>
    <row r="34536" spans="1:11" x14ac:dyDescent="0.25">
      <c r="A34536" s="5">
        <f>34529</f>
      </c>
      <c r="B34536" s="5" t="s">
        <v>34544</v>
      </c>
      <c r="C34536" s="5">
        <v>103.6</v>
      </c>
      <c r="D34536" s="5">
        <v>0.1</v>
      </c>
      <c r="E34536" s="5">
        <v>103.7</v>
      </c>
      <c r="F34536" s="5">
        <v>206.7</v>
      </c>
      <c r="G34536" s="5">
        <v>103.1</v>
      </c>
      <c r="H34536" s="5">
        <v>103</v>
      </c>
      <c r="I34536" s="5">
        <v>0</v>
      </c>
      <c r="J34536" s="5">
        <v>0</v>
      </c>
      <c r="K34536" s="5">
        <v>0</v>
      </c>
    </row>
    <row r="34537" spans="1:11" x14ac:dyDescent="0.25">
      <c r="A34537" s="5">
        <f>34530</f>
      </c>
      <c r="B34537" s="5" t="s">
        <v>34545</v>
      </c>
      <c r="C34537" s="5">
        <v>103.6</v>
      </c>
      <c r="D34537" s="5">
        <v>0.1</v>
      </c>
      <c r="E34537" s="5">
        <v>103.7</v>
      </c>
      <c r="F34537" s="5">
        <v>206.7</v>
      </c>
      <c r="G34537" s="5">
        <v>103.1</v>
      </c>
      <c r="H34537" s="5">
        <v>103</v>
      </c>
      <c r="I34537" s="5">
        <v>0</v>
      </c>
      <c r="J34537" s="5">
        <v>0</v>
      </c>
      <c r="K34537" s="5">
        <v>0</v>
      </c>
    </row>
    <row r="34538" spans="1:11" x14ac:dyDescent="0.25">
      <c r="A34538" s="5">
        <f>34531</f>
      </c>
      <c r="B34538" s="5" t="s">
        <v>34546</v>
      </c>
      <c r="C34538" s="5">
        <v>103.1</v>
      </c>
      <c r="D34538" s="5">
        <v>0.1</v>
      </c>
      <c r="E34538" s="5">
        <v>103.3</v>
      </c>
      <c r="F34538" s="5">
        <v>205.4</v>
      </c>
      <c r="G34538" s="5">
        <v>102.5</v>
      </c>
      <c r="H34538" s="5">
        <v>102.3</v>
      </c>
      <c r="I34538" s="5">
        <v>0</v>
      </c>
      <c r="J34538" s="5">
        <v>0</v>
      </c>
      <c r="K34538" s="5">
        <v>0</v>
      </c>
    </row>
    <row r="34539" spans="1:11" x14ac:dyDescent="0.25">
      <c r="A34539" s="5">
        <f>34532</f>
      </c>
      <c r="B34539" s="5" t="s">
        <v>34547</v>
      </c>
      <c r="C34539" s="5">
        <v>103.1</v>
      </c>
      <c r="D34539" s="5">
        <v>0.1</v>
      </c>
      <c r="E34539" s="5">
        <v>103.3</v>
      </c>
      <c r="F34539" s="5">
        <v>205.4</v>
      </c>
      <c r="G34539" s="5">
        <v>102.5</v>
      </c>
      <c r="H34539" s="5">
        <v>102.3</v>
      </c>
      <c r="I34539" s="5">
        <v>0</v>
      </c>
      <c r="J34539" s="5">
        <v>0</v>
      </c>
      <c r="K34539" s="5">
        <v>0</v>
      </c>
    </row>
    <row r="34540" spans="1:11" x14ac:dyDescent="0.25">
      <c r="A34540" s="5">
        <f>34533</f>
      </c>
      <c r="B34540" s="5" t="s">
        <v>34548</v>
      </c>
      <c r="C34540" s="5">
        <v>102.9</v>
      </c>
      <c r="D34540" s="5">
        <v>0.1</v>
      </c>
      <c r="E34540" s="5">
        <v>103</v>
      </c>
      <c r="F34540" s="5">
        <v>205.4</v>
      </c>
      <c r="G34540" s="5">
        <v>102.5</v>
      </c>
      <c r="H34540" s="5">
        <v>102.3</v>
      </c>
      <c r="I34540" s="5">
        <v>0</v>
      </c>
      <c r="J34540" s="5">
        <v>0</v>
      </c>
      <c r="K34540" s="5">
        <v>0</v>
      </c>
    </row>
    <row r="34541" spans="1:11" x14ac:dyDescent="0.25">
      <c r="A34541" s="5">
        <f>34534</f>
      </c>
      <c r="B34541" s="5" t="s">
        <v>34549</v>
      </c>
      <c r="C34541" s="5">
        <v>102.9</v>
      </c>
      <c r="D34541" s="5">
        <v>0.1</v>
      </c>
      <c r="E34541" s="5">
        <v>103</v>
      </c>
      <c r="F34541" s="5">
        <v>205.4</v>
      </c>
      <c r="G34541" s="5">
        <v>102.5</v>
      </c>
      <c r="H34541" s="5">
        <v>102.3</v>
      </c>
      <c r="I34541" s="5">
        <v>0</v>
      </c>
      <c r="J34541" s="5">
        <v>0</v>
      </c>
      <c r="K34541" s="5">
        <v>0</v>
      </c>
    </row>
    <row r="34542" spans="1:11" x14ac:dyDescent="0.25">
      <c r="A34542" s="5">
        <f>34535</f>
      </c>
      <c r="B34542" s="5" t="s">
        <v>34550</v>
      </c>
      <c r="C34542" s="5">
        <v>101.8</v>
      </c>
      <c r="D34542" s="5">
        <v>0.1</v>
      </c>
      <c r="E34542" s="5">
        <v>101.9</v>
      </c>
      <c r="F34542" s="5">
        <v>203.5</v>
      </c>
      <c r="G34542" s="5">
        <v>101.5</v>
      </c>
      <c r="H34542" s="5">
        <v>101.4</v>
      </c>
      <c r="I34542" s="5">
        <v>0</v>
      </c>
      <c r="J34542" s="5">
        <v>0</v>
      </c>
      <c r="K34542" s="5">
        <v>0</v>
      </c>
    </row>
    <row r="34543" spans="1:11" x14ac:dyDescent="0.25">
      <c r="A34543" s="5">
        <f>34536</f>
      </c>
      <c r="B34543" s="5" t="s">
        <v>34551</v>
      </c>
      <c r="C34543" s="5">
        <v>101.8</v>
      </c>
      <c r="D34543" s="5">
        <v>0.1</v>
      </c>
      <c r="E34543" s="5">
        <v>101.9</v>
      </c>
      <c r="F34543" s="5">
        <v>203.5</v>
      </c>
      <c r="G34543" s="5">
        <v>101.5</v>
      </c>
      <c r="H34543" s="5">
        <v>101.4</v>
      </c>
      <c r="I34543" s="5">
        <v>0</v>
      </c>
      <c r="J34543" s="5">
        <v>0</v>
      </c>
      <c r="K34543" s="5">
        <v>0</v>
      </c>
    </row>
    <row r="34544" spans="1:11" x14ac:dyDescent="0.25">
      <c r="A34544" s="5">
        <f>34537</f>
      </c>
      <c r="B34544" s="5" t="s">
        <v>34552</v>
      </c>
      <c r="C34544" s="5">
        <v>101.8</v>
      </c>
      <c r="D34544" s="5">
        <v>0.1</v>
      </c>
      <c r="E34544" s="5">
        <v>101.9</v>
      </c>
      <c r="F34544" s="5">
        <v>203.5</v>
      </c>
      <c r="G34544" s="5">
        <v>101.5</v>
      </c>
      <c r="H34544" s="5">
        <v>101.4</v>
      </c>
      <c r="I34544" s="5">
        <v>0</v>
      </c>
      <c r="J34544" s="5">
        <v>0</v>
      </c>
      <c r="K34544" s="5">
        <v>0</v>
      </c>
    </row>
    <row r="34545" spans="1:11" x14ac:dyDescent="0.25">
      <c r="A34545" s="5">
        <f>34538</f>
      </c>
      <c r="B34545" s="5" t="s">
        <v>34553</v>
      </c>
      <c r="C34545" s="5">
        <v>101.8</v>
      </c>
      <c r="D34545" s="5">
        <v>0.1</v>
      </c>
      <c r="E34545" s="5">
        <v>101.9</v>
      </c>
      <c r="F34545" s="5">
        <v>203.5</v>
      </c>
      <c r="G34545" s="5">
        <v>101.5</v>
      </c>
      <c r="H34545" s="5">
        <v>101.4</v>
      </c>
      <c r="I34545" s="5">
        <v>0</v>
      </c>
      <c r="J34545" s="5">
        <v>0</v>
      </c>
      <c r="K34545" s="5">
        <v>0</v>
      </c>
    </row>
    <row r="34546" spans="1:11" x14ac:dyDescent="0.25">
      <c r="A34546" s="5">
        <f>34539</f>
      </c>
      <c r="B34546" s="5" t="s">
        <v>34554</v>
      </c>
      <c r="C34546" s="5">
        <v>102.1</v>
      </c>
      <c r="D34546" s="5">
        <v>0.1</v>
      </c>
      <c r="E34546" s="5">
        <v>102.3</v>
      </c>
      <c r="F34546" s="5">
        <v>203.8</v>
      </c>
      <c r="G34546" s="5">
        <v>101.7</v>
      </c>
      <c r="H34546" s="5">
        <v>101.6</v>
      </c>
      <c r="I34546" s="5">
        <v>0</v>
      </c>
      <c r="J34546" s="5">
        <v>0</v>
      </c>
      <c r="K34546" s="5">
        <v>0</v>
      </c>
    </row>
    <row r="34547" spans="1:11" x14ac:dyDescent="0.25">
      <c r="A34547" s="5">
        <f>34540</f>
      </c>
      <c r="B34547" s="5" t="s">
        <v>34555</v>
      </c>
      <c r="C34547" s="5">
        <v>102.1</v>
      </c>
      <c r="D34547" s="5">
        <v>0.1</v>
      </c>
      <c r="E34547" s="5">
        <v>102.3</v>
      </c>
      <c r="F34547" s="5">
        <v>203.8</v>
      </c>
      <c r="G34547" s="5">
        <v>101.7</v>
      </c>
      <c r="H34547" s="5">
        <v>101.6</v>
      </c>
      <c r="I34547" s="5">
        <v>0</v>
      </c>
      <c r="J34547" s="5">
        <v>0</v>
      </c>
      <c r="K34547" s="5">
        <v>0</v>
      </c>
    </row>
    <row r="34548" spans="1:11" x14ac:dyDescent="0.25">
      <c r="A34548" s="5">
        <f>34541</f>
      </c>
      <c r="B34548" s="5" t="s">
        <v>34556</v>
      </c>
      <c r="C34548" s="5">
        <v>102.4</v>
      </c>
      <c r="D34548" s="5">
        <v>0.1</v>
      </c>
      <c r="E34548" s="5">
        <v>102.5</v>
      </c>
      <c r="F34548" s="5">
        <v>204.9</v>
      </c>
      <c r="G34548" s="5">
        <v>102.2</v>
      </c>
      <c r="H34548" s="5">
        <v>101.6</v>
      </c>
      <c r="I34548" s="5">
        <v>0</v>
      </c>
      <c r="J34548" s="5">
        <v>0</v>
      </c>
      <c r="K34548" s="5">
        <v>0</v>
      </c>
    </row>
    <row r="34549" spans="1:11" x14ac:dyDescent="0.25">
      <c r="A34549" s="5">
        <f>34542</f>
      </c>
      <c r="B34549" s="5" t="s">
        <v>34557</v>
      </c>
      <c r="C34549" s="5">
        <v>102.4</v>
      </c>
      <c r="D34549" s="5">
        <v>0.1</v>
      </c>
      <c r="E34549" s="5">
        <v>102.5</v>
      </c>
      <c r="F34549" s="5">
        <v>204.9</v>
      </c>
      <c r="G34549" s="5">
        <v>102.2</v>
      </c>
      <c r="H34549" s="5">
        <v>102.1</v>
      </c>
      <c r="I34549" s="5">
        <v>0</v>
      </c>
      <c r="J34549" s="5">
        <v>0</v>
      </c>
      <c r="K34549" s="5">
        <v>0</v>
      </c>
    </row>
    <row r="34550" spans="1:11" x14ac:dyDescent="0.25">
      <c r="A34550" s="5">
        <f>34543</f>
      </c>
      <c r="B34550" s="5" t="s">
        <v>34558</v>
      </c>
      <c r="C34550" s="5">
        <v>102.4</v>
      </c>
      <c r="D34550" s="5">
        <v>0.1</v>
      </c>
      <c r="E34550" s="5">
        <v>102.5</v>
      </c>
      <c r="F34550" s="5">
        <v>204.7</v>
      </c>
      <c r="G34550" s="5">
        <v>102.2</v>
      </c>
      <c r="H34550" s="5">
        <v>102.1</v>
      </c>
      <c r="I34550" s="5">
        <v>0</v>
      </c>
      <c r="J34550" s="5">
        <v>0</v>
      </c>
      <c r="K34550" s="5">
        <v>0</v>
      </c>
    </row>
    <row r="34551" spans="1:11" x14ac:dyDescent="0.25">
      <c r="A34551" s="5">
        <f>34544</f>
      </c>
      <c r="B34551" s="5" t="s">
        <v>34559</v>
      </c>
      <c r="C34551" s="5">
        <v>102.4</v>
      </c>
      <c r="D34551" s="5">
        <v>0.1</v>
      </c>
      <c r="E34551" s="5">
        <v>102.5</v>
      </c>
      <c r="F34551" s="5">
        <v>204.7</v>
      </c>
      <c r="G34551" s="5">
        <v>102.1</v>
      </c>
      <c r="H34551" s="5">
        <v>101.9</v>
      </c>
      <c r="I34551" s="5">
        <v>0</v>
      </c>
      <c r="J34551" s="5">
        <v>0</v>
      </c>
      <c r="K34551" s="5">
        <v>0</v>
      </c>
    </row>
    <row r="34552" spans="1:11" x14ac:dyDescent="0.25">
      <c r="A34552" s="5">
        <f>34545</f>
      </c>
      <c r="B34552" s="5" t="s">
        <v>34560</v>
      </c>
      <c r="C34552" s="5">
        <v>102.4</v>
      </c>
      <c r="D34552" s="5">
        <v>0.1</v>
      </c>
      <c r="E34552" s="5">
        <v>102.5</v>
      </c>
      <c r="F34552" s="5">
        <v>204.7</v>
      </c>
      <c r="G34552" s="5">
        <v>102.1</v>
      </c>
      <c r="H34552" s="5">
        <v>101.9</v>
      </c>
      <c r="I34552" s="5">
        <v>0</v>
      </c>
      <c r="J34552" s="5">
        <v>0</v>
      </c>
      <c r="K34552" s="5">
        <v>0</v>
      </c>
    </row>
    <row r="34553" spans="1:11" x14ac:dyDescent="0.25">
      <c r="A34553" s="5">
        <f>34546</f>
      </c>
      <c r="B34553" s="5" t="s">
        <v>34561</v>
      </c>
      <c r="C34553" s="5">
        <v>102.4</v>
      </c>
      <c r="D34553" s="5">
        <v>0.1</v>
      </c>
      <c r="E34553" s="5">
        <v>102.4</v>
      </c>
      <c r="F34553" s="5">
        <v>204.3</v>
      </c>
      <c r="G34553" s="5">
        <v>101.9</v>
      </c>
      <c r="H34553" s="5">
        <v>101.8</v>
      </c>
      <c r="I34553" s="5">
        <v>0</v>
      </c>
      <c r="J34553" s="5">
        <v>0</v>
      </c>
      <c r="K34553" s="5">
        <v>0</v>
      </c>
    </row>
    <row r="34554" spans="1:11" x14ac:dyDescent="0.25">
      <c r="A34554" s="5">
        <f>34547</f>
      </c>
      <c r="B34554" s="5" t="s">
        <v>34562</v>
      </c>
      <c r="C34554" s="5">
        <v>102.4</v>
      </c>
      <c r="D34554" s="5">
        <v>0.1</v>
      </c>
      <c r="E34554" s="5">
        <v>102.4</v>
      </c>
      <c r="F34554" s="5">
        <v>204.3</v>
      </c>
      <c r="G34554" s="5">
        <v>101.9</v>
      </c>
      <c r="H34554" s="5">
        <v>101.8</v>
      </c>
      <c r="I34554" s="5">
        <v>0</v>
      </c>
      <c r="J34554" s="5">
        <v>0</v>
      </c>
      <c r="K34554" s="5">
        <v>0</v>
      </c>
    </row>
    <row r="34555" spans="1:11" x14ac:dyDescent="0.25">
      <c r="A34555" s="5">
        <f>34548</f>
      </c>
      <c r="B34555" s="5" t="s">
        <v>34563</v>
      </c>
      <c r="C34555" s="5">
        <v>102.4</v>
      </c>
      <c r="D34555" s="5">
        <v>0.1</v>
      </c>
      <c r="E34555" s="5">
        <v>102.4</v>
      </c>
      <c r="F34555" s="5">
        <v>204.3</v>
      </c>
      <c r="G34555" s="5">
        <v>101.9</v>
      </c>
      <c r="H34555" s="5">
        <v>101.8</v>
      </c>
      <c r="I34555" s="5">
        <v>0</v>
      </c>
      <c r="J34555" s="5">
        <v>0</v>
      </c>
      <c r="K34555" s="5">
        <v>0</v>
      </c>
    </row>
    <row r="34556" spans="1:11" x14ac:dyDescent="0.25">
      <c r="A34556" s="5">
        <f>34549</f>
      </c>
      <c r="B34556" s="5" t="s">
        <v>34564</v>
      </c>
      <c r="C34556" s="5">
        <v>102.4</v>
      </c>
      <c r="D34556" s="5">
        <v>0.1</v>
      </c>
      <c r="E34556" s="5">
        <v>102.4</v>
      </c>
      <c r="F34556" s="5">
        <v>204.3</v>
      </c>
      <c r="G34556" s="5">
        <v>101.9</v>
      </c>
      <c r="H34556" s="5">
        <v>101.8</v>
      </c>
      <c r="I34556" s="5">
        <v>0</v>
      </c>
      <c r="J34556" s="5">
        <v>0</v>
      </c>
      <c r="K34556" s="5">
        <v>0</v>
      </c>
    </row>
    <row r="34557" spans="1:11" x14ac:dyDescent="0.25">
      <c r="A34557" s="5">
        <f>34550</f>
      </c>
      <c r="B34557" s="5" t="s">
        <v>34565</v>
      </c>
      <c r="C34557" s="5">
        <v>101.9</v>
      </c>
      <c r="D34557" s="5">
        <v>0.1</v>
      </c>
      <c r="E34557" s="5">
        <v>102.1</v>
      </c>
      <c r="F34557" s="5">
        <v>203.6</v>
      </c>
      <c r="G34557" s="5">
        <v>101.6</v>
      </c>
      <c r="H34557" s="5">
        <v>101.5</v>
      </c>
      <c r="I34557" s="5">
        <v>0</v>
      </c>
      <c r="J34557" s="5">
        <v>0</v>
      </c>
      <c r="K34557" s="5">
        <v>0</v>
      </c>
    </row>
    <row r="34558" spans="1:11" x14ac:dyDescent="0.25">
      <c r="A34558" s="5">
        <f>34551</f>
      </c>
      <c r="B34558" s="5" t="s">
        <v>34566</v>
      </c>
      <c r="C34558" s="5">
        <v>101.9</v>
      </c>
      <c r="D34558" s="5">
        <v>0.1</v>
      </c>
      <c r="E34558" s="5">
        <v>102.1</v>
      </c>
      <c r="F34558" s="5">
        <v>203.6</v>
      </c>
      <c r="G34558" s="5">
        <v>101.6</v>
      </c>
      <c r="H34558" s="5">
        <v>101.5</v>
      </c>
      <c r="I34558" s="5">
        <v>0</v>
      </c>
      <c r="J34558" s="5">
        <v>0</v>
      </c>
      <c r="K34558" s="5">
        <v>0</v>
      </c>
    </row>
    <row r="34559" spans="1:11" x14ac:dyDescent="0.25">
      <c r="A34559" s="5">
        <f>34552</f>
      </c>
      <c r="B34559" s="5" t="s">
        <v>34567</v>
      </c>
      <c r="C34559" s="5">
        <v>101.7</v>
      </c>
      <c r="D34559" s="5">
        <v>0.1</v>
      </c>
      <c r="E34559" s="5">
        <v>101.8</v>
      </c>
      <c r="F34559" s="5">
        <v>203.3</v>
      </c>
      <c r="G34559" s="5">
        <v>101.4</v>
      </c>
      <c r="H34559" s="5">
        <v>101.3</v>
      </c>
      <c r="I34559" s="5">
        <v>0</v>
      </c>
      <c r="J34559" s="5">
        <v>0</v>
      </c>
      <c r="K34559" s="5">
        <v>0</v>
      </c>
    </row>
    <row r="34560" spans="1:11" x14ac:dyDescent="0.25">
      <c r="A34560" s="5">
        <f>34553</f>
      </c>
      <c r="B34560" s="5" t="s">
        <v>34568</v>
      </c>
      <c r="C34560" s="5">
        <v>101.7</v>
      </c>
      <c r="D34560" s="5">
        <v>0.1</v>
      </c>
      <c r="E34560" s="5">
        <v>101.8</v>
      </c>
      <c r="F34560" s="5">
        <v>203.3</v>
      </c>
      <c r="G34560" s="5">
        <v>101.4</v>
      </c>
      <c r="H34560" s="5">
        <v>101.3</v>
      </c>
      <c r="I34560" s="5">
        <v>0</v>
      </c>
      <c r="J34560" s="5">
        <v>0</v>
      </c>
      <c r="K34560" s="5">
        <v>0</v>
      </c>
    </row>
    <row r="34561" spans="1:11" x14ac:dyDescent="0.25">
      <c r="A34561" s="5">
        <f>34554</f>
      </c>
      <c r="B34561" s="5" t="s">
        <v>34569</v>
      </c>
      <c r="C34561" s="5">
        <v>101.6</v>
      </c>
      <c r="D34561" s="5">
        <v>0.1</v>
      </c>
      <c r="E34561" s="5">
        <v>101.8</v>
      </c>
      <c r="F34561" s="5">
        <v>203.2</v>
      </c>
      <c r="G34561" s="5">
        <v>101.4</v>
      </c>
      <c r="H34561" s="5">
        <v>101.3</v>
      </c>
      <c r="I34561" s="5">
        <v>0</v>
      </c>
      <c r="J34561" s="5">
        <v>0</v>
      </c>
      <c r="K34561" s="5">
        <v>0</v>
      </c>
    </row>
    <row r="34562" spans="1:11" x14ac:dyDescent="0.25">
      <c r="A34562" s="5">
        <f>34555</f>
      </c>
      <c r="B34562" s="5" t="s">
        <v>34570</v>
      </c>
      <c r="C34562" s="5">
        <v>101.6</v>
      </c>
      <c r="D34562" s="5">
        <v>0.1</v>
      </c>
      <c r="E34562" s="5">
        <v>101.8</v>
      </c>
      <c r="F34562" s="5">
        <v>203.2</v>
      </c>
      <c r="G34562" s="5">
        <v>101.4</v>
      </c>
      <c r="H34562" s="5">
        <v>101.3</v>
      </c>
      <c r="I34562" s="5">
        <v>0</v>
      </c>
      <c r="J34562" s="5">
        <v>0</v>
      </c>
      <c r="K34562" s="5">
        <v>0</v>
      </c>
    </row>
    <row r="34563" spans="1:11" x14ac:dyDescent="0.25">
      <c r="A34563" s="5">
        <f>34556</f>
      </c>
      <c r="B34563" s="5" t="s">
        <v>34571</v>
      </c>
      <c r="C34563" s="5">
        <v>101.7</v>
      </c>
      <c r="D34563" s="5">
        <v>0.1</v>
      </c>
      <c r="E34563" s="5">
        <v>101.8</v>
      </c>
      <c r="F34563" s="5">
        <v>203.8</v>
      </c>
      <c r="G34563" s="5">
        <v>101.6</v>
      </c>
      <c r="H34563" s="5">
        <v>101.5</v>
      </c>
      <c r="I34563" s="5">
        <v>0</v>
      </c>
      <c r="J34563" s="5">
        <v>0</v>
      </c>
      <c r="K34563" s="5">
        <v>0</v>
      </c>
    </row>
    <row r="34564" spans="1:11" x14ac:dyDescent="0.25">
      <c r="A34564" s="5">
        <f>34557</f>
      </c>
      <c r="B34564" s="5" t="s">
        <v>34572</v>
      </c>
      <c r="C34564" s="5">
        <v>101.7</v>
      </c>
      <c r="D34564" s="5">
        <v>0.1</v>
      </c>
      <c r="E34564" s="5">
        <v>101.8</v>
      </c>
      <c r="F34564" s="5">
        <v>203.8</v>
      </c>
      <c r="G34564" s="5">
        <v>101.6</v>
      </c>
      <c r="H34564" s="5">
        <v>101.5</v>
      </c>
      <c r="I34564" s="5">
        <v>0</v>
      </c>
      <c r="J34564" s="5">
        <v>0</v>
      </c>
      <c r="K34564" s="5">
        <v>0</v>
      </c>
    </row>
    <row r="34565" spans="1:11" x14ac:dyDescent="0.25">
      <c r="A34565" s="5">
        <f>34558</f>
      </c>
      <c r="B34565" s="5" t="s">
        <v>34573</v>
      </c>
      <c r="C34565" s="5">
        <v>101.7</v>
      </c>
      <c r="D34565" s="5">
        <v>0.1</v>
      </c>
      <c r="E34565" s="5">
        <v>101.8</v>
      </c>
      <c r="F34565" s="5">
        <v>203.8</v>
      </c>
      <c r="G34565" s="5">
        <v>101.6</v>
      </c>
      <c r="H34565" s="5">
        <v>101.5</v>
      </c>
      <c r="I34565" s="5">
        <v>0</v>
      </c>
      <c r="J34565" s="5">
        <v>0</v>
      </c>
      <c r="K34565" s="5">
        <v>0</v>
      </c>
    </row>
    <row r="34566" spans="1:11" x14ac:dyDescent="0.25">
      <c r="A34566" s="5">
        <f>34559</f>
      </c>
      <c r="B34566" s="5" t="s">
        <v>34574</v>
      </c>
      <c r="C34566" s="5">
        <v>102.4</v>
      </c>
      <c r="D34566" s="5">
        <v>0.1</v>
      </c>
      <c r="E34566" s="5">
        <v>102.5</v>
      </c>
      <c r="F34566" s="5">
        <v>204.5</v>
      </c>
      <c r="G34566" s="5">
        <v>102</v>
      </c>
      <c r="H34566" s="5">
        <v>101.9</v>
      </c>
      <c r="I34566" s="5">
        <v>0</v>
      </c>
      <c r="J34566" s="5">
        <v>0</v>
      </c>
      <c r="K34566" s="5">
        <v>0</v>
      </c>
    </row>
    <row r="34567" spans="1:11" x14ac:dyDescent="0.25">
      <c r="A34567" s="5">
        <f>34560</f>
      </c>
      <c r="B34567" s="5" t="s">
        <v>34575</v>
      </c>
      <c r="C34567" s="5">
        <v>102.4</v>
      </c>
      <c r="D34567" s="5">
        <v>0.1</v>
      </c>
      <c r="E34567" s="5">
        <v>102.5</v>
      </c>
      <c r="F34567" s="5">
        <v>204.5</v>
      </c>
      <c r="G34567" s="5">
        <v>102</v>
      </c>
      <c r="H34567" s="5">
        <v>101.9</v>
      </c>
      <c r="I34567" s="5">
        <v>0</v>
      </c>
      <c r="J34567" s="5">
        <v>0</v>
      </c>
      <c r="K34567" s="5">
        <v>0</v>
      </c>
    </row>
    <row r="34568" spans="1:11" x14ac:dyDescent="0.25">
      <c r="A34568" s="5">
        <f>34561</f>
      </c>
      <c r="B34568" s="5" t="s">
        <v>34576</v>
      </c>
      <c r="C34568" s="5">
        <v>102.4</v>
      </c>
      <c r="D34568" s="5">
        <v>0.1</v>
      </c>
      <c r="E34568" s="5">
        <v>102.6</v>
      </c>
      <c r="F34568" s="5">
        <v>204.4</v>
      </c>
      <c r="G34568" s="5">
        <v>101.9</v>
      </c>
      <c r="H34568" s="5">
        <v>101.8</v>
      </c>
      <c r="I34568" s="5">
        <v>0</v>
      </c>
      <c r="J34568" s="5">
        <v>0</v>
      </c>
      <c r="K34568" s="5">
        <v>0</v>
      </c>
    </row>
    <row r="34569" spans="1:11" x14ac:dyDescent="0.25">
      <c r="A34569" s="5">
        <f>34562</f>
      </c>
      <c r="B34569" s="5" t="s">
        <v>34577</v>
      </c>
      <c r="C34569" s="5">
        <v>102.4</v>
      </c>
      <c r="D34569" s="5">
        <v>0.1</v>
      </c>
      <c r="E34569" s="5">
        <v>102.6</v>
      </c>
      <c r="F34569" s="5">
        <v>204.4</v>
      </c>
      <c r="G34569" s="5">
        <v>101.9</v>
      </c>
      <c r="H34569" s="5">
        <v>101.8</v>
      </c>
      <c r="I34569" s="5">
        <v>0</v>
      </c>
      <c r="J34569" s="5">
        <v>0</v>
      </c>
      <c r="K34569" s="5">
        <v>0</v>
      </c>
    </row>
    <row r="34570" spans="1:11" x14ac:dyDescent="0.25">
      <c r="A34570" s="5">
        <f>34563</f>
      </c>
      <c r="B34570" s="5" t="s">
        <v>34578</v>
      </c>
      <c r="C34570" s="5">
        <v>102.5</v>
      </c>
      <c r="D34570" s="5">
        <v>0.1</v>
      </c>
      <c r="E34570" s="5">
        <v>102.7</v>
      </c>
      <c r="F34570" s="5">
        <v>204.3</v>
      </c>
      <c r="G34570" s="5">
        <v>102</v>
      </c>
      <c r="H34570" s="5">
        <v>101.8</v>
      </c>
      <c r="I34570" s="5">
        <v>0</v>
      </c>
      <c r="J34570" s="5">
        <v>0</v>
      </c>
      <c r="K34570" s="5">
        <v>0</v>
      </c>
    </row>
    <row r="34571" spans="1:11" x14ac:dyDescent="0.25">
      <c r="A34571" s="5">
        <f>34564</f>
      </c>
      <c r="B34571" s="5" t="s">
        <v>34579</v>
      </c>
      <c r="C34571" s="5">
        <v>102.5</v>
      </c>
      <c r="D34571" s="5">
        <v>0.1</v>
      </c>
      <c r="E34571" s="5">
        <v>102.7</v>
      </c>
      <c r="F34571" s="5">
        <v>204.3</v>
      </c>
      <c r="G34571" s="5">
        <v>102</v>
      </c>
      <c r="H34571" s="5">
        <v>101.8</v>
      </c>
      <c r="I34571" s="5">
        <v>0</v>
      </c>
      <c r="J34571" s="5">
        <v>0</v>
      </c>
      <c r="K34571" s="5">
        <v>0</v>
      </c>
    </row>
    <row r="34572" spans="1:11" x14ac:dyDescent="0.25">
      <c r="A34572" s="5">
        <f>34565</f>
      </c>
      <c r="B34572" s="5" t="s">
        <v>34580</v>
      </c>
      <c r="C34572" s="5">
        <v>102.1</v>
      </c>
      <c r="D34572" s="5">
        <v>0.1</v>
      </c>
      <c r="E34572" s="5">
        <v>102.2</v>
      </c>
      <c r="F34572" s="5">
        <v>204</v>
      </c>
      <c r="G34572" s="5">
        <v>101.7</v>
      </c>
      <c r="H34572" s="5">
        <v>101.6</v>
      </c>
      <c r="I34572" s="5">
        <v>0</v>
      </c>
      <c r="J34572" s="5">
        <v>0</v>
      </c>
      <c r="K34572" s="5">
        <v>0</v>
      </c>
    </row>
    <row r="34573" spans="1:11" x14ac:dyDescent="0.25">
      <c r="A34573" s="5">
        <f>34566</f>
      </c>
      <c r="B34573" s="5" t="s">
        <v>34581</v>
      </c>
      <c r="C34573" s="5">
        <v>102.1</v>
      </c>
      <c r="D34573" s="5">
        <v>0.1</v>
      </c>
      <c r="E34573" s="5">
        <v>102.2</v>
      </c>
      <c r="F34573" s="5">
        <v>204</v>
      </c>
      <c r="G34573" s="5">
        <v>101.7</v>
      </c>
      <c r="H34573" s="5">
        <v>101.6</v>
      </c>
      <c r="I34573" s="5">
        <v>0</v>
      </c>
      <c r="J34573" s="5">
        <v>0</v>
      </c>
      <c r="K34573" s="5">
        <v>0</v>
      </c>
    </row>
    <row r="34574" spans="1:11" x14ac:dyDescent="0.25">
      <c r="A34574" s="5">
        <f>34567</f>
      </c>
      <c r="B34574" s="5" t="s">
        <v>34582</v>
      </c>
      <c r="C34574" s="5">
        <v>102.1</v>
      </c>
      <c r="D34574" s="5">
        <v>0.1</v>
      </c>
      <c r="E34574" s="5">
        <v>102.2</v>
      </c>
      <c r="F34574" s="5">
        <v>204</v>
      </c>
      <c r="G34574" s="5">
        <v>101.7</v>
      </c>
      <c r="H34574" s="5">
        <v>101.6</v>
      </c>
      <c r="I34574" s="5">
        <v>0</v>
      </c>
      <c r="J34574" s="5">
        <v>0</v>
      </c>
      <c r="K34574" s="5">
        <v>0</v>
      </c>
    </row>
    <row r="34575" spans="1:11" x14ac:dyDescent="0.25">
      <c r="A34575" s="5">
        <f>34568</f>
      </c>
      <c r="B34575" s="5" t="s">
        <v>34583</v>
      </c>
      <c r="C34575" s="5">
        <v>102.1</v>
      </c>
      <c r="D34575" s="5">
        <v>0.1</v>
      </c>
      <c r="E34575" s="5">
        <v>102.2</v>
      </c>
      <c r="F34575" s="5">
        <v>204</v>
      </c>
      <c r="G34575" s="5">
        <v>101.7</v>
      </c>
      <c r="H34575" s="5">
        <v>101.6</v>
      </c>
      <c r="I34575" s="5">
        <v>0</v>
      </c>
      <c r="J34575" s="5">
        <v>0</v>
      </c>
      <c r="K34575" s="5">
        <v>0</v>
      </c>
    </row>
    <row r="34576" spans="1:11" x14ac:dyDescent="0.25">
      <c r="A34576" s="5">
        <f>34569</f>
      </c>
      <c r="B34576" s="5" t="s">
        <v>34584</v>
      </c>
      <c r="C34576" s="5">
        <v>103.5</v>
      </c>
      <c r="D34576" s="5">
        <v>0.1</v>
      </c>
      <c r="E34576" s="5">
        <v>103.7</v>
      </c>
      <c r="F34576" s="5">
        <v>206.2</v>
      </c>
      <c r="G34576" s="5">
        <v>102.8</v>
      </c>
      <c r="H34576" s="5">
        <v>102.7</v>
      </c>
      <c r="I34576" s="5">
        <v>0</v>
      </c>
      <c r="J34576" s="5">
        <v>0</v>
      </c>
      <c r="K34576" s="5">
        <v>0</v>
      </c>
    </row>
    <row r="34577" spans="1:11" x14ac:dyDescent="0.25">
      <c r="A34577" s="5">
        <f>34570</f>
      </c>
      <c r="B34577" s="5" t="s">
        <v>34585</v>
      </c>
      <c r="C34577" s="5">
        <v>103.5</v>
      </c>
      <c r="D34577" s="5">
        <v>0.1</v>
      </c>
      <c r="E34577" s="5">
        <v>103.7</v>
      </c>
      <c r="F34577" s="5">
        <v>206.2</v>
      </c>
      <c r="G34577" s="5">
        <v>102.8</v>
      </c>
      <c r="H34577" s="5">
        <v>102.7</v>
      </c>
      <c r="I34577" s="5">
        <v>0</v>
      </c>
      <c r="J34577" s="5">
        <v>0</v>
      </c>
      <c r="K34577" s="5">
        <v>0</v>
      </c>
    </row>
    <row r="34578" spans="1:11" x14ac:dyDescent="0.25">
      <c r="A34578" s="5">
        <f>34571</f>
      </c>
      <c r="B34578" s="5" t="s">
        <v>34586</v>
      </c>
      <c r="C34578" s="5">
        <v>103.4</v>
      </c>
      <c r="D34578" s="5">
        <v>0.1</v>
      </c>
      <c r="E34578" s="5">
        <v>103.6</v>
      </c>
      <c r="F34578" s="5">
        <v>206.4</v>
      </c>
      <c r="G34578" s="5">
        <v>103</v>
      </c>
      <c r="H34578" s="5">
        <v>102.9</v>
      </c>
      <c r="I34578" s="5">
        <v>0</v>
      </c>
      <c r="J34578" s="5">
        <v>0</v>
      </c>
      <c r="K34578" s="5">
        <v>0</v>
      </c>
    </row>
    <row r="34579" spans="1:11" x14ac:dyDescent="0.25">
      <c r="A34579" s="5">
        <f>34572</f>
      </c>
      <c r="B34579" s="5" t="s">
        <v>34587</v>
      </c>
      <c r="C34579" s="5">
        <v>103.4</v>
      </c>
      <c r="D34579" s="5">
        <v>0.1</v>
      </c>
      <c r="E34579" s="5">
        <v>103.6</v>
      </c>
      <c r="F34579" s="5">
        <v>206.4</v>
      </c>
      <c r="G34579" s="5">
        <v>103</v>
      </c>
      <c r="H34579" s="5">
        <v>102.9</v>
      </c>
      <c r="I34579" s="5">
        <v>0</v>
      </c>
      <c r="J34579" s="5">
        <v>0</v>
      </c>
      <c r="K34579" s="5">
        <v>0</v>
      </c>
    </row>
    <row r="34580" spans="1:11" x14ac:dyDescent="0.25">
      <c r="A34580" s="5">
        <f>34573</f>
      </c>
      <c r="B34580" s="5" t="s">
        <v>34588</v>
      </c>
      <c r="C34580" s="5">
        <v>103.7</v>
      </c>
      <c r="D34580" s="5">
        <v>0.1</v>
      </c>
      <c r="E34580" s="5">
        <v>103.9</v>
      </c>
      <c r="F34580" s="5">
        <v>206.8</v>
      </c>
      <c r="G34580" s="5">
        <v>103.2</v>
      </c>
      <c r="H34580" s="5">
        <v>103.1</v>
      </c>
      <c r="I34580" s="5">
        <v>0</v>
      </c>
      <c r="J34580" s="5">
        <v>0</v>
      </c>
      <c r="K34580" s="5">
        <v>0</v>
      </c>
    </row>
    <row r="34581" spans="1:11" x14ac:dyDescent="0.25">
      <c r="A34581" s="5">
        <f>34574</f>
      </c>
      <c r="B34581" s="5" t="s">
        <v>34589</v>
      </c>
      <c r="C34581" s="5">
        <v>103.7</v>
      </c>
      <c r="D34581" s="5">
        <v>0.1</v>
      </c>
      <c r="E34581" s="5">
        <v>103.9</v>
      </c>
      <c r="F34581" s="5">
        <v>206.8</v>
      </c>
      <c r="G34581" s="5">
        <v>103.2</v>
      </c>
      <c r="H34581" s="5">
        <v>103.1</v>
      </c>
      <c r="I34581" s="5">
        <v>0</v>
      </c>
      <c r="J34581" s="5">
        <v>0</v>
      </c>
      <c r="K34581" s="5">
        <v>0</v>
      </c>
    </row>
    <row r="34582" spans="1:11" x14ac:dyDescent="0.25">
      <c r="A34582" s="5">
        <f>34575</f>
      </c>
      <c r="B34582" s="5" t="s">
        <v>34590</v>
      </c>
      <c r="C34582" s="5">
        <v>102.5</v>
      </c>
      <c r="D34582" s="5">
        <v>0.1</v>
      </c>
      <c r="E34582" s="5">
        <v>102.6</v>
      </c>
      <c r="F34582" s="5">
        <v>205.5</v>
      </c>
      <c r="G34582" s="5">
        <v>102.6</v>
      </c>
      <c r="H34582" s="5">
        <v>102.4</v>
      </c>
      <c r="I34582" s="5">
        <v>0</v>
      </c>
      <c r="J34582" s="5">
        <v>0</v>
      </c>
      <c r="K34582" s="5">
        <v>0</v>
      </c>
    </row>
    <row r="34583" spans="1:11" x14ac:dyDescent="0.25">
      <c r="A34583" s="5">
        <f>34576</f>
      </c>
      <c r="B34583" s="5" t="s">
        <v>34591</v>
      </c>
      <c r="C34583" s="5">
        <v>102.5</v>
      </c>
      <c r="D34583" s="5">
        <v>0.1</v>
      </c>
      <c r="E34583" s="5">
        <v>102.6</v>
      </c>
      <c r="F34583" s="5">
        <v>205.5</v>
      </c>
      <c r="G34583" s="5">
        <v>102.6</v>
      </c>
      <c r="H34583" s="5">
        <v>102.4</v>
      </c>
      <c r="I34583" s="5">
        <v>0</v>
      </c>
      <c r="J34583" s="5">
        <v>0</v>
      </c>
      <c r="K34583" s="5">
        <v>0</v>
      </c>
    </row>
    <row r="34584" spans="1:11" x14ac:dyDescent="0.25">
      <c r="A34584" s="5">
        <f>34577</f>
      </c>
      <c r="B34584" s="5" t="s">
        <v>34592</v>
      </c>
      <c r="C34584" s="5">
        <v>102.5</v>
      </c>
      <c r="D34584" s="5">
        <v>0.1</v>
      </c>
      <c r="E34584" s="5">
        <v>102.6</v>
      </c>
      <c r="F34584" s="5">
        <v>205.5</v>
      </c>
      <c r="G34584" s="5">
        <v>102.6</v>
      </c>
      <c r="H34584" s="5">
        <v>102.4</v>
      </c>
      <c r="I34584" s="5">
        <v>0</v>
      </c>
      <c r="J34584" s="5">
        <v>0</v>
      </c>
      <c r="K34584" s="5">
        <v>0</v>
      </c>
    </row>
    <row r="34585" spans="1:11" x14ac:dyDescent="0.25">
      <c r="A34585" s="5">
        <f>34578</f>
      </c>
      <c r="B34585" s="5" t="s">
        <v>34593</v>
      </c>
      <c r="C34585" s="5">
        <v>103</v>
      </c>
      <c r="D34585" s="5">
        <v>0.1</v>
      </c>
      <c r="E34585" s="5">
        <v>103.1</v>
      </c>
      <c r="F34585" s="5">
        <v>205.4</v>
      </c>
      <c r="G34585" s="5">
        <v>102.5</v>
      </c>
      <c r="H34585" s="5">
        <v>102.3</v>
      </c>
      <c r="I34585" s="5">
        <v>0</v>
      </c>
      <c r="J34585" s="5">
        <v>0</v>
      </c>
      <c r="K34585" s="5">
        <v>0</v>
      </c>
    </row>
    <row r="34586" spans="1:11" x14ac:dyDescent="0.25">
      <c r="A34586" s="5">
        <f>34579</f>
      </c>
      <c r="B34586" s="5" t="s">
        <v>34594</v>
      </c>
      <c r="C34586" s="5">
        <v>103</v>
      </c>
      <c r="D34586" s="5">
        <v>0.1</v>
      </c>
      <c r="E34586" s="5">
        <v>103.1</v>
      </c>
      <c r="F34586" s="5">
        <v>205.4</v>
      </c>
      <c r="G34586" s="5">
        <v>102.5</v>
      </c>
      <c r="H34586" s="5">
        <v>102.3</v>
      </c>
      <c r="I34586" s="5">
        <v>0</v>
      </c>
      <c r="J34586" s="5">
        <v>0</v>
      </c>
      <c r="K34586" s="5">
        <v>0</v>
      </c>
    </row>
    <row r="34587" spans="1:11" x14ac:dyDescent="0.25">
      <c r="A34587" s="5">
        <f>34580</f>
      </c>
      <c r="B34587" s="5" t="s">
        <v>34595</v>
      </c>
      <c r="C34587" s="5">
        <v>103.1</v>
      </c>
      <c r="D34587" s="5">
        <v>0.1</v>
      </c>
      <c r="E34587" s="5">
        <v>103.3</v>
      </c>
      <c r="F34587" s="5">
        <v>206.5</v>
      </c>
      <c r="G34587" s="5">
        <v>103.2</v>
      </c>
      <c r="H34587" s="5">
        <v>103</v>
      </c>
      <c r="I34587" s="5">
        <v>0</v>
      </c>
      <c r="J34587" s="5">
        <v>0</v>
      </c>
      <c r="K34587" s="5">
        <v>0</v>
      </c>
    </row>
    <row r="34588" spans="1:11" x14ac:dyDescent="0.25">
      <c r="A34588" s="5">
        <f>34581</f>
      </c>
      <c r="B34588" s="5" t="s">
        <v>34596</v>
      </c>
      <c r="C34588" s="5">
        <v>103.1</v>
      </c>
      <c r="D34588" s="5">
        <v>0.1</v>
      </c>
      <c r="E34588" s="5">
        <v>103.3</v>
      </c>
      <c r="F34588" s="5">
        <v>206.5</v>
      </c>
      <c r="G34588" s="5">
        <v>103.2</v>
      </c>
      <c r="H34588" s="5">
        <v>103</v>
      </c>
      <c r="I34588" s="5">
        <v>0</v>
      </c>
      <c r="J34588" s="5">
        <v>0</v>
      </c>
      <c r="K34588" s="5">
        <v>0</v>
      </c>
    </row>
    <row r="34589" spans="1:11" x14ac:dyDescent="0.25">
      <c r="A34589" s="5">
        <f>34582</f>
      </c>
      <c r="B34589" s="5" t="s">
        <v>34597</v>
      </c>
      <c r="C34589" s="5">
        <v>102.8</v>
      </c>
      <c r="D34589" s="5">
        <v>0.1</v>
      </c>
      <c r="E34589" s="5">
        <v>103</v>
      </c>
      <c r="F34589" s="5">
        <v>206</v>
      </c>
      <c r="G34589" s="5">
        <v>102.7</v>
      </c>
      <c r="H34589" s="5">
        <v>102.5</v>
      </c>
      <c r="I34589" s="5">
        <v>0</v>
      </c>
      <c r="J34589" s="5">
        <v>0</v>
      </c>
      <c r="K34589" s="5">
        <v>0</v>
      </c>
    </row>
    <row r="34590" spans="1:11" x14ac:dyDescent="0.25">
      <c r="A34590" s="5">
        <f>34583</f>
      </c>
      <c r="B34590" s="5" t="s">
        <v>34598</v>
      </c>
      <c r="C34590" s="5">
        <v>102.8</v>
      </c>
      <c r="D34590" s="5">
        <v>0.1</v>
      </c>
      <c r="E34590" s="5">
        <v>103</v>
      </c>
      <c r="F34590" s="5">
        <v>206</v>
      </c>
      <c r="G34590" s="5">
        <v>102.7</v>
      </c>
      <c r="H34590" s="5">
        <v>102.5</v>
      </c>
      <c r="I34590" s="5">
        <v>0</v>
      </c>
      <c r="J34590" s="5">
        <v>0</v>
      </c>
      <c r="K34590" s="5">
        <v>0</v>
      </c>
    </row>
    <row r="34591" spans="1:11" x14ac:dyDescent="0.25">
      <c r="A34591" s="5">
        <f>34584</f>
      </c>
      <c r="B34591" s="5" t="s">
        <v>34599</v>
      </c>
      <c r="C34591" s="5">
        <v>103.1</v>
      </c>
      <c r="D34591" s="5">
        <v>0.1</v>
      </c>
      <c r="E34591" s="5">
        <v>103.2</v>
      </c>
      <c r="F34591" s="5">
        <v>205.8</v>
      </c>
      <c r="G34591" s="5">
        <v>102.7</v>
      </c>
      <c r="H34591" s="5">
        <v>102.6</v>
      </c>
      <c r="I34591" s="5">
        <v>0</v>
      </c>
      <c r="J34591" s="5">
        <v>0</v>
      </c>
      <c r="K34591" s="5">
        <v>0</v>
      </c>
    </row>
    <row r="34592" spans="1:11" x14ac:dyDescent="0.25">
      <c r="A34592" s="5">
        <f>34585</f>
      </c>
      <c r="B34592" s="5" t="s">
        <v>34600</v>
      </c>
      <c r="C34592" s="5">
        <v>103.1</v>
      </c>
      <c r="D34592" s="5">
        <v>0.1</v>
      </c>
      <c r="E34592" s="5">
        <v>103.2</v>
      </c>
      <c r="F34592" s="5">
        <v>205.8</v>
      </c>
      <c r="G34592" s="5">
        <v>102.7</v>
      </c>
      <c r="H34592" s="5">
        <v>102.6</v>
      </c>
      <c r="I34592" s="5">
        <v>0</v>
      </c>
      <c r="J34592" s="5">
        <v>0</v>
      </c>
      <c r="K34592" s="5">
        <v>0</v>
      </c>
    </row>
    <row r="34593" spans="1:11" x14ac:dyDescent="0.25">
      <c r="A34593" s="5">
        <f>34586</f>
      </c>
      <c r="B34593" s="5" t="s">
        <v>34601</v>
      </c>
      <c r="C34593" s="5">
        <v>103.1</v>
      </c>
      <c r="D34593" s="5">
        <v>0.1</v>
      </c>
      <c r="E34593" s="5">
        <v>103.2</v>
      </c>
      <c r="F34593" s="5">
        <v>205.8</v>
      </c>
      <c r="G34593" s="5">
        <v>102.7</v>
      </c>
      <c r="H34593" s="5">
        <v>102.6</v>
      </c>
      <c r="I34593" s="5">
        <v>0</v>
      </c>
      <c r="J34593" s="5">
        <v>0</v>
      </c>
      <c r="K34593" s="5">
        <v>0</v>
      </c>
    </row>
    <row r="34594" spans="1:11" x14ac:dyDescent="0.25">
      <c r="A34594" s="5">
        <f>34587</f>
      </c>
      <c r="B34594" s="5" t="s">
        <v>34602</v>
      </c>
      <c r="C34594" s="5">
        <v>103.1</v>
      </c>
      <c r="D34594" s="5">
        <v>0.1</v>
      </c>
      <c r="E34594" s="5">
        <v>103.2</v>
      </c>
      <c r="F34594" s="5">
        <v>205.8</v>
      </c>
      <c r="G34594" s="5">
        <v>102.7</v>
      </c>
      <c r="H34594" s="5">
        <v>102.6</v>
      </c>
      <c r="I34594" s="5">
        <v>0</v>
      </c>
      <c r="J34594" s="5">
        <v>0</v>
      </c>
      <c r="K34594" s="5">
        <v>0</v>
      </c>
    </row>
    <row r="34595" spans="1:11" x14ac:dyDescent="0.25">
      <c r="A34595" s="5">
        <f>34588</f>
      </c>
      <c r="B34595" s="5" t="s">
        <v>34603</v>
      </c>
      <c r="C34595" s="5">
        <v>103.3</v>
      </c>
      <c r="D34595" s="5">
        <v>0.1</v>
      </c>
      <c r="E34595" s="5">
        <v>103.4</v>
      </c>
      <c r="F34595" s="5">
        <v>206.2</v>
      </c>
      <c r="G34595" s="5">
        <v>102.9</v>
      </c>
      <c r="H34595" s="5">
        <v>102.7</v>
      </c>
      <c r="I34595" s="5">
        <v>0</v>
      </c>
      <c r="J34595" s="5">
        <v>0</v>
      </c>
      <c r="K34595" s="5">
        <v>0</v>
      </c>
    </row>
    <row r="34596" spans="1:11" x14ac:dyDescent="0.25">
      <c r="A34596" s="5">
        <f>34589</f>
      </c>
      <c r="B34596" s="5" t="s">
        <v>34604</v>
      </c>
      <c r="C34596" s="5">
        <v>103.3</v>
      </c>
      <c r="D34596" s="5">
        <v>0.1</v>
      </c>
      <c r="E34596" s="5">
        <v>103.4</v>
      </c>
      <c r="F34596" s="5">
        <v>206.2</v>
      </c>
      <c r="G34596" s="5">
        <v>102.9</v>
      </c>
      <c r="H34596" s="5">
        <v>102.7</v>
      </c>
      <c r="I34596" s="5">
        <v>0</v>
      </c>
      <c r="J34596" s="5">
        <v>0</v>
      </c>
      <c r="K34596" s="5">
        <v>0</v>
      </c>
    </row>
    <row r="34597" spans="1:11" x14ac:dyDescent="0.25">
      <c r="A34597" s="5">
        <f>34590</f>
      </c>
      <c r="B34597" s="5" t="s">
        <v>34605</v>
      </c>
      <c r="C34597" s="5">
        <v>103.4</v>
      </c>
      <c r="D34597" s="5">
        <v>0.1</v>
      </c>
      <c r="E34597" s="5">
        <v>103.6</v>
      </c>
      <c r="F34597" s="5">
        <v>206.7</v>
      </c>
      <c r="G34597" s="5">
        <v>103.1</v>
      </c>
      <c r="H34597" s="5">
        <v>103</v>
      </c>
      <c r="I34597" s="5">
        <v>0</v>
      </c>
      <c r="J34597" s="5">
        <v>0</v>
      </c>
      <c r="K34597" s="5">
        <v>0</v>
      </c>
    </row>
    <row r="34598" spans="1:11" x14ac:dyDescent="0.25">
      <c r="A34598" s="5">
        <f>34591</f>
      </c>
      <c r="B34598" s="5" t="s">
        <v>34606</v>
      </c>
      <c r="C34598" s="5">
        <v>103.4</v>
      </c>
      <c r="D34598" s="5">
        <v>0.1</v>
      </c>
      <c r="E34598" s="5">
        <v>103.6</v>
      </c>
      <c r="F34598" s="5">
        <v>206.7</v>
      </c>
      <c r="G34598" s="5">
        <v>103.1</v>
      </c>
      <c r="H34598" s="5">
        <v>103</v>
      </c>
      <c r="I34598" s="5">
        <v>0</v>
      </c>
      <c r="J34598" s="5">
        <v>0</v>
      </c>
      <c r="K34598" s="5">
        <v>0</v>
      </c>
    </row>
    <row r="34599" spans="1:11" x14ac:dyDescent="0.25">
      <c r="A34599" s="5">
        <f>34592</f>
      </c>
      <c r="B34599" s="5" t="s">
        <v>34607</v>
      </c>
      <c r="C34599" s="5">
        <v>102.6</v>
      </c>
      <c r="D34599" s="5">
        <v>0.1</v>
      </c>
      <c r="E34599" s="5">
        <v>102.7</v>
      </c>
      <c r="F34599" s="5">
        <v>205.6</v>
      </c>
      <c r="G34599" s="5">
        <v>102.6</v>
      </c>
      <c r="H34599" s="5">
        <v>102.4</v>
      </c>
      <c r="I34599" s="5">
        <v>0</v>
      </c>
      <c r="J34599" s="5">
        <v>0</v>
      </c>
      <c r="K34599" s="5">
        <v>0</v>
      </c>
    </row>
    <row r="34600" spans="1:11" x14ac:dyDescent="0.25">
      <c r="A34600" s="5">
        <f>34593</f>
      </c>
      <c r="B34600" s="5" t="s">
        <v>34608</v>
      </c>
      <c r="C34600" s="5">
        <v>102.6</v>
      </c>
      <c r="D34600" s="5">
        <v>0.1</v>
      </c>
      <c r="E34600" s="5">
        <v>102.7</v>
      </c>
      <c r="F34600" s="5">
        <v>205.6</v>
      </c>
      <c r="G34600" s="5">
        <v>102.6</v>
      </c>
      <c r="H34600" s="5">
        <v>102.4</v>
      </c>
      <c r="I34600" s="5">
        <v>0</v>
      </c>
      <c r="J34600" s="5">
        <v>0</v>
      </c>
      <c r="K34600" s="5">
        <v>0</v>
      </c>
    </row>
    <row r="34601" spans="1:11" x14ac:dyDescent="0.25">
      <c r="A34601" s="5">
        <f>34594</f>
      </c>
      <c r="B34601" s="5" t="s">
        <v>34609</v>
      </c>
      <c r="C34601" s="5">
        <v>102.9</v>
      </c>
      <c r="D34601" s="5">
        <v>0.1</v>
      </c>
      <c r="E34601" s="5">
        <v>103.1</v>
      </c>
      <c r="F34601" s="5">
        <v>205.2</v>
      </c>
      <c r="G34601" s="5">
        <v>102.4</v>
      </c>
      <c r="H34601" s="5">
        <v>102.3</v>
      </c>
      <c r="I34601" s="5">
        <v>0</v>
      </c>
      <c r="J34601" s="5">
        <v>0</v>
      </c>
      <c r="K34601" s="5">
        <v>0</v>
      </c>
    </row>
    <row r="34602" spans="1:11" x14ac:dyDescent="0.25">
      <c r="A34602" s="5">
        <f>34595</f>
      </c>
      <c r="B34602" s="5" t="s">
        <v>34610</v>
      </c>
      <c r="C34602" s="5">
        <v>102.9</v>
      </c>
      <c r="D34602" s="5">
        <v>0.1</v>
      </c>
      <c r="E34602" s="5">
        <v>103.1</v>
      </c>
      <c r="F34602" s="5">
        <v>205.2</v>
      </c>
      <c r="G34602" s="5">
        <v>102.4</v>
      </c>
      <c r="H34602" s="5">
        <v>102.3</v>
      </c>
      <c r="I34602" s="5">
        <v>0</v>
      </c>
      <c r="J34602" s="5">
        <v>0</v>
      </c>
      <c r="K34602" s="5">
        <v>0</v>
      </c>
    </row>
    <row r="34603" spans="1:11" x14ac:dyDescent="0.25">
      <c r="A34603" s="5">
        <f>34596</f>
      </c>
      <c r="B34603" s="5" t="s">
        <v>34611</v>
      </c>
      <c r="C34603" s="5">
        <v>102.9</v>
      </c>
      <c r="D34603" s="5">
        <v>0.1</v>
      </c>
      <c r="E34603" s="5">
        <v>103.1</v>
      </c>
      <c r="F34603" s="5">
        <v>205.2</v>
      </c>
      <c r="G34603" s="5">
        <v>102.4</v>
      </c>
      <c r="H34603" s="5">
        <v>102.3</v>
      </c>
      <c r="I34603" s="5">
        <v>0</v>
      </c>
      <c r="J34603" s="5">
        <v>0</v>
      </c>
      <c r="K34603" s="5">
        <v>0</v>
      </c>
    </row>
    <row r="34604" spans="1:11" x14ac:dyDescent="0.25">
      <c r="A34604" s="5">
        <f>34597</f>
      </c>
      <c r="B34604" s="5" t="s">
        <v>34612</v>
      </c>
      <c r="C34604" s="5">
        <v>103</v>
      </c>
      <c r="D34604" s="5">
        <v>0.1</v>
      </c>
      <c r="E34604" s="5">
        <v>103.1</v>
      </c>
      <c r="F34604" s="5">
        <v>205.8</v>
      </c>
      <c r="G34604" s="5">
        <v>102.7</v>
      </c>
      <c r="H34604" s="5">
        <v>102.6</v>
      </c>
      <c r="I34604" s="5">
        <v>0</v>
      </c>
      <c r="J34604" s="5">
        <v>0</v>
      </c>
      <c r="K34604" s="5">
        <v>0</v>
      </c>
    </row>
    <row r="34605" spans="1:11" x14ac:dyDescent="0.25">
      <c r="A34605" s="5">
        <f>34598</f>
      </c>
      <c r="B34605" s="5" t="s">
        <v>34613</v>
      </c>
      <c r="C34605" s="5">
        <v>103</v>
      </c>
      <c r="D34605" s="5">
        <v>0.1</v>
      </c>
      <c r="E34605" s="5">
        <v>103.1</v>
      </c>
      <c r="F34605" s="5">
        <v>205.8</v>
      </c>
      <c r="G34605" s="5">
        <v>102.7</v>
      </c>
      <c r="H34605" s="5">
        <v>102.6</v>
      </c>
      <c r="I34605" s="5">
        <v>0</v>
      </c>
      <c r="J34605" s="5">
        <v>0</v>
      </c>
      <c r="K34605" s="5">
        <v>0</v>
      </c>
    </row>
    <row r="34606" spans="1:11" x14ac:dyDescent="0.25">
      <c r="A34606" s="5">
        <f>34599</f>
      </c>
      <c r="B34606" s="5" t="s">
        <v>34614</v>
      </c>
      <c r="C34606" s="5">
        <v>103.1</v>
      </c>
      <c r="D34606" s="5">
        <v>0.1</v>
      </c>
      <c r="E34606" s="5">
        <v>103.2</v>
      </c>
      <c r="F34606" s="5">
        <v>206.4</v>
      </c>
      <c r="G34606" s="5">
        <v>103</v>
      </c>
      <c r="H34606" s="5">
        <v>102.8</v>
      </c>
      <c r="I34606" s="5">
        <v>0</v>
      </c>
      <c r="J34606" s="5">
        <v>0</v>
      </c>
      <c r="K34606" s="5">
        <v>0</v>
      </c>
    </row>
    <row r="34607" spans="1:11" x14ac:dyDescent="0.25">
      <c r="A34607" s="5">
        <f>34600</f>
      </c>
      <c r="B34607" s="5" t="s">
        <v>34615</v>
      </c>
      <c r="C34607" s="5">
        <v>103.1</v>
      </c>
      <c r="D34607" s="5">
        <v>0.1</v>
      </c>
      <c r="E34607" s="5">
        <v>103.2</v>
      </c>
      <c r="F34607" s="5">
        <v>206.4</v>
      </c>
      <c r="G34607" s="5">
        <v>103</v>
      </c>
      <c r="H34607" s="5">
        <v>102.8</v>
      </c>
      <c r="I34607" s="5">
        <v>0</v>
      </c>
      <c r="J34607" s="5">
        <v>0</v>
      </c>
      <c r="K34607" s="5">
        <v>0</v>
      </c>
    </row>
    <row r="34608" spans="1:11" x14ac:dyDescent="0.25">
      <c r="A34608" s="5">
        <f>34601</f>
      </c>
      <c r="B34608" s="5" t="s">
        <v>34616</v>
      </c>
      <c r="C34608" s="5">
        <v>103.9</v>
      </c>
      <c r="D34608" s="5">
        <v>0.1</v>
      </c>
      <c r="E34608" s="5">
        <v>104</v>
      </c>
      <c r="F34608" s="5">
        <v>207.3</v>
      </c>
      <c r="G34608" s="5">
        <v>103.4</v>
      </c>
      <c r="H34608" s="5">
        <v>103.3</v>
      </c>
      <c r="I34608" s="5">
        <v>0</v>
      </c>
      <c r="J34608" s="5">
        <v>0</v>
      </c>
      <c r="K34608" s="5">
        <v>0</v>
      </c>
    </row>
    <row r="34609" spans="1:11" x14ac:dyDescent="0.25">
      <c r="A34609" s="5">
        <f>34602</f>
      </c>
      <c r="B34609" s="5" t="s">
        <v>34617</v>
      </c>
      <c r="C34609" s="5">
        <v>103.9</v>
      </c>
      <c r="D34609" s="5">
        <v>0.1</v>
      </c>
      <c r="E34609" s="5">
        <v>104</v>
      </c>
      <c r="F34609" s="5">
        <v>207.3</v>
      </c>
      <c r="G34609" s="5">
        <v>103.4</v>
      </c>
      <c r="H34609" s="5">
        <v>103.3</v>
      </c>
      <c r="I34609" s="5">
        <v>0</v>
      </c>
      <c r="J34609" s="5">
        <v>0</v>
      </c>
      <c r="K34609" s="5">
        <v>0</v>
      </c>
    </row>
    <row r="34610" spans="1:11" x14ac:dyDescent="0.25">
      <c r="A34610" s="5">
        <f>34603</f>
      </c>
      <c r="B34610" s="5" t="s">
        <v>34618</v>
      </c>
      <c r="C34610" s="5">
        <v>103.1</v>
      </c>
      <c r="D34610" s="5">
        <v>0.1</v>
      </c>
      <c r="E34610" s="5">
        <v>103.3</v>
      </c>
      <c r="F34610" s="5">
        <v>205.8</v>
      </c>
      <c r="G34610" s="5">
        <v>102.7</v>
      </c>
      <c r="H34610" s="5">
        <v>102.6</v>
      </c>
      <c r="I34610" s="5">
        <v>0</v>
      </c>
      <c r="J34610" s="5">
        <v>0</v>
      </c>
      <c r="K34610" s="5">
        <v>0</v>
      </c>
    </row>
    <row r="34611" spans="1:11" x14ac:dyDescent="0.25">
      <c r="A34611" s="5">
        <f>34604</f>
      </c>
      <c r="B34611" s="5" t="s">
        <v>34619</v>
      </c>
      <c r="C34611" s="5">
        <v>103.1</v>
      </c>
      <c r="D34611" s="5">
        <v>0.1</v>
      </c>
      <c r="E34611" s="5">
        <v>103.3</v>
      </c>
      <c r="F34611" s="5">
        <v>205.8</v>
      </c>
      <c r="G34611" s="5">
        <v>102.7</v>
      </c>
      <c r="H34611" s="5">
        <v>102.6</v>
      </c>
      <c r="I34611" s="5">
        <v>0</v>
      </c>
      <c r="J34611" s="5">
        <v>0</v>
      </c>
      <c r="K34611" s="5">
        <v>0</v>
      </c>
    </row>
    <row r="34612" spans="1:11" x14ac:dyDescent="0.25">
      <c r="A34612" s="5">
        <f>34605</f>
      </c>
      <c r="B34612" s="5" t="s">
        <v>34620</v>
      </c>
      <c r="C34612" s="5">
        <v>103.1</v>
      </c>
      <c r="D34612" s="5">
        <v>0.1</v>
      </c>
      <c r="E34612" s="5">
        <v>103.3</v>
      </c>
      <c r="F34612" s="5">
        <v>205.8</v>
      </c>
      <c r="G34612" s="5">
        <v>102.7</v>
      </c>
      <c r="H34612" s="5">
        <v>102.6</v>
      </c>
      <c r="I34612" s="5">
        <v>0</v>
      </c>
      <c r="J34612" s="5">
        <v>0</v>
      </c>
      <c r="K34612" s="5">
        <v>0</v>
      </c>
    </row>
    <row r="34613" spans="1:11" x14ac:dyDescent="0.25">
      <c r="A34613" s="5">
        <f>34606</f>
      </c>
      <c r="B34613" s="5" t="s">
        <v>34621</v>
      </c>
      <c r="C34613" s="5">
        <v>103.1</v>
      </c>
      <c r="D34613" s="5">
        <v>0.1</v>
      </c>
      <c r="E34613" s="5">
        <v>103.3</v>
      </c>
      <c r="F34613" s="5">
        <v>205.8</v>
      </c>
      <c r="G34613" s="5">
        <v>102.7</v>
      </c>
      <c r="H34613" s="5">
        <v>102.6</v>
      </c>
      <c r="I34613" s="5">
        <v>0</v>
      </c>
      <c r="J34613" s="5">
        <v>0</v>
      </c>
      <c r="K34613" s="5">
        <v>0</v>
      </c>
    </row>
    <row r="34614" spans="1:11" x14ac:dyDescent="0.25">
      <c r="A34614" s="5">
        <f>34607</f>
      </c>
      <c r="B34614" s="5" t="s">
        <v>34622</v>
      </c>
      <c r="C34614" s="5">
        <v>102.7</v>
      </c>
      <c r="D34614" s="5">
        <v>0.1</v>
      </c>
      <c r="E34614" s="5">
        <v>102.8</v>
      </c>
      <c r="F34614" s="5">
        <v>206.1</v>
      </c>
      <c r="G34614" s="5">
        <v>102.8</v>
      </c>
      <c r="H34614" s="5">
        <v>102.6</v>
      </c>
      <c r="I34614" s="5">
        <v>0</v>
      </c>
      <c r="J34614" s="5">
        <v>0</v>
      </c>
      <c r="K34614" s="5">
        <v>0</v>
      </c>
    </row>
    <row r="34615" spans="1:11" x14ac:dyDescent="0.25">
      <c r="A34615" s="5">
        <f>34608</f>
      </c>
      <c r="B34615" s="5" t="s">
        <v>34623</v>
      </c>
      <c r="C34615" s="5">
        <v>102.7</v>
      </c>
      <c r="D34615" s="5">
        <v>0.1</v>
      </c>
      <c r="E34615" s="5">
        <v>102.8</v>
      </c>
      <c r="F34615" s="5">
        <v>206.1</v>
      </c>
      <c r="G34615" s="5">
        <v>102.8</v>
      </c>
      <c r="H34615" s="5">
        <v>102.6</v>
      </c>
      <c r="I34615" s="5">
        <v>0</v>
      </c>
      <c r="J34615" s="5">
        <v>0</v>
      </c>
      <c r="K34615" s="5">
        <v>0</v>
      </c>
    </row>
    <row r="34616" spans="1:11" x14ac:dyDescent="0.25">
      <c r="A34616" s="5">
        <f>34609</f>
      </c>
      <c r="B34616" s="5" t="s">
        <v>34624</v>
      </c>
      <c r="C34616" s="5">
        <v>102.9</v>
      </c>
      <c r="D34616" s="5">
        <v>0.1</v>
      </c>
      <c r="E34616" s="5">
        <v>103.1</v>
      </c>
      <c r="F34616" s="5">
        <v>206.3</v>
      </c>
      <c r="G34616" s="5">
        <v>102.9</v>
      </c>
      <c r="H34616" s="5">
        <v>102.7</v>
      </c>
      <c r="I34616" s="5">
        <v>0</v>
      </c>
      <c r="J34616" s="5">
        <v>0</v>
      </c>
      <c r="K34616" s="5">
        <v>0</v>
      </c>
    </row>
    <row r="34617" spans="1:11" x14ac:dyDescent="0.25">
      <c r="A34617" s="5">
        <f>34610</f>
      </c>
      <c r="B34617" s="5" t="s">
        <v>34625</v>
      </c>
      <c r="C34617" s="5">
        <v>102.9</v>
      </c>
      <c r="D34617" s="5">
        <v>0.1</v>
      </c>
      <c r="E34617" s="5">
        <v>103.1</v>
      </c>
      <c r="F34617" s="5">
        <v>206.3</v>
      </c>
      <c r="G34617" s="5">
        <v>102.9</v>
      </c>
      <c r="H34617" s="5">
        <v>102.7</v>
      </c>
      <c r="I34617" s="5">
        <v>0</v>
      </c>
      <c r="J34617" s="5">
        <v>0</v>
      </c>
      <c r="K34617" s="5">
        <v>0</v>
      </c>
    </row>
    <row r="34618" spans="1:11" x14ac:dyDescent="0.25">
      <c r="A34618" s="5">
        <f>34611</f>
      </c>
      <c r="B34618" s="5" t="s">
        <v>34626</v>
      </c>
      <c r="C34618" s="5">
        <v>102.6</v>
      </c>
      <c r="D34618" s="5">
        <v>0.1</v>
      </c>
      <c r="E34618" s="5">
        <v>102.7</v>
      </c>
      <c r="F34618" s="5">
        <v>206</v>
      </c>
      <c r="G34618" s="5">
        <v>102.8</v>
      </c>
      <c r="H34618" s="5">
        <v>102.7</v>
      </c>
      <c r="I34618" s="5">
        <v>0</v>
      </c>
      <c r="J34618" s="5">
        <v>0</v>
      </c>
      <c r="K34618" s="5">
        <v>0</v>
      </c>
    </row>
    <row r="34619" spans="1:11" x14ac:dyDescent="0.25">
      <c r="A34619" s="5">
        <f>34612</f>
      </c>
      <c r="B34619" s="5" t="s">
        <v>34627</v>
      </c>
      <c r="C34619" s="5">
        <v>102.6</v>
      </c>
      <c r="D34619" s="5">
        <v>0.1</v>
      </c>
      <c r="E34619" s="5">
        <v>102.7</v>
      </c>
      <c r="F34619" s="5">
        <v>206</v>
      </c>
      <c r="G34619" s="5">
        <v>102.8</v>
      </c>
      <c r="H34619" s="5">
        <v>102.7</v>
      </c>
      <c r="I34619" s="5">
        <v>0</v>
      </c>
      <c r="J34619" s="5">
        <v>0</v>
      </c>
      <c r="K34619" s="5">
        <v>0</v>
      </c>
    </row>
    <row r="34620" spans="1:11" x14ac:dyDescent="0.25">
      <c r="A34620" s="5">
        <f>34613</f>
      </c>
      <c r="B34620" s="5" t="s">
        <v>34628</v>
      </c>
      <c r="C34620" s="5">
        <v>103.7</v>
      </c>
      <c r="D34620" s="5">
        <v>0.1</v>
      </c>
      <c r="E34620" s="5">
        <v>103.8</v>
      </c>
      <c r="F34620" s="5">
        <v>206.4</v>
      </c>
      <c r="G34620" s="5">
        <v>103</v>
      </c>
      <c r="H34620" s="5">
        <v>102.8</v>
      </c>
      <c r="I34620" s="5">
        <v>0</v>
      </c>
      <c r="J34620" s="5">
        <v>0</v>
      </c>
      <c r="K34620" s="5">
        <v>0</v>
      </c>
    </row>
    <row r="34621" spans="1:11" x14ac:dyDescent="0.25">
      <c r="A34621" s="5">
        <f>34614</f>
      </c>
      <c r="B34621" s="5" t="s">
        <v>34629</v>
      </c>
      <c r="C34621" s="5">
        <v>103.7</v>
      </c>
      <c r="D34621" s="5">
        <v>0.1</v>
      </c>
      <c r="E34621" s="5">
        <v>103.8</v>
      </c>
      <c r="F34621" s="5">
        <v>206.4</v>
      </c>
      <c r="G34621" s="5">
        <v>103</v>
      </c>
      <c r="H34621" s="5">
        <v>102.8</v>
      </c>
      <c r="I34621" s="5">
        <v>0</v>
      </c>
      <c r="J34621" s="5">
        <v>0</v>
      </c>
      <c r="K34621" s="5">
        <v>0</v>
      </c>
    </row>
    <row r="34622" spans="1:11" x14ac:dyDescent="0.25">
      <c r="A34622" s="5">
        <f>34615</f>
      </c>
      <c r="B34622" s="5" t="s">
        <v>34630</v>
      </c>
      <c r="C34622" s="5">
        <v>103.7</v>
      </c>
      <c r="D34622" s="5">
        <v>0.1</v>
      </c>
      <c r="E34622" s="5">
        <v>103.8</v>
      </c>
      <c r="F34622" s="5">
        <v>206.4</v>
      </c>
      <c r="G34622" s="5">
        <v>103</v>
      </c>
      <c r="H34622" s="5">
        <v>102.8</v>
      </c>
      <c r="I34622" s="5">
        <v>0</v>
      </c>
      <c r="J34622" s="5">
        <v>0</v>
      </c>
      <c r="K34622" s="5">
        <v>0</v>
      </c>
    </row>
    <row r="34623" spans="1:11" x14ac:dyDescent="0.25">
      <c r="A34623" s="5">
        <f>34616</f>
      </c>
      <c r="B34623" s="5" t="s">
        <v>34631</v>
      </c>
      <c r="C34623" s="5">
        <v>103.7</v>
      </c>
      <c r="D34623" s="5">
        <v>0.1</v>
      </c>
      <c r="E34623" s="5">
        <v>103.8</v>
      </c>
      <c r="F34623" s="5">
        <v>206.4</v>
      </c>
      <c r="G34623" s="5">
        <v>103</v>
      </c>
      <c r="H34623" s="5">
        <v>102.8</v>
      </c>
      <c r="I34623" s="5">
        <v>0</v>
      </c>
      <c r="J34623" s="5">
        <v>0</v>
      </c>
      <c r="K34623" s="5">
        <v>0</v>
      </c>
    </row>
    <row r="34624" spans="1:11" x14ac:dyDescent="0.25">
      <c r="A34624" s="5">
        <f>34617</f>
      </c>
      <c r="B34624" s="5" t="s">
        <v>34632</v>
      </c>
      <c r="C34624" s="5">
        <v>102.5</v>
      </c>
      <c r="D34624" s="5">
        <v>0.1</v>
      </c>
      <c r="E34624" s="5">
        <v>102.7</v>
      </c>
      <c r="F34624" s="5">
        <v>204.7</v>
      </c>
      <c r="G34624" s="5">
        <v>102.1</v>
      </c>
      <c r="H34624" s="5">
        <v>102.8</v>
      </c>
      <c r="I34624" s="5">
        <v>0</v>
      </c>
      <c r="J34624" s="5">
        <v>0</v>
      </c>
      <c r="K34624" s="5">
        <v>0</v>
      </c>
    </row>
    <row r="34625" spans="1:11" x14ac:dyDescent="0.25">
      <c r="A34625" s="5">
        <f>34618</f>
      </c>
      <c r="B34625" s="5" t="s">
        <v>34633</v>
      </c>
      <c r="C34625" s="5">
        <v>102.5</v>
      </c>
      <c r="D34625" s="5">
        <v>0.1</v>
      </c>
      <c r="E34625" s="5">
        <v>102.7</v>
      </c>
      <c r="F34625" s="5">
        <v>204.7</v>
      </c>
      <c r="G34625" s="5">
        <v>102.1</v>
      </c>
      <c r="H34625" s="5">
        <v>102</v>
      </c>
      <c r="I34625" s="5">
        <v>0</v>
      </c>
      <c r="J34625" s="5">
        <v>0</v>
      </c>
      <c r="K34625" s="5">
        <v>0</v>
      </c>
    </row>
    <row r="34626" spans="1:11" x14ac:dyDescent="0.25">
      <c r="A34626" s="5">
        <f>34619</f>
      </c>
      <c r="B34626" s="5" t="s">
        <v>34634</v>
      </c>
      <c r="C34626" s="5">
        <v>102.4</v>
      </c>
      <c r="D34626" s="5">
        <v>0.1</v>
      </c>
      <c r="E34626" s="5">
        <v>102.6</v>
      </c>
      <c r="F34626" s="5">
        <v>204.7</v>
      </c>
      <c r="G34626" s="5">
        <v>102.1</v>
      </c>
      <c r="H34626" s="5">
        <v>102</v>
      </c>
      <c r="I34626" s="5">
        <v>0</v>
      </c>
      <c r="J34626" s="5">
        <v>0</v>
      </c>
      <c r="K34626" s="5">
        <v>0</v>
      </c>
    </row>
    <row r="34627" spans="1:11" x14ac:dyDescent="0.25">
      <c r="A34627" s="5">
        <f>34620</f>
      </c>
      <c r="B34627" s="5" t="s">
        <v>34635</v>
      </c>
      <c r="C34627" s="5">
        <v>102.4</v>
      </c>
      <c r="D34627" s="5">
        <v>0.1</v>
      </c>
      <c r="E34627" s="5">
        <v>102.6</v>
      </c>
      <c r="F34627" s="5">
        <v>204.7</v>
      </c>
      <c r="G34627" s="5">
        <v>102.1</v>
      </c>
      <c r="H34627" s="5">
        <v>101.9</v>
      </c>
      <c r="I34627" s="5">
        <v>0</v>
      </c>
      <c r="J34627" s="5">
        <v>0</v>
      </c>
      <c r="K34627" s="5">
        <v>0</v>
      </c>
    </row>
    <row r="34628" spans="1:11" x14ac:dyDescent="0.25">
      <c r="A34628" s="5">
        <f>34621</f>
      </c>
      <c r="B34628" s="5" t="s">
        <v>34636</v>
      </c>
      <c r="C34628" s="5">
        <v>102.4</v>
      </c>
      <c r="D34628" s="5">
        <v>0.1</v>
      </c>
      <c r="E34628" s="5">
        <v>102.6</v>
      </c>
      <c r="F34628" s="5">
        <v>204.7</v>
      </c>
      <c r="G34628" s="5">
        <v>102.1</v>
      </c>
      <c r="H34628" s="5">
        <v>101.9</v>
      </c>
      <c r="I34628" s="5">
        <v>0</v>
      </c>
      <c r="J34628" s="5">
        <v>0</v>
      </c>
      <c r="K34628" s="5">
        <v>0</v>
      </c>
    </row>
    <row r="34629" spans="1:11" x14ac:dyDescent="0.25">
      <c r="A34629" s="5">
        <f>34622</f>
      </c>
      <c r="B34629" s="5" t="s">
        <v>34637</v>
      </c>
      <c r="C34629" s="5">
        <v>102.3</v>
      </c>
      <c r="D34629" s="5">
        <v>0.1</v>
      </c>
      <c r="E34629" s="5">
        <v>102.4</v>
      </c>
      <c r="F34629" s="5">
        <v>204.7</v>
      </c>
      <c r="G34629" s="5">
        <v>102.1</v>
      </c>
      <c r="H34629" s="5">
        <v>102</v>
      </c>
      <c r="I34629" s="5">
        <v>0</v>
      </c>
      <c r="J34629" s="5">
        <v>0</v>
      </c>
      <c r="K34629" s="5">
        <v>0</v>
      </c>
    </row>
    <row r="34630" spans="1:11" x14ac:dyDescent="0.25">
      <c r="A34630" s="5">
        <f>34623</f>
      </c>
      <c r="B34630" s="5" t="s">
        <v>34638</v>
      </c>
      <c r="C34630" s="5">
        <v>102.3</v>
      </c>
      <c r="D34630" s="5">
        <v>0.1</v>
      </c>
      <c r="E34630" s="5">
        <v>102.4</v>
      </c>
      <c r="F34630" s="5">
        <v>204.7</v>
      </c>
      <c r="G34630" s="5">
        <v>102.1</v>
      </c>
      <c r="H34630" s="5">
        <v>102</v>
      </c>
      <c r="I34630" s="5">
        <v>0</v>
      </c>
      <c r="J34630" s="5">
        <v>0</v>
      </c>
      <c r="K34630" s="5">
        <v>0</v>
      </c>
    </row>
    <row r="34631" spans="1:11" x14ac:dyDescent="0.25">
      <c r="A34631" s="5">
        <f>34624</f>
      </c>
      <c r="B34631" s="5" t="s">
        <v>34639</v>
      </c>
      <c r="C34631" s="5">
        <v>103</v>
      </c>
      <c r="D34631" s="5">
        <v>0.1</v>
      </c>
      <c r="E34631" s="5">
        <v>103.1</v>
      </c>
      <c r="F34631" s="5">
        <v>205.5</v>
      </c>
      <c r="G34631" s="5">
        <v>102.6</v>
      </c>
      <c r="H34631" s="5">
        <v>102.4</v>
      </c>
      <c r="I34631" s="5">
        <v>0</v>
      </c>
      <c r="J34631" s="5">
        <v>0</v>
      </c>
      <c r="K34631" s="5">
        <v>0</v>
      </c>
    </row>
    <row r="34632" spans="1:11" x14ac:dyDescent="0.25">
      <c r="A34632" s="5">
        <f>34625</f>
      </c>
      <c r="B34632" s="5" t="s">
        <v>34640</v>
      </c>
      <c r="C34632" s="5">
        <v>103</v>
      </c>
      <c r="D34632" s="5">
        <v>0.1</v>
      </c>
      <c r="E34632" s="5">
        <v>103.1</v>
      </c>
      <c r="F34632" s="5">
        <v>205.5</v>
      </c>
      <c r="G34632" s="5">
        <v>102.6</v>
      </c>
      <c r="H34632" s="5">
        <v>102.4</v>
      </c>
      <c r="I34632" s="5">
        <v>0</v>
      </c>
      <c r="J34632" s="5">
        <v>0</v>
      </c>
      <c r="K34632" s="5">
        <v>0</v>
      </c>
    </row>
    <row r="34633" spans="1:11" x14ac:dyDescent="0.25">
      <c r="A34633" s="5">
        <f>34626</f>
      </c>
      <c r="B34633" s="5" t="s">
        <v>34641</v>
      </c>
      <c r="C34633" s="5">
        <v>103</v>
      </c>
      <c r="D34633" s="5">
        <v>0.1</v>
      </c>
      <c r="E34633" s="5">
        <v>103.1</v>
      </c>
      <c r="F34633" s="5">
        <v>205.5</v>
      </c>
      <c r="G34633" s="5">
        <v>102.6</v>
      </c>
      <c r="H34633" s="5">
        <v>102.4</v>
      </c>
      <c r="I34633" s="5">
        <v>0</v>
      </c>
      <c r="J34633" s="5">
        <v>0</v>
      </c>
      <c r="K34633" s="5">
        <v>0</v>
      </c>
    </row>
    <row r="34634" spans="1:11" x14ac:dyDescent="0.25">
      <c r="A34634" s="5">
        <f>34627</f>
      </c>
      <c r="B34634" s="5" t="s">
        <v>34642</v>
      </c>
      <c r="C34634" s="5">
        <v>103</v>
      </c>
      <c r="D34634" s="5">
        <v>0.1</v>
      </c>
      <c r="E34634" s="5">
        <v>103.1</v>
      </c>
      <c r="F34634" s="5">
        <v>205.5</v>
      </c>
      <c r="G34634" s="5">
        <v>102.6</v>
      </c>
      <c r="H34634" s="5">
        <v>102.4</v>
      </c>
      <c r="I34634" s="5">
        <v>0</v>
      </c>
      <c r="J34634" s="5">
        <v>0</v>
      </c>
      <c r="K34634" s="5">
        <v>0</v>
      </c>
    </row>
    <row r="34635" spans="1:11" x14ac:dyDescent="0.25">
      <c r="A34635" s="5">
        <f>34628</f>
      </c>
      <c r="B34635" s="5" t="s">
        <v>34643</v>
      </c>
      <c r="C34635" s="5">
        <v>103</v>
      </c>
      <c r="D34635" s="5">
        <v>0.1</v>
      </c>
      <c r="E34635" s="5">
        <v>103.1</v>
      </c>
      <c r="F34635" s="5">
        <v>205.5</v>
      </c>
      <c r="G34635" s="5">
        <v>102.6</v>
      </c>
      <c r="H34635" s="5">
        <v>102.4</v>
      </c>
      <c r="I34635" s="5">
        <v>0</v>
      </c>
      <c r="J34635" s="5">
        <v>0</v>
      </c>
      <c r="K34635" s="5">
        <v>0</v>
      </c>
    </row>
    <row r="34636" spans="1:11" x14ac:dyDescent="0.25">
      <c r="A34636" s="5">
        <f>34629</f>
      </c>
      <c r="B34636" s="5" t="s">
        <v>34644</v>
      </c>
      <c r="C34636" s="5">
        <v>103</v>
      </c>
      <c r="D34636" s="5">
        <v>0.1</v>
      </c>
      <c r="E34636" s="5">
        <v>103.1</v>
      </c>
      <c r="F34636" s="5">
        <v>205.5</v>
      </c>
      <c r="G34636" s="5">
        <v>102.6</v>
      </c>
      <c r="H34636" s="5">
        <v>102.4</v>
      </c>
      <c r="I34636" s="5">
        <v>0</v>
      </c>
      <c r="J34636" s="5">
        <v>0</v>
      </c>
      <c r="K34636" s="5">
        <v>0</v>
      </c>
    </row>
    <row r="34637" spans="1:11" x14ac:dyDescent="0.25">
      <c r="A34637" s="5">
        <f>34630</f>
      </c>
      <c r="B34637" s="5" t="s">
        <v>34645</v>
      </c>
      <c r="C34637" s="5">
        <v>103</v>
      </c>
      <c r="D34637" s="5">
        <v>0.1</v>
      </c>
      <c r="E34637" s="5">
        <v>103.1</v>
      </c>
      <c r="F34637" s="5">
        <v>205.5</v>
      </c>
      <c r="G34637" s="5">
        <v>102.6</v>
      </c>
      <c r="H34637" s="5">
        <v>102.4</v>
      </c>
      <c r="I34637" s="5">
        <v>0</v>
      </c>
      <c r="J34637" s="5">
        <v>0</v>
      </c>
      <c r="K34637" s="5">
        <v>0</v>
      </c>
    </row>
    <row r="34638" spans="1:11" x14ac:dyDescent="0.25">
      <c r="A34638" s="5">
        <f>34631</f>
      </c>
      <c r="B34638" s="5" t="s">
        <v>34646</v>
      </c>
      <c r="C34638" s="5">
        <v>104.8</v>
      </c>
      <c r="D34638" s="5">
        <v>0.1</v>
      </c>
      <c r="E34638" s="5">
        <v>105</v>
      </c>
      <c r="F34638" s="5">
        <v>209.9</v>
      </c>
      <c r="G34638" s="5">
        <v>104.7</v>
      </c>
      <c r="H34638" s="5">
        <v>104.6</v>
      </c>
      <c r="I34638" s="5">
        <v>0</v>
      </c>
      <c r="J34638" s="5">
        <v>0</v>
      </c>
      <c r="K34638" s="5">
        <v>0</v>
      </c>
    </row>
    <row r="34639" spans="1:11" x14ac:dyDescent="0.25">
      <c r="A34639" s="5">
        <f>34632</f>
      </c>
      <c r="B34639" s="5" t="s">
        <v>34647</v>
      </c>
      <c r="C34639" s="5">
        <v>104.8</v>
      </c>
      <c r="D34639" s="5">
        <v>0.1</v>
      </c>
      <c r="E34639" s="5">
        <v>105</v>
      </c>
      <c r="F34639" s="5">
        <v>209.9</v>
      </c>
      <c r="G34639" s="5">
        <v>104.7</v>
      </c>
      <c r="H34639" s="5">
        <v>104.6</v>
      </c>
      <c r="I34639" s="5">
        <v>0</v>
      </c>
      <c r="J34639" s="5">
        <v>0</v>
      </c>
      <c r="K34639" s="5">
        <v>0</v>
      </c>
    </row>
    <row r="34640" spans="1:11" x14ac:dyDescent="0.25">
      <c r="A34640" s="5">
        <f>34633</f>
      </c>
      <c r="B34640" s="5" t="s">
        <v>34648</v>
      </c>
      <c r="C34640" s="5">
        <v>104.6</v>
      </c>
      <c r="D34640" s="5">
        <v>0.1</v>
      </c>
      <c r="E34640" s="5">
        <v>104.8</v>
      </c>
      <c r="F34640" s="5">
        <v>210</v>
      </c>
      <c r="G34640" s="5">
        <v>104.8</v>
      </c>
      <c r="H34640" s="5">
        <v>104.6</v>
      </c>
      <c r="I34640" s="5">
        <v>0</v>
      </c>
      <c r="J34640" s="5">
        <v>0</v>
      </c>
      <c r="K34640" s="5">
        <v>0</v>
      </c>
    </row>
    <row r="34641" spans="1:11" x14ac:dyDescent="0.25">
      <c r="A34641" s="5">
        <f>34634</f>
      </c>
      <c r="B34641" s="5" t="s">
        <v>34649</v>
      </c>
      <c r="C34641" s="5">
        <v>104.6</v>
      </c>
      <c r="D34641" s="5">
        <v>0.1</v>
      </c>
      <c r="E34641" s="5">
        <v>104.8</v>
      </c>
      <c r="F34641" s="5">
        <v>210</v>
      </c>
      <c r="G34641" s="5">
        <v>104.8</v>
      </c>
      <c r="H34641" s="5">
        <v>104.6</v>
      </c>
      <c r="I34641" s="5">
        <v>0</v>
      </c>
      <c r="J34641" s="5">
        <v>0</v>
      </c>
      <c r="K34641" s="5">
        <v>0</v>
      </c>
    </row>
    <row r="34642" spans="1:11" x14ac:dyDescent="0.25">
      <c r="A34642" s="5">
        <f>34635</f>
      </c>
      <c r="B34642" s="5" t="s">
        <v>34650</v>
      </c>
      <c r="C34642" s="5">
        <v>104.6</v>
      </c>
      <c r="D34642" s="5">
        <v>0.1</v>
      </c>
      <c r="E34642" s="5">
        <v>104.8</v>
      </c>
      <c r="F34642" s="5">
        <v>210</v>
      </c>
      <c r="G34642" s="5">
        <v>104.8</v>
      </c>
      <c r="H34642" s="5">
        <v>104.6</v>
      </c>
      <c r="I34642" s="5">
        <v>0</v>
      </c>
      <c r="J34642" s="5">
        <v>0</v>
      </c>
      <c r="K34642" s="5">
        <v>0</v>
      </c>
    </row>
    <row r="34643" spans="1:11" x14ac:dyDescent="0.25">
      <c r="A34643" s="5">
        <f>34636</f>
      </c>
      <c r="B34643" s="5" t="s">
        <v>34651</v>
      </c>
      <c r="C34643" s="5">
        <v>104.6</v>
      </c>
      <c r="D34643" s="5">
        <v>0.1</v>
      </c>
      <c r="E34643" s="5">
        <v>104.8</v>
      </c>
      <c r="F34643" s="5">
        <v>210</v>
      </c>
      <c r="G34643" s="5">
        <v>104.8</v>
      </c>
      <c r="H34643" s="5">
        <v>104.6</v>
      </c>
      <c r="I34643" s="5">
        <v>0</v>
      </c>
      <c r="J34643" s="5">
        <v>0</v>
      </c>
      <c r="K34643" s="5">
        <v>0</v>
      </c>
    </row>
    <row r="34644" spans="1:11" x14ac:dyDescent="0.25">
      <c r="A34644" s="5">
        <f>34637</f>
      </c>
      <c r="B34644" s="5" t="s">
        <v>34652</v>
      </c>
      <c r="C34644" s="5">
        <v>105.4</v>
      </c>
      <c r="D34644" s="5">
        <v>0.1</v>
      </c>
      <c r="E34644" s="5">
        <v>105.6</v>
      </c>
      <c r="F34644" s="5">
        <v>210.2</v>
      </c>
      <c r="G34644" s="5">
        <v>104.9</v>
      </c>
      <c r="H34644" s="5">
        <v>104.8</v>
      </c>
      <c r="I34644" s="5">
        <v>0</v>
      </c>
      <c r="J34644" s="5">
        <v>0</v>
      </c>
      <c r="K34644" s="5">
        <v>0</v>
      </c>
    </row>
    <row r="34645" spans="1:11" x14ac:dyDescent="0.25">
      <c r="A34645" s="5">
        <f>34638</f>
      </c>
      <c r="B34645" s="5" t="s">
        <v>34653</v>
      </c>
      <c r="C34645" s="5">
        <v>105.4</v>
      </c>
      <c r="D34645" s="5">
        <v>0.1</v>
      </c>
      <c r="E34645" s="5">
        <v>105.6</v>
      </c>
      <c r="F34645" s="5">
        <v>210.2</v>
      </c>
      <c r="G34645" s="5">
        <v>104.9</v>
      </c>
      <c r="H34645" s="5">
        <v>104.8</v>
      </c>
      <c r="I34645" s="5">
        <v>0</v>
      </c>
      <c r="J34645" s="5">
        <v>0</v>
      </c>
      <c r="K34645" s="5">
        <v>0</v>
      </c>
    </row>
    <row r="34646" spans="1:11" x14ac:dyDescent="0.25">
      <c r="A34646" s="5">
        <f>34639</f>
      </c>
      <c r="B34646" s="5" t="s">
        <v>34654</v>
      </c>
      <c r="C34646" s="5">
        <v>105.2</v>
      </c>
      <c r="D34646" s="5">
        <v>0.1</v>
      </c>
      <c r="E34646" s="5">
        <v>105.3</v>
      </c>
      <c r="F34646" s="5">
        <v>209.6</v>
      </c>
      <c r="G34646" s="5">
        <v>104.6</v>
      </c>
      <c r="H34646" s="5">
        <v>104.4</v>
      </c>
      <c r="I34646" s="5">
        <v>0</v>
      </c>
      <c r="J34646" s="5">
        <v>0</v>
      </c>
      <c r="K34646" s="5">
        <v>0</v>
      </c>
    </row>
    <row r="34647" spans="1:11" x14ac:dyDescent="0.25">
      <c r="A34647" s="5">
        <f>34640</f>
      </c>
      <c r="B34647" s="5" t="s">
        <v>34655</v>
      </c>
      <c r="C34647" s="5">
        <v>105.2</v>
      </c>
      <c r="D34647" s="5">
        <v>0.1</v>
      </c>
      <c r="E34647" s="5">
        <v>105.3</v>
      </c>
      <c r="F34647" s="5">
        <v>209.6</v>
      </c>
      <c r="G34647" s="5">
        <v>104.6</v>
      </c>
      <c r="H34647" s="5">
        <v>104.4</v>
      </c>
      <c r="I34647" s="5">
        <v>0</v>
      </c>
      <c r="J34647" s="5">
        <v>0</v>
      </c>
      <c r="K34647" s="5">
        <v>0</v>
      </c>
    </row>
    <row r="34648" spans="1:11" x14ac:dyDescent="0.25">
      <c r="A34648" s="5">
        <f>34641</f>
      </c>
      <c r="B34648" s="5" t="s">
        <v>34656</v>
      </c>
      <c r="C34648" s="5">
        <v>105</v>
      </c>
      <c r="D34648" s="5">
        <v>0.1</v>
      </c>
      <c r="E34648" s="5">
        <v>105.2</v>
      </c>
      <c r="F34648" s="5">
        <v>209.9</v>
      </c>
      <c r="G34648" s="5">
        <v>104.7</v>
      </c>
      <c r="H34648" s="5">
        <v>104.5</v>
      </c>
      <c r="I34648" s="5">
        <v>0</v>
      </c>
      <c r="J34648" s="5">
        <v>0</v>
      </c>
      <c r="K34648" s="5">
        <v>0</v>
      </c>
    </row>
    <row r="34649" spans="1:11" x14ac:dyDescent="0.25">
      <c r="A34649" s="5">
        <f>34642</f>
      </c>
      <c r="B34649" s="5" t="s">
        <v>34657</v>
      </c>
      <c r="C34649" s="5">
        <v>105</v>
      </c>
      <c r="D34649" s="5">
        <v>0.1</v>
      </c>
      <c r="E34649" s="5">
        <v>105.2</v>
      </c>
      <c r="F34649" s="5">
        <v>209.9</v>
      </c>
      <c r="G34649" s="5">
        <v>104.7</v>
      </c>
      <c r="H34649" s="5">
        <v>104.5</v>
      </c>
      <c r="I34649" s="5">
        <v>0</v>
      </c>
      <c r="J34649" s="5">
        <v>0</v>
      </c>
      <c r="K34649" s="5">
        <v>0</v>
      </c>
    </row>
    <row r="34650" spans="1:11" x14ac:dyDescent="0.25">
      <c r="A34650" s="5">
        <f>34643</f>
      </c>
      <c r="B34650" s="5" t="s">
        <v>34658</v>
      </c>
      <c r="C34650" s="5">
        <v>104.7</v>
      </c>
      <c r="D34650" s="5">
        <v>0.1</v>
      </c>
      <c r="E34650" s="5">
        <v>104.8</v>
      </c>
      <c r="F34650" s="5">
        <v>209.4</v>
      </c>
      <c r="G34650" s="5">
        <v>104.5</v>
      </c>
      <c r="H34650" s="5">
        <v>104.3</v>
      </c>
      <c r="I34650" s="5">
        <v>0</v>
      </c>
      <c r="J34650" s="5">
        <v>0</v>
      </c>
      <c r="K34650" s="5">
        <v>0</v>
      </c>
    </row>
    <row r="34651" spans="1:11" x14ac:dyDescent="0.25">
      <c r="A34651" s="5">
        <f>34644</f>
      </c>
      <c r="B34651" s="5" t="s">
        <v>34659</v>
      </c>
      <c r="C34651" s="5">
        <v>104.7</v>
      </c>
      <c r="D34651" s="5">
        <v>0.1</v>
      </c>
      <c r="E34651" s="5">
        <v>104.8</v>
      </c>
      <c r="F34651" s="5">
        <v>209.4</v>
      </c>
      <c r="G34651" s="5">
        <v>104.5</v>
      </c>
      <c r="H34651" s="5">
        <v>104.3</v>
      </c>
      <c r="I34651" s="5">
        <v>0</v>
      </c>
      <c r="J34651" s="5">
        <v>0</v>
      </c>
      <c r="K34651" s="5">
        <v>0</v>
      </c>
    </row>
    <row r="34652" spans="1:11" x14ac:dyDescent="0.25">
      <c r="A34652" s="5">
        <f>34645</f>
      </c>
      <c r="B34652" s="5" t="s">
        <v>34660</v>
      </c>
      <c r="C34652" s="5">
        <v>104.3</v>
      </c>
      <c r="D34652" s="5">
        <v>0.1</v>
      </c>
      <c r="E34652" s="5">
        <v>104.4</v>
      </c>
      <c r="F34652" s="5">
        <v>208.7</v>
      </c>
      <c r="G34652" s="5">
        <v>104.1</v>
      </c>
      <c r="H34652" s="5">
        <v>104</v>
      </c>
      <c r="I34652" s="5">
        <v>0</v>
      </c>
      <c r="J34652" s="5">
        <v>0</v>
      </c>
      <c r="K34652" s="5">
        <v>0</v>
      </c>
    </row>
    <row r="34653" spans="1:11" x14ac:dyDescent="0.25">
      <c r="A34653" s="5">
        <f>34646</f>
      </c>
      <c r="B34653" s="5" t="s">
        <v>34661</v>
      </c>
      <c r="C34653" s="5">
        <v>104.3</v>
      </c>
      <c r="D34653" s="5">
        <v>0.1</v>
      </c>
      <c r="E34653" s="5">
        <v>104.4</v>
      </c>
      <c r="F34653" s="5">
        <v>208.7</v>
      </c>
      <c r="G34653" s="5">
        <v>104.1</v>
      </c>
      <c r="H34653" s="5">
        <v>104</v>
      </c>
      <c r="I34653" s="5">
        <v>0</v>
      </c>
      <c r="J34653" s="5">
        <v>0</v>
      </c>
      <c r="K34653" s="5">
        <v>0</v>
      </c>
    </row>
    <row r="34654" spans="1:11" x14ac:dyDescent="0.25">
      <c r="A34654" s="5">
        <f>34647</f>
      </c>
      <c r="B34654" s="5" t="s">
        <v>34662</v>
      </c>
      <c r="C34654" s="5">
        <v>103.8</v>
      </c>
      <c r="D34654" s="5">
        <v>0.1</v>
      </c>
      <c r="E34654" s="5">
        <v>104</v>
      </c>
      <c r="F34654" s="5">
        <v>208.7</v>
      </c>
      <c r="G34654" s="5">
        <v>104</v>
      </c>
      <c r="H34654" s="5">
        <v>103.8</v>
      </c>
      <c r="I34654" s="5">
        <v>0</v>
      </c>
      <c r="J34654" s="5">
        <v>0</v>
      </c>
      <c r="K34654" s="5">
        <v>0</v>
      </c>
    </row>
    <row r="34655" spans="1:11" x14ac:dyDescent="0.25">
      <c r="A34655" s="5">
        <f>34648</f>
      </c>
      <c r="B34655" s="5" t="s">
        <v>34663</v>
      </c>
      <c r="C34655" s="5">
        <v>103.8</v>
      </c>
      <c r="D34655" s="5">
        <v>0.1</v>
      </c>
      <c r="E34655" s="5">
        <v>104</v>
      </c>
      <c r="F34655" s="5">
        <v>208.7</v>
      </c>
      <c r="G34655" s="5">
        <v>104</v>
      </c>
      <c r="H34655" s="5">
        <v>103.8</v>
      </c>
      <c r="I34655" s="5">
        <v>0</v>
      </c>
      <c r="J34655" s="5">
        <v>0</v>
      </c>
      <c r="K34655" s="5">
        <v>0</v>
      </c>
    </row>
    <row r="34656" spans="1:11" x14ac:dyDescent="0.25">
      <c r="A34656" s="5">
        <f>34649</f>
      </c>
      <c r="B34656" s="5" t="s">
        <v>34664</v>
      </c>
      <c r="C34656" s="5">
        <v>105.1</v>
      </c>
      <c r="D34656" s="5">
        <v>0.1</v>
      </c>
      <c r="E34656" s="5">
        <v>105.3</v>
      </c>
      <c r="F34656" s="5">
        <v>209.5</v>
      </c>
      <c r="G34656" s="5">
        <v>104.5</v>
      </c>
      <c r="H34656" s="5">
        <v>104.3</v>
      </c>
      <c r="I34656" s="5">
        <v>0</v>
      </c>
      <c r="J34656" s="5">
        <v>0</v>
      </c>
      <c r="K34656" s="5">
        <v>0</v>
      </c>
    </row>
    <row r="34657" spans="1:11" x14ac:dyDescent="0.25">
      <c r="A34657" s="5">
        <f>34650</f>
      </c>
      <c r="B34657" s="5" t="s">
        <v>34665</v>
      </c>
      <c r="C34657" s="5">
        <v>105.1</v>
      </c>
      <c r="D34657" s="5">
        <v>0.1</v>
      </c>
      <c r="E34657" s="5">
        <v>105.3</v>
      </c>
      <c r="F34657" s="5">
        <v>209.5</v>
      </c>
      <c r="G34657" s="5">
        <v>104.5</v>
      </c>
      <c r="H34657" s="5">
        <v>104.3</v>
      </c>
      <c r="I34657" s="5">
        <v>0</v>
      </c>
      <c r="J34657" s="5">
        <v>0</v>
      </c>
      <c r="K34657" s="5">
        <v>0</v>
      </c>
    </row>
    <row r="34658" spans="1:11" x14ac:dyDescent="0.25">
      <c r="A34658" s="5">
        <f>34651</f>
      </c>
      <c r="B34658" s="5" t="s">
        <v>34666</v>
      </c>
      <c r="C34658" s="5">
        <v>105</v>
      </c>
      <c r="D34658" s="5">
        <v>0.1</v>
      </c>
      <c r="E34658" s="5">
        <v>105.1</v>
      </c>
      <c r="F34658" s="5">
        <v>209.2</v>
      </c>
      <c r="G34658" s="5">
        <v>104.4</v>
      </c>
      <c r="H34658" s="5">
        <v>104.2</v>
      </c>
      <c r="I34658" s="5">
        <v>0</v>
      </c>
      <c r="J34658" s="5">
        <v>0</v>
      </c>
      <c r="K34658" s="5">
        <v>0</v>
      </c>
    </row>
    <row r="34659" spans="1:11" x14ac:dyDescent="0.25">
      <c r="A34659" s="5">
        <f>34652</f>
      </c>
      <c r="B34659" s="5" t="s">
        <v>34667</v>
      </c>
      <c r="C34659" s="5">
        <v>105</v>
      </c>
      <c r="D34659" s="5">
        <v>0.1</v>
      </c>
      <c r="E34659" s="5">
        <v>105.1</v>
      </c>
      <c r="F34659" s="5">
        <v>209.2</v>
      </c>
      <c r="G34659" s="5">
        <v>104.4</v>
      </c>
      <c r="H34659" s="5">
        <v>104.2</v>
      </c>
      <c r="I34659" s="5">
        <v>0</v>
      </c>
      <c r="J34659" s="5">
        <v>0</v>
      </c>
      <c r="K34659" s="5">
        <v>0</v>
      </c>
    </row>
    <row r="34660" spans="1:11" x14ac:dyDescent="0.25">
      <c r="A34660" s="5">
        <f>34653</f>
      </c>
      <c r="B34660" s="5" t="s">
        <v>34668</v>
      </c>
      <c r="C34660" s="5">
        <v>105</v>
      </c>
      <c r="D34660" s="5">
        <v>0.1</v>
      </c>
      <c r="E34660" s="5">
        <v>105.1</v>
      </c>
      <c r="F34660" s="5">
        <v>209.2</v>
      </c>
      <c r="G34660" s="5">
        <v>104.4</v>
      </c>
      <c r="H34660" s="5">
        <v>104.2</v>
      </c>
      <c r="I34660" s="5">
        <v>0</v>
      </c>
      <c r="J34660" s="5">
        <v>0</v>
      </c>
      <c r="K34660" s="5">
        <v>0</v>
      </c>
    </row>
    <row r="34661" spans="1:11" x14ac:dyDescent="0.25">
      <c r="A34661" s="5">
        <f>34654</f>
      </c>
      <c r="B34661" s="5" t="s">
        <v>34669</v>
      </c>
      <c r="C34661" s="5">
        <v>105</v>
      </c>
      <c r="D34661" s="5">
        <v>0.1</v>
      </c>
      <c r="E34661" s="5">
        <v>105.1</v>
      </c>
      <c r="F34661" s="5">
        <v>209.2</v>
      </c>
      <c r="G34661" s="5">
        <v>104.4</v>
      </c>
      <c r="H34661" s="5">
        <v>104.2</v>
      </c>
      <c r="I34661" s="5">
        <v>0</v>
      </c>
      <c r="J34661" s="5">
        <v>0</v>
      </c>
      <c r="K34661" s="5">
        <v>0</v>
      </c>
    </row>
    <row r="34662" spans="1:11" x14ac:dyDescent="0.25">
      <c r="A34662" s="5">
        <f>34655</f>
      </c>
      <c r="B34662" s="5" t="s">
        <v>34670</v>
      </c>
      <c r="C34662" s="5">
        <v>104.1</v>
      </c>
      <c r="D34662" s="5">
        <v>0.1</v>
      </c>
      <c r="E34662" s="5">
        <v>104.3</v>
      </c>
      <c r="F34662" s="5">
        <v>208.1</v>
      </c>
      <c r="G34662" s="5">
        <v>103.8</v>
      </c>
      <c r="H34662" s="5">
        <v>103.6</v>
      </c>
      <c r="I34662" s="5">
        <v>0</v>
      </c>
      <c r="J34662" s="5">
        <v>0</v>
      </c>
      <c r="K34662" s="5">
        <v>0</v>
      </c>
    </row>
    <row r="34663" spans="1:11" x14ac:dyDescent="0.25">
      <c r="A34663" s="5">
        <f>34656</f>
      </c>
      <c r="B34663" s="5" t="s">
        <v>34671</v>
      </c>
      <c r="C34663" s="5">
        <v>104.1</v>
      </c>
      <c r="D34663" s="5">
        <v>0.1</v>
      </c>
      <c r="E34663" s="5">
        <v>104.3</v>
      </c>
      <c r="F34663" s="5">
        <v>208.1</v>
      </c>
      <c r="G34663" s="5">
        <v>103.8</v>
      </c>
      <c r="H34663" s="5">
        <v>103.6</v>
      </c>
      <c r="I34663" s="5">
        <v>0</v>
      </c>
      <c r="J34663" s="5">
        <v>0</v>
      </c>
      <c r="K34663" s="5">
        <v>0</v>
      </c>
    </row>
    <row r="34664" spans="1:11" x14ac:dyDescent="0.25">
      <c r="A34664" s="5">
        <f>34657</f>
      </c>
      <c r="B34664" s="5" t="s">
        <v>34672</v>
      </c>
      <c r="C34664" s="5">
        <v>104.6</v>
      </c>
      <c r="D34664" s="5">
        <v>0.1</v>
      </c>
      <c r="E34664" s="5">
        <v>104.8</v>
      </c>
      <c r="F34664" s="5">
        <v>208.8</v>
      </c>
      <c r="G34664" s="5">
        <v>104.2</v>
      </c>
      <c r="H34664" s="5">
        <v>104</v>
      </c>
      <c r="I34664" s="5">
        <v>0</v>
      </c>
      <c r="J34664" s="5">
        <v>0</v>
      </c>
      <c r="K34664" s="5">
        <v>0</v>
      </c>
    </row>
    <row r="34665" spans="1:11" x14ac:dyDescent="0.25">
      <c r="A34665" s="5">
        <f>34658</f>
      </c>
      <c r="B34665" s="5" t="s">
        <v>34673</v>
      </c>
      <c r="C34665" s="5">
        <v>104.6</v>
      </c>
      <c r="D34665" s="5">
        <v>0.1</v>
      </c>
      <c r="E34665" s="5">
        <v>104.8</v>
      </c>
      <c r="F34665" s="5">
        <v>208.8</v>
      </c>
      <c r="G34665" s="5">
        <v>104.2</v>
      </c>
      <c r="H34665" s="5">
        <v>104</v>
      </c>
      <c r="I34665" s="5">
        <v>0</v>
      </c>
      <c r="J34665" s="5">
        <v>0</v>
      </c>
      <c r="K34665" s="5">
        <v>0</v>
      </c>
    </row>
    <row r="34666" spans="1:11" x14ac:dyDescent="0.25">
      <c r="A34666" s="5">
        <f>34659</f>
      </c>
      <c r="B34666" s="5" t="s">
        <v>34674</v>
      </c>
      <c r="C34666" s="5">
        <v>104.7</v>
      </c>
      <c r="D34666" s="5">
        <v>0.1</v>
      </c>
      <c r="E34666" s="5">
        <v>104.9</v>
      </c>
      <c r="F34666" s="5">
        <v>209.2</v>
      </c>
      <c r="G34666" s="5">
        <v>104.4</v>
      </c>
      <c r="H34666" s="5">
        <v>104.3</v>
      </c>
      <c r="I34666" s="5">
        <v>0</v>
      </c>
      <c r="J34666" s="5">
        <v>0</v>
      </c>
      <c r="K34666" s="5">
        <v>0</v>
      </c>
    </row>
    <row r="34667" spans="1:11" x14ac:dyDescent="0.25">
      <c r="A34667" s="5">
        <f>34660</f>
      </c>
      <c r="B34667" s="5" t="s">
        <v>34675</v>
      </c>
      <c r="C34667" s="5">
        <v>104.7</v>
      </c>
      <c r="D34667" s="5">
        <v>0.1</v>
      </c>
      <c r="E34667" s="5">
        <v>104.9</v>
      </c>
      <c r="F34667" s="5">
        <v>209.2</v>
      </c>
      <c r="G34667" s="5">
        <v>104.4</v>
      </c>
      <c r="H34667" s="5">
        <v>104.3</v>
      </c>
      <c r="I34667" s="5">
        <v>0</v>
      </c>
      <c r="J34667" s="5">
        <v>0</v>
      </c>
      <c r="K34667" s="5">
        <v>0</v>
      </c>
    </row>
    <row r="34668" spans="1:11" x14ac:dyDescent="0.25">
      <c r="A34668" s="5">
        <f>34661</f>
      </c>
      <c r="B34668" s="5" t="s">
        <v>34676</v>
      </c>
      <c r="C34668" s="5">
        <v>104.6</v>
      </c>
      <c r="D34668" s="5">
        <v>0.1</v>
      </c>
      <c r="E34668" s="5">
        <v>104.8</v>
      </c>
      <c r="F34668" s="5">
        <v>209.3</v>
      </c>
      <c r="G34668" s="5">
        <v>104.4</v>
      </c>
      <c r="H34668" s="5">
        <v>104.3</v>
      </c>
      <c r="I34668" s="5">
        <v>0</v>
      </c>
      <c r="J34668" s="5">
        <v>0</v>
      </c>
      <c r="K34668" s="5">
        <v>0</v>
      </c>
    </row>
    <row r="34669" spans="1:11" x14ac:dyDescent="0.25">
      <c r="A34669" s="5">
        <f>34662</f>
      </c>
      <c r="B34669" s="5" t="s">
        <v>34677</v>
      </c>
      <c r="C34669" s="5">
        <v>104.6</v>
      </c>
      <c r="D34669" s="5">
        <v>0.1</v>
      </c>
      <c r="E34669" s="5">
        <v>104.8</v>
      </c>
      <c r="F34669" s="5">
        <v>209.3</v>
      </c>
      <c r="G34669" s="5">
        <v>104.4</v>
      </c>
      <c r="H34669" s="5">
        <v>104.3</v>
      </c>
      <c r="I34669" s="5">
        <v>0</v>
      </c>
      <c r="J34669" s="5">
        <v>0</v>
      </c>
      <c r="K34669" s="5">
        <v>0</v>
      </c>
    </row>
    <row r="34670" spans="1:11" x14ac:dyDescent="0.25">
      <c r="A34670" s="5">
        <f>34663</f>
      </c>
      <c r="B34670" s="5" t="s">
        <v>34678</v>
      </c>
      <c r="C34670" s="5">
        <v>104.6</v>
      </c>
      <c r="D34670" s="5">
        <v>0.1</v>
      </c>
      <c r="E34670" s="5">
        <v>104.8</v>
      </c>
      <c r="F34670" s="5">
        <v>209.3</v>
      </c>
      <c r="G34670" s="5">
        <v>104.4</v>
      </c>
      <c r="H34670" s="5">
        <v>104.3</v>
      </c>
      <c r="I34670" s="5">
        <v>0</v>
      </c>
      <c r="J34670" s="5">
        <v>0</v>
      </c>
      <c r="K34670" s="5">
        <v>0</v>
      </c>
    </row>
    <row r="34671" spans="1:11" x14ac:dyDescent="0.25">
      <c r="A34671" s="5">
        <f>34664</f>
      </c>
      <c r="B34671" s="5" t="s">
        <v>34679</v>
      </c>
      <c r="C34671" s="5">
        <v>104.6</v>
      </c>
      <c r="D34671" s="5">
        <v>0.1</v>
      </c>
      <c r="E34671" s="5">
        <v>104.8</v>
      </c>
      <c r="F34671" s="5">
        <v>208.6</v>
      </c>
      <c r="G34671" s="5">
        <v>104</v>
      </c>
      <c r="H34671" s="5">
        <v>103.8</v>
      </c>
      <c r="I34671" s="5">
        <v>0</v>
      </c>
      <c r="J34671" s="5">
        <v>0</v>
      </c>
      <c r="K34671" s="5">
        <v>0</v>
      </c>
    </row>
    <row r="34672" spans="1:11" x14ac:dyDescent="0.25">
      <c r="A34672" s="5">
        <f>34665</f>
      </c>
      <c r="B34672" s="5" t="s">
        <v>34680</v>
      </c>
      <c r="C34672" s="5">
        <v>103.8</v>
      </c>
      <c r="D34672" s="5">
        <v>0.1</v>
      </c>
      <c r="E34672" s="5">
        <v>104</v>
      </c>
      <c r="F34672" s="5">
        <v>208.6</v>
      </c>
      <c r="G34672" s="5">
        <v>104</v>
      </c>
      <c r="H34672" s="5">
        <v>103.8</v>
      </c>
      <c r="I34672" s="5">
        <v>0</v>
      </c>
      <c r="J34672" s="5">
        <v>0</v>
      </c>
      <c r="K34672" s="5">
        <v>0</v>
      </c>
    </row>
    <row r="34673" spans="1:11" x14ac:dyDescent="0.25">
      <c r="A34673" s="5">
        <f>34666</f>
      </c>
      <c r="B34673" s="5" t="s">
        <v>34681</v>
      </c>
      <c r="C34673" s="5">
        <v>103.8</v>
      </c>
      <c r="D34673" s="5">
        <v>0.1</v>
      </c>
      <c r="E34673" s="5">
        <v>104</v>
      </c>
      <c r="F34673" s="5">
        <v>208.6</v>
      </c>
      <c r="G34673" s="5">
        <v>104</v>
      </c>
      <c r="H34673" s="5">
        <v>103.9</v>
      </c>
      <c r="I34673" s="5">
        <v>0</v>
      </c>
      <c r="J34673" s="5">
        <v>0</v>
      </c>
      <c r="K34673" s="5">
        <v>0</v>
      </c>
    </row>
    <row r="34674" spans="1:11" x14ac:dyDescent="0.25">
      <c r="A34674" s="5">
        <f>34667</f>
      </c>
      <c r="B34674" s="5" t="s">
        <v>34682</v>
      </c>
      <c r="C34674" s="5">
        <v>103.7</v>
      </c>
      <c r="D34674" s="5">
        <v>0.1</v>
      </c>
      <c r="E34674" s="5">
        <v>103.9</v>
      </c>
      <c r="F34674" s="5">
        <v>208.6</v>
      </c>
      <c r="G34674" s="5">
        <v>104</v>
      </c>
      <c r="H34674" s="5">
        <v>103.9</v>
      </c>
      <c r="I34674" s="5">
        <v>0</v>
      </c>
      <c r="J34674" s="5">
        <v>0</v>
      </c>
      <c r="K34674" s="5">
        <v>0</v>
      </c>
    </row>
    <row r="34675" spans="1:11" x14ac:dyDescent="0.25">
      <c r="A34675" s="5">
        <f>34668</f>
      </c>
      <c r="B34675" s="5" t="s">
        <v>34683</v>
      </c>
      <c r="C34675" s="5">
        <v>103.7</v>
      </c>
      <c r="D34675" s="5">
        <v>0.1</v>
      </c>
      <c r="E34675" s="5">
        <v>103.9</v>
      </c>
      <c r="F34675" s="5">
        <v>208.6</v>
      </c>
      <c r="G34675" s="5">
        <v>104</v>
      </c>
      <c r="H34675" s="5">
        <v>104.2</v>
      </c>
      <c r="I34675" s="5">
        <v>0</v>
      </c>
      <c r="J34675" s="5">
        <v>0</v>
      </c>
      <c r="K34675" s="5">
        <v>0</v>
      </c>
    </row>
    <row r="34676" spans="1:11" x14ac:dyDescent="0.25">
      <c r="A34676" s="5">
        <f>34669</f>
      </c>
      <c r="B34676" s="5" t="s">
        <v>34684</v>
      </c>
      <c r="C34676" s="5">
        <v>104.6</v>
      </c>
      <c r="D34676" s="5">
        <v>0.1</v>
      </c>
      <c r="E34676" s="5">
        <v>104.7</v>
      </c>
      <c r="F34676" s="5">
        <v>209.2</v>
      </c>
      <c r="G34676" s="5">
        <v>104.4</v>
      </c>
      <c r="H34676" s="5">
        <v>104.2</v>
      </c>
      <c r="I34676" s="5">
        <v>0</v>
      </c>
      <c r="J34676" s="5">
        <v>0</v>
      </c>
      <c r="K34676" s="5">
        <v>0</v>
      </c>
    </row>
    <row r="34677" spans="1:11" x14ac:dyDescent="0.25">
      <c r="A34677" s="5">
        <f>34670</f>
      </c>
      <c r="B34677" s="5" t="s">
        <v>34685</v>
      </c>
      <c r="C34677" s="5">
        <v>104.6</v>
      </c>
      <c r="D34677" s="5">
        <v>0.1</v>
      </c>
      <c r="E34677" s="5">
        <v>104.7</v>
      </c>
      <c r="F34677" s="5">
        <v>209.2</v>
      </c>
      <c r="G34677" s="5">
        <v>104.4</v>
      </c>
      <c r="H34677" s="5">
        <v>104.2</v>
      </c>
      <c r="I34677" s="5">
        <v>0</v>
      </c>
      <c r="J34677" s="5">
        <v>0</v>
      </c>
      <c r="K34677" s="5">
        <v>0</v>
      </c>
    </row>
    <row r="34678" spans="1:11" x14ac:dyDescent="0.25">
      <c r="A34678" s="5">
        <f>34671</f>
      </c>
      <c r="B34678" s="5" t="s">
        <v>34686</v>
      </c>
      <c r="C34678" s="5">
        <v>104.9</v>
      </c>
      <c r="D34678" s="5">
        <v>0.1</v>
      </c>
      <c r="E34678" s="5">
        <v>105</v>
      </c>
      <c r="F34678" s="5">
        <v>209.1</v>
      </c>
      <c r="G34678" s="5">
        <v>104.4</v>
      </c>
      <c r="H34678" s="5">
        <v>104.2</v>
      </c>
      <c r="I34678" s="5">
        <v>0</v>
      </c>
      <c r="J34678" s="5">
        <v>0</v>
      </c>
      <c r="K34678" s="5">
        <v>0</v>
      </c>
    </row>
    <row r="34679" spans="1:11" x14ac:dyDescent="0.25">
      <c r="A34679" s="5">
        <f>34672</f>
      </c>
      <c r="B34679" s="5" t="s">
        <v>34687</v>
      </c>
      <c r="C34679" s="5">
        <v>104.9</v>
      </c>
      <c r="D34679" s="5">
        <v>0.1</v>
      </c>
      <c r="E34679" s="5">
        <v>105</v>
      </c>
      <c r="F34679" s="5">
        <v>209.1</v>
      </c>
      <c r="G34679" s="5">
        <v>104.4</v>
      </c>
      <c r="H34679" s="5">
        <v>104.2</v>
      </c>
      <c r="I34679" s="5">
        <v>0</v>
      </c>
      <c r="J34679" s="5">
        <v>0</v>
      </c>
      <c r="K34679" s="5">
        <v>0</v>
      </c>
    </row>
    <row r="34680" spans="1:11" x14ac:dyDescent="0.25">
      <c r="A34680" s="5">
        <f>34673</f>
      </c>
      <c r="B34680" s="5" t="s">
        <v>34688</v>
      </c>
      <c r="C34680" s="5">
        <v>104.9</v>
      </c>
      <c r="D34680" s="5">
        <v>0.1</v>
      </c>
      <c r="E34680" s="5">
        <v>105</v>
      </c>
      <c r="F34680" s="5">
        <v>209.1</v>
      </c>
      <c r="G34680" s="5">
        <v>104.4</v>
      </c>
      <c r="H34680" s="5">
        <v>104.2</v>
      </c>
      <c r="I34680" s="5">
        <v>0</v>
      </c>
      <c r="J34680" s="5">
        <v>0</v>
      </c>
      <c r="K34680" s="5">
        <v>0</v>
      </c>
    </row>
    <row r="34681" spans="1:11" x14ac:dyDescent="0.25">
      <c r="A34681" s="5">
        <f>34674</f>
      </c>
      <c r="B34681" s="5" t="s">
        <v>34689</v>
      </c>
      <c r="C34681" s="5">
        <v>105</v>
      </c>
      <c r="D34681" s="5">
        <v>0.1</v>
      </c>
      <c r="E34681" s="5">
        <v>105.1</v>
      </c>
      <c r="F34681" s="5">
        <v>209.3</v>
      </c>
      <c r="G34681" s="5">
        <v>104.5</v>
      </c>
      <c r="H34681" s="5">
        <v>104.3</v>
      </c>
      <c r="I34681" s="5">
        <v>0</v>
      </c>
      <c r="J34681" s="5">
        <v>0</v>
      </c>
      <c r="K34681" s="5">
        <v>0</v>
      </c>
    </row>
    <row r="34682" spans="1:11" x14ac:dyDescent="0.25">
      <c r="A34682" s="5">
        <f>34675</f>
      </c>
      <c r="B34682" s="5" t="s">
        <v>34690</v>
      </c>
      <c r="C34682" s="5">
        <v>105</v>
      </c>
      <c r="D34682" s="5">
        <v>0.1</v>
      </c>
      <c r="E34682" s="5">
        <v>105.1</v>
      </c>
      <c r="F34682" s="5">
        <v>209.3</v>
      </c>
      <c r="G34682" s="5">
        <v>104.5</v>
      </c>
      <c r="H34682" s="5">
        <v>104.3</v>
      </c>
      <c r="I34682" s="5">
        <v>0</v>
      </c>
      <c r="J34682" s="5">
        <v>0</v>
      </c>
      <c r="K34682" s="5">
        <v>0</v>
      </c>
    </row>
    <row r="34683" spans="1:11" x14ac:dyDescent="0.25">
      <c r="A34683" s="5">
        <f>34676</f>
      </c>
      <c r="B34683" s="5" t="s">
        <v>34691</v>
      </c>
      <c r="C34683" s="5">
        <v>104.3</v>
      </c>
      <c r="D34683" s="5">
        <v>0.1</v>
      </c>
      <c r="E34683" s="5">
        <v>104.4</v>
      </c>
      <c r="F34683" s="5">
        <v>208.4</v>
      </c>
      <c r="G34683" s="5">
        <v>104</v>
      </c>
      <c r="H34683" s="5">
        <v>103.8</v>
      </c>
      <c r="I34683" s="5">
        <v>0</v>
      </c>
      <c r="J34683" s="5">
        <v>0</v>
      </c>
      <c r="K34683" s="5">
        <v>0</v>
      </c>
    </row>
    <row r="34684" spans="1:11" x14ac:dyDescent="0.25">
      <c r="A34684" s="5">
        <f>34677</f>
      </c>
      <c r="B34684" s="5" t="s">
        <v>34692</v>
      </c>
      <c r="C34684" s="5">
        <v>104.3</v>
      </c>
      <c r="D34684" s="5">
        <v>0.1</v>
      </c>
      <c r="E34684" s="5">
        <v>104.4</v>
      </c>
      <c r="F34684" s="5">
        <v>208.4</v>
      </c>
      <c r="G34684" s="5">
        <v>104</v>
      </c>
      <c r="H34684" s="5">
        <v>103.8</v>
      </c>
      <c r="I34684" s="5">
        <v>0</v>
      </c>
      <c r="J34684" s="5">
        <v>0</v>
      </c>
      <c r="K34684" s="5">
        <v>0</v>
      </c>
    </row>
    <row r="34685" spans="1:11" x14ac:dyDescent="0.25">
      <c r="A34685" s="5">
        <f>34678</f>
      </c>
      <c r="B34685" s="5" t="s">
        <v>34693</v>
      </c>
      <c r="C34685" s="5">
        <v>104.6</v>
      </c>
      <c r="D34685" s="5">
        <v>0.1</v>
      </c>
      <c r="E34685" s="5">
        <v>104.7</v>
      </c>
      <c r="F34685" s="5">
        <v>208.9</v>
      </c>
      <c r="G34685" s="5">
        <v>104.2</v>
      </c>
      <c r="H34685" s="5">
        <v>104.1</v>
      </c>
      <c r="I34685" s="5">
        <v>0</v>
      </c>
      <c r="J34685" s="5">
        <v>0</v>
      </c>
      <c r="K34685" s="5">
        <v>0</v>
      </c>
    </row>
    <row r="34686" spans="1:11" x14ac:dyDescent="0.25">
      <c r="A34686" s="5">
        <f>34679</f>
      </c>
      <c r="B34686" s="5" t="s">
        <v>34694</v>
      </c>
      <c r="C34686" s="5">
        <v>104.6</v>
      </c>
      <c r="D34686" s="5">
        <v>0.1</v>
      </c>
      <c r="E34686" s="5">
        <v>104.7</v>
      </c>
      <c r="F34686" s="5">
        <v>208.9</v>
      </c>
      <c r="G34686" s="5">
        <v>104.2</v>
      </c>
      <c r="H34686" s="5">
        <v>104.1</v>
      </c>
      <c r="I34686" s="5">
        <v>0</v>
      </c>
      <c r="J34686" s="5">
        <v>0</v>
      </c>
      <c r="K34686" s="5">
        <v>0</v>
      </c>
    </row>
    <row r="34687" spans="1:11" x14ac:dyDescent="0.25">
      <c r="A34687" s="5">
        <f>34680</f>
      </c>
      <c r="B34687" s="5" t="s">
        <v>34695</v>
      </c>
      <c r="C34687" s="5">
        <v>103.5</v>
      </c>
      <c r="D34687" s="5">
        <v>0.1</v>
      </c>
      <c r="E34687" s="5">
        <v>103.6</v>
      </c>
      <c r="F34687" s="5">
        <v>206.6</v>
      </c>
      <c r="G34687" s="5">
        <v>103.1</v>
      </c>
      <c r="H34687" s="5">
        <v>102.9</v>
      </c>
      <c r="I34687" s="5">
        <v>0</v>
      </c>
      <c r="J34687" s="5">
        <v>0</v>
      </c>
      <c r="K34687" s="5">
        <v>0</v>
      </c>
    </row>
    <row r="34688" spans="1:11" x14ac:dyDescent="0.25">
      <c r="A34688" s="5">
        <f>34681</f>
      </c>
      <c r="B34688" s="5" t="s">
        <v>34696</v>
      </c>
      <c r="C34688" s="5">
        <v>103.5</v>
      </c>
      <c r="D34688" s="5">
        <v>0.1</v>
      </c>
      <c r="E34688" s="5">
        <v>103.6</v>
      </c>
      <c r="F34688" s="5">
        <v>206.6</v>
      </c>
      <c r="G34688" s="5">
        <v>103.1</v>
      </c>
      <c r="H34688" s="5">
        <v>102.9</v>
      </c>
      <c r="I34688" s="5">
        <v>0</v>
      </c>
      <c r="J34688" s="5">
        <v>0</v>
      </c>
      <c r="K34688" s="5">
        <v>0</v>
      </c>
    </row>
    <row r="34689" spans="1:11" x14ac:dyDescent="0.25">
      <c r="A34689" s="5">
        <f>34682</f>
      </c>
      <c r="B34689" s="5" t="s">
        <v>34697</v>
      </c>
      <c r="C34689" s="5">
        <v>103.5</v>
      </c>
      <c r="D34689" s="5">
        <v>0.1</v>
      </c>
      <c r="E34689" s="5">
        <v>103.6</v>
      </c>
      <c r="F34689" s="5">
        <v>206.6</v>
      </c>
      <c r="G34689" s="5">
        <v>103.1</v>
      </c>
      <c r="H34689" s="5">
        <v>102.9</v>
      </c>
      <c r="I34689" s="5">
        <v>0</v>
      </c>
      <c r="J34689" s="5">
        <v>0</v>
      </c>
      <c r="K34689" s="5">
        <v>0</v>
      </c>
    </row>
    <row r="34690" spans="1:11" x14ac:dyDescent="0.25">
      <c r="A34690" s="5">
        <f>34683</f>
      </c>
      <c r="B34690" s="5" t="s">
        <v>34698</v>
      </c>
      <c r="C34690" s="5">
        <v>103.5</v>
      </c>
      <c r="D34690" s="5">
        <v>0.1</v>
      </c>
      <c r="E34690" s="5">
        <v>103.6</v>
      </c>
      <c r="F34690" s="5">
        <v>206.6</v>
      </c>
      <c r="G34690" s="5">
        <v>103.1</v>
      </c>
      <c r="H34690" s="5">
        <v>102.9</v>
      </c>
      <c r="I34690" s="5">
        <v>0</v>
      </c>
      <c r="J34690" s="5">
        <v>0</v>
      </c>
      <c r="K34690" s="5">
        <v>0</v>
      </c>
    </row>
    <row r="34691" spans="1:11" x14ac:dyDescent="0.25">
      <c r="A34691" s="5">
        <f>34684</f>
      </c>
      <c r="B34691" s="5" t="s">
        <v>34699</v>
      </c>
      <c r="C34691" s="5">
        <v>104.5</v>
      </c>
      <c r="D34691" s="5">
        <v>0.1</v>
      </c>
      <c r="E34691" s="5">
        <v>103.6</v>
      </c>
      <c r="F34691" s="5">
        <v>206.6</v>
      </c>
      <c r="G34691" s="5">
        <v>103.1</v>
      </c>
      <c r="H34691" s="5">
        <v>102.9</v>
      </c>
      <c r="I34691" s="5">
        <v>0</v>
      </c>
      <c r="J34691" s="5">
        <v>0</v>
      </c>
      <c r="K34691" s="5">
        <v>0</v>
      </c>
    </row>
    <row r="34692" spans="1:11" x14ac:dyDescent="0.25">
      <c r="A34692" s="5">
        <f>34685</f>
      </c>
      <c r="B34692" s="5" t="s">
        <v>34700</v>
      </c>
      <c r="C34692" s="5">
        <v>104.5</v>
      </c>
      <c r="D34692" s="5">
        <v>0.1</v>
      </c>
      <c r="E34692" s="5">
        <v>104.6</v>
      </c>
      <c r="F34692" s="5">
        <v>208.3</v>
      </c>
      <c r="G34692" s="5">
        <v>103.9</v>
      </c>
      <c r="H34692" s="5">
        <v>103.8</v>
      </c>
      <c r="I34692" s="5">
        <v>0</v>
      </c>
      <c r="J34692" s="5">
        <v>0</v>
      </c>
      <c r="K34692" s="5">
        <v>0</v>
      </c>
    </row>
    <row r="34693" spans="1:11" x14ac:dyDescent="0.25">
      <c r="A34693" s="5">
        <f>34686</f>
      </c>
      <c r="B34693" s="5" t="s">
        <v>34701</v>
      </c>
      <c r="C34693" s="5">
        <v>104.5</v>
      </c>
      <c r="D34693" s="5">
        <v>0.1</v>
      </c>
      <c r="E34693" s="5">
        <v>104.6</v>
      </c>
      <c r="F34693" s="5">
        <v>208.3</v>
      </c>
      <c r="G34693" s="5">
        <v>103.9</v>
      </c>
      <c r="H34693" s="5">
        <v>103.8</v>
      </c>
      <c r="I34693" s="5">
        <v>0</v>
      </c>
      <c r="J34693" s="5">
        <v>0</v>
      </c>
      <c r="K34693" s="5">
        <v>0</v>
      </c>
    </row>
    <row r="34694" spans="1:11" x14ac:dyDescent="0.25">
      <c r="A34694" s="5">
        <f>34687</f>
      </c>
      <c r="B34694" s="5" t="s">
        <v>34702</v>
      </c>
      <c r="C34694" s="5">
        <v>104.2</v>
      </c>
      <c r="D34694" s="5">
        <v>0.1</v>
      </c>
      <c r="E34694" s="5">
        <v>104.3</v>
      </c>
      <c r="F34694" s="5">
        <v>207.3</v>
      </c>
      <c r="G34694" s="5">
        <v>103.4</v>
      </c>
      <c r="H34694" s="5">
        <v>103.3</v>
      </c>
      <c r="I34694" s="5">
        <v>0</v>
      </c>
      <c r="J34694" s="5">
        <v>0</v>
      </c>
      <c r="K34694" s="5">
        <v>0</v>
      </c>
    </row>
    <row r="34695" spans="1:11" x14ac:dyDescent="0.25">
      <c r="A34695" s="5">
        <f>34688</f>
      </c>
      <c r="B34695" s="5" t="s">
        <v>34703</v>
      </c>
      <c r="C34695" s="5">
        <v>104.2</v>
      </c>
      <c r="D34695" s="5">
        <v>0.1</v>
      </c>
      <c r="E34695" s="5">
        <v>104.3</v>
      </c>
      <c r="F34695" s="5">
        <v>207.3</v>
      </c>
      <c r="G34695" s="5">
        <v>103.4</v>
      </c>
      <c r="H34695" s="5">
        <v>103.3</v>
      </c>
      <c r="I34695" s="5">
        <v>0</v>
      </c>
      <c r="J34695" s="5">
        <v>0</v>
      </c>
      <c r="K34695" s="5">
        <v>0</v>
      </c>
    </row>
    <row r="34696" spans="1:11" x14ac:dyDescent="0.25">
      <c r="A34696" s="5">
        <f>34689</f>
      </c>
      <c r="B34696" s="5" t="s">
        <v>34704</v>
      </c>
      <c r="C34696" s="5">
        <v>104.4</v>
      </c>
      <c r="D34696" s="5">
        <v>0.1</v>
      </c>
      <c r="E34696" s="5">
        <v>104.6</v>
      </c>
      <c r="F34696" s="5">
        <v>209.4</v>
      </c>
      <c r="G34696" s="5">
        <v>104.4</v>
      </c>
      <c r="H34696" s="5">
        <v>104.2</v>
      </c>
      <c r="I34696" s="5">
        <v>0</v>
      </c>
      <c r="J34696" s="5">
        <v>0</v>
      </c>
      <c r="K34696" s="5">
        <v>0</v>
      </c>
    </row>
    <row r="34697" spans="1:11" x14ac:dyDescent="0.25">
      <c r="A34697" s="5">
        <f>34690</f>
      </c>
      <c r="B34697" s="5" t="s">
        <v>34705</v>
      </c>
      <c r="C34697" s="5">
        <v>104.4</v>
      </c>
      <c r="D34697" s="5">
        <v>0.1</v>
      </c>
      <c r="E34697" s="5">
        <v>104.6</v>
      </c>
      <c r="F34697" s="5">
        <v>209.4</v>
      </c>
      <c r="G34697" s="5">
        <v>104.4</v>
      </c>
      <c r="H34697" s="5">
        <v>104.2</v>
      </c>
      <c r="I34697" s="5">
        <v>0</v>
      </c>
      <c r="J34697" s="5">
        <v>0</v>
      </c>
      <c r="K34697" s="5">
        <v>0</v>
      </c>
    </row>
    <row r="34698" spans="1:11" x14ac:dyDescent="0.25">
      <c r="A34698" s="5">
        <f>34691</f>
      </c>
      <c r="B34698" s="5" t="s">
        <v>34706</v>
      </c>
      <c r="C34698" s="5">
        <v>103.9</v>
      </c>
      <c r="D34698" s="5">
        <v>0.1</v>
      </c>
      <c r="E34698" s="5">
        <v>104</v>
      </c>
      <c r="F34698" s="5">
        <v>208.3</v>
      </c>
      <c r="G34698" s="5">
        <v>103.9</v>
      </c>
      <c r="H34698" s="5">
        <v>103.8</v>
      </c>
      <c r="I34698" s="5">
        <v>0</v>
      </c>
      <c r="J34698" s="5">
        <v>0</v>
      </c>
      <c r="K34698" s="5">
        <v>0</v>
      </c>
    </row>
    <row r="34699" spans="1:11" x14ac:dyDescent="0.25">
      <c r="A34699" s="5">
        <f>34692</f>
      </c>
      <c r="B34699" s="5" t="s">
        <v>34707</v>
      </c>
      <c r="C34699" s="5">
        <v>103.9</v>
      </c>
      <c r="D34699" s="5">
        <v>0.1</v>
      </c>
      <c r="E34699" s="5">
        <v>104</v>
      </c>
      <c r="F34699" s="5">
        <v>208.3</v>
      </c>
      <c r="G34699" s="5">
        <v>103.9</v>
      </c>
      <c r="H34699" s="5">
        <v>103.8</v>
      </c>
      <c r="I34699" s="5">
        <v>0</v>
      </c>
      <c r="J34699" s="5">
        <v>0</v>
      </c>
      <c r="K34699" s="5">
        <v>0</v>
      </c>
    </row>
    <row r="34700" spans="1:11" x14ac:dyDescent="0.25">
      <c r="A34700" s="5">
        <f>34693</f>
      </c>
      <c r="B34700" s="5" t="s">
        <v>34708</v>
      </c>
      <c r="C34700" s="5">
        <v>103.9</v>
      </c>
      <c r="D34700" s="5">
        <v>0.1</v>
      </c>
      <c r="E34700" s="5">
        <v>104</v>
      </c>
      <c r="F34700" s="5">
        <v>208.3</v>
      </c>
      <c r="G34700" s="5">
        <v>103.9</v>
      </c>
      <c r="H34700" s="5">
        <v>103.8</v>
      </c>
      <c r="I34700" s="5">
        <v>0</v>
      </c>
      <c r="J34700" s="5">
        <v>0</v>
      </c>
      <c r="K34700" s="5">
        <v>0</v>
      </c>
    </row>
    <row r="34701" spans="1:11" x14ac:dyDescent="0.25">
      <c r="A34701" s="5">
        <f>34694</f>
      </c>
      <c r="B34701" s="5" t="s">
        <v>34709</v>
      </c>
      <c r="C34701" s="5">
        <v>103.9</v>
      </c>
      <c r="D34701" s="5">
        <v>0.1</v>
      </c>
      <c r="E34701" s="5">
        <v>104</v>
      </c>
      <c r="F34701" s="5">
        <v>207</v>
      </c>
      <c r="G34701" s="5">
        <v>103.2</v>
      </c>
      <c r="H34701" s="5">
        <v>103.1</v>
      </c>
      <c r="I34701" s="5">
        <v>0</v>
      </c>
      <c r="J34701" s="5">
        <v>0</v>
      </c>
      <c r="K34701" s="5">
        <v>0</v>
      </c>
    </row>
    <row r="34702" spans="1:11" x14ac:dyDescent="0.25">
      <c r="A34702" s="5">
        <f>34695</f>
      </c>
      <c r="B34702" s="5" t="s">
        <v>34710</v>
      </c>
      <c r="C34702" s="5">
        <v>103.9</v>
      </c>
      <c r="D34702" s="5">
        <v>0.1</v>
      </c>
      <c r="E34702" s="5">
        <v>104</v>
      </c>
      <c r="F34702" s="5">
        <v>207</v>
      </c>
      <c r="G34702" s="5">
        <v>103.2</v>
      </c>
      <c r="H34702" s="5">
        <v>103.1</v>
      </c>
      <c r="I34702" s="5">
        <v>0</v>
      </c>
      <c r="J34702" s="5">
        <v>0</v>
      </c>
      <c r="K34702" s="5">
        <v>0</v>
      </c>
    </row>
    <row r="34703" spans="1:11" x14ac:dyDescent="0.25">
      <c r="A34703" s="5">
        <f>34696</f>
      </c>
      <c r="B34703" s="5" t="s">
        <v>34711</v>
      </c>
      <c r="C34703" s="5">
        <v>103.9</v>
      </c>
      <c r="D34703" s="5">
        <v>0.1</v>
      </c>
      <c r="E34703" s="5">
        <v>104.4</v>
      </c>
      <c r="F34703" s="5">
        <v>207.7</v>
      </c>
      <c r="G34703" s="5">
        <v>103.7</v>
      </c>
      <c r="H34703" s="5">
        <v>103.5</v>
      </c>
      <c r="I34703" s="5">
        <v>0</v>
      </c>
      <c r="J34703" s="5">
        <v>0</v>
      </c>
      <c r="K34703" s="5">
        <v>0</v>
      </c>
    </row>
    <row r="34704" spans="1:11" x14ac:dyDescent="0.25">
      <c r="A34704" s="5">
        <f>34697</f>
      </c>
      <c r="B34704" s="5" t="s">
        <v>34712</v>
      </c>
      <c r="C34704" s="5">
        <v>104.3</v>
      </c>
      <c r="D34704" s="5">
        <v>0.1</v>
      </c>
      <c r="E34704" s="5">
        <v>104.4</v>
      </c>
      <c r="F34704" s="5">
        <v>207.7</v>
      </c>
      <c r="G34704" s="5">
        <v>103.7</v>
      </c>
      <c r="H34704" s="5">
        <v>103.5</v>
      </c>
      <c r="I34704" s="5">
        <v>0</v>
      </c>
      <c r="J34704" s="5">
        <v>0</v>
      </c>
      <c r="K34704" s="5">
        <v>0</v>
      </c>
    </row>
    <row r="34705" spans="1:11" x14ac:dyDescent="0.25">
      <c r="A34705" s="5">
        <f>34698</f>
      </c>
      <c r="B34705" s="5" t="s">
        <v>34713</v>
      </c>
      <c r="C34705" s="5">
        <v>104.3</v>
      </c>
      <c r="D34705" s="5">
        <v>0.1</v>
      </c>
      <c r="E34705" s="5">
        <v>104.1</v>
      </c>
      <c r="F34705" s="5">
        <v>207.7</v>
      </c>
      <c r="G34705" s="5">
        <v>103.6</v>
      </c>
      <c r="H34705" s="5">
        <v>103.5</v>
      </c>
      <c r="I34705" s="5">
        <v>0</v>
      </c>
      <c r="J34705" s="5">
        <v>0</v>
      </c>
      <c r="K34705" s="5">
        <v>0</v>
      </c>
    </row>
    <row r="34706" spans="1:11" x14ac:dyDescent="0.25">
      <c r="A34706" s="5">
        <f>34699</f>
      </c>
      <c r="B34706" s="5" t="s">
        <v>34714</v>
      </c>
      <c r="C34706" s="5">
        <v>104</v>
      </c>
      <c r="D34706" s="5">
        <v>0.1</v>
      </c>
      <c r="E34706" s="5">
        <v>104.1</v>
      </c>
      <c r="F34706" s="5">
        <v>207.7</v>
      </c>
      <c r="G34706" s="5">
        <v>103.6</v>
      </c>
      <c r="H34706" s="5">
        <v>103.5</v>
      </c>
      <c r="I34706" s="5">
        <v>0</v>
      </c>
      <c r="J34706" s="5">
        <v>0</v>
      </c>
      <c r="K34706" s="5">
        <v>0</v>
      </c>
    </row>
    <row r="34707" spans="1:11" x14ac:dyDescent="0.25">
      <c r="A34707" s="5">
        <f>34700</f>
      </c>
      <c r="B34707" s="5" t="s">
        <v>34715</v>
      </c>
      <c r="C34707" s="5">
        <v>104</v>
      </c>
      <c r="D34707" s="5">
        <v>0.1</v>
      </c>
      <c r="E34707" s="5">
        <v>102.6</v>
      </c>
      <c r="F34707" s="5">
        <v>205.1</v>
      </c>
      <c r="G34707" s="5">
        <v>102.3</v>
      </c>
      <c r="H34707" s="5">
        <v>102.2</v>
      </c>
      <c r="I34707" s="5">
        <v>0</v>
      </c>
      <c r="J34707" s="5">
        <v>0</v>
      </c>
      <c r="K34707" s="5">
        <v>0</v>
      </c>
    </row>
    <row r="34708" spans="1:11" x14ac:dyDescent="0.25">
      <c r="A34708" s="5">
        <f>34701</f>
      </c>
      <c r="B34708" s="5" t="s">
        <v>34716</v>
      </c>
      <c r="C34708" s="5">
        <v>102.4</v>
      </c>
      <c r="D34708" s="5">
        <v>0.1</v>
      </c>
      <c r="E34708" s="5">
        <v>102.6</v>
      </c>
      <c r="F34708" s="5">
        <v>205.1</v>
      </c>
      <c r="G34708" s="5">
        <v>102.3</v>
      </c>
      <c r="H34708" s="5">
        <v>102.2</v>
      </c>
      <c r="I34708" s="5">
        <v>0</v>
      </c>
      <c r="J34708" s="5">
        <v>0</v>
      </c>
      <c r="K34708" s="5">
        <v>0</v>
      </c>
    </row>
    <row r="34709" spans="1:11" x14ac:dyDescent="0.25">
      <c r="A34709" s="5">
        <f>34702</f>
      </c>
      <c r="B34709" s="5" t="s">
        <v>34717</v>
      </c>
      <c r="C34709" s="5">
        <v>102.4</v>
      </c>
      <c r="D34709" s="5">
        <v>0.1</v>
      </c>
      <c r="E34709" s="5">
        <v>102.6</v>
      </c>
      <c r="F34709" s="5">
        <v>205.1</v>
      </c>
      <c r="G34709" s="5">
        <v>102.3</v>
      </c>
      <c r="H34709" s="5">
        <v>102.2</v>
      </c>
      <c r="I34709" s="5">
        <v>0</v>
      </c>
      <c r="J34709" s="5">
        <v>0</v>
      </c>
      <c r="K34709" s="5">
        <v>0</v>
      </c>
    </row>
    <row r="34710" spans="1:11" x14ac:dyDescent="0.25">
      <c r="A34710" s="5">
        <f>34703</f>
      </c>
      <c r="B34710" s="5" t="s">
        <v>34718</v>
      </c>
      <c r="C34710" s="5">
        <v>102.4</v>
      </c>
      <c r="D34710" s="5">
        <v>0.1</v>
      </c>
      <c r="E34710" s="5">
        <v>102.6</v>
      </c>
      <c r="F34710" s="5">
        <v>205.1</v>
      </c>
      <c r="G34710" s="5">
        <v>102.3</v>
      </c>
      <c r="H34710" s="5">
        <v>102.2</v>
      </c>
      <c r="I34710" s="5">
        <v>0</v>
      </c>
      <c r="J34710" s="5">
        <v>0</v>
      </c>
      <c r="K34710" s="5">
        <v>0</v>
      </c>
    </row>
    <row r="34711" spans="1:11" x14ac:dyDescent="0.25">
      <c r="A34711" s="5">
        <f>34704</f>
      </c>
      <c r="B34711" s="5" t="s">
        <v>34719</v>
      </c>
      <c r="C34711" s="5">
        <v>101.5</v>
      </c>
      <c r="D34711" s="5">
        <v>0.1</v>
      </c>
      <c r="E34711" s="5">
        <v>101.7</v>
      </c>
      <c r="F34711" s="5">
        <v>202.4</v>
      </c>
      <c r="G34711" s="5">
        <v>101</v>
      </c>
      <c r="H34711" s="5">
        <v>100.8</v>
      </c>
      <c r="I34711" s="5">
        <v>0</v>
      </c>
      <c r="J34711" s="5">
        <v>0</v>
      </c>
      <c r="K34711" s="5">
        <v>0</v>
      </c>
    </row>
    <row r="34712" spans="1:11" x14ac:dyDescent="0.25">
      <c r="A34712" s="5">
        <f>34705</f>
      </c>
      <c r="B34712" s="5" t="s">
        <v>34720</v>
      </c>
      <c r="C34712" s="5">
        <v>101.5</v>
      </c>
      <c r="D34712" s="5">
        <v>0.1</v>
      </c>
      <c r="E34712" s="5">
        <v>101.7</v>
      </c>
      <c r="F34712" s="5">
        <v>202.4</v>
      </c>
      <c r="G34712" s="5">
        <v>101</v>
      </c>
      <c r="H34712" s="5">
        <v>100.8</v>
      </c>
      <c r="I34712" s="5">
        <v>0</v>
      </c>
      <c r="J34712" s="5">
        <v>0</v>
      </c>
      <c r="K34712" s="5">
        <v>0</v>
      </c>
    </row>
    <row r="34713" spans="1:11" x14ac:dyDescent="0.25">
      <c r="A34713" s="5">
        <f>34706</f>
      </c>
      <c r="B34713" s="5" t="s">
        <v>34721</v>
      </c>
      <c r="C34713" s="5">
        <v>101.3</v>
      </c>
      <c r="D34713" s="5">
        <v>0.1</v>
      </c>
      <c r="E34713" s="5">
        <v>101.5</v>
      </c>
      <c r="F34713" s="5">
        <v>201.8</v>
      </c>
      <c r="G34713" s="5">
        <v>100.5</v>
      </c>
      <c r="H34713" s="5">
        <v>100.5</v>
      </c>
      <c r="I34713" s="5">
        <v>0</v>
      </c>
      <c r="J34713" s="5">
        <v>0</v>
      </c>
      <c r="K34713" s="5">
        <v>0</v>
      </c>
    </row>
    <row r="34714" spans="1:11" x14ac:dyDescent="0.25">
      <c r="A34714" s="5">
        <f>34707</f>
      </c>
      <c r="B34714" s="5" t="s">
        <v>34722</v>
      </c>
      <c r="C34714" s="5">
        <v>101.3</v>
      </c>
      <c r="D34714" s="5">
        <v>0.1</v>
      </c>
      <c r="E34714" s="5">
        <v>101.5</v>
      </c>
      <c r="F34714" s="5">
        <v>201.8</v>
      </c>
      <c r="G34714" s="5">
        <v>100.5</v>
      </c>
      <c r="H34714" s="5">
        <v>100.5</v>
      </c>
      <c r="I34714" s="5">
        <v>0</v>
      </c>
      <c r="J34714" s="5">
        <v>0</v>
      </c>
      <c r="K34714" s="5">
        <v>0</v>
      </c>
    </row>
    <row r="34715" spans="1:11" x14ac:dyDescent="0.25">
      <c r="A34715" s="5">
        <f>34708</f>
      </c>
      <c r="B34715" s="5" t="s">
        <v>34723</v>
      </c>
      <c r="C34715" s="5">
        <v>101.2</v>
      </c>
      <c r="D34715" s="5">
        <v>0.1</v>
      </c>
      <c r="E34715" s="5">
        <v>101.4</v>
      </c>
      <c r="F34715" s="5">
        <v>202.3</v>
      </c>
      <c r="G34715" s="5">
        <v>101</v>
      </c>
      <c r="H34715" s="5">
        <v>100.9</v>
      </c>
      <c r="I34715" s="5">
        <v>0</v>
      </c>
      <c r="J34715" s="5">
        <v>0</v>
      </c>
      <c r="K34715" s="5">
        <v>0</v>
      </c>
    </row>
    <row r="34716" spans="1:11" x14ac:dyDescent="0.25">
      <c r="A34716" s="5">
        <f>34709</f>
      </c>
      <c r="B34716" s="5" t="s">
        <v>34724</v>
      </c>
      <c r="C34716" s="5">
        <v>101.2</v>
      </c>
      <c r="D34716" s="5">
        <v>0.1</v>
      </c>
      <c r="E34716" s="5">
        <v>101.4</v>
      </c>
      <c r="F34716" s="5">
        <v>202.3</v>
      </c>
      <c r="G34716" s="5">
        <v>101</v>
      </c>
      <c r="H34716" s="5">
        <v>100.9</v>
      </c>
      <c r="I34716" s="5">
        <v>0</v>
      </c>
      <c r="J34716" s="5">
        <v>0</v>
      </c>
      <c r="K34716" s="5">
        <v>0</v>
      </c>
    </row>
    <row r="34717" spans="1:11" x14ac:dyDescent="0.25">
      <c r="A34717" s="5">
        <f>34710</f>
      </c>
      <c r="B34717" s="5" t="s">
        <v>34725</v>
      </c>
      <c r="C34717" s="5">
        <v>101.4</v>
      </c>
      <c r="D34717" s="5">
        <v>0.1</v>
      </c>
      <c r="E34717" s="5">
        <v>101.5</v>
      </c>
      <c r="F34717" s="5">
        <v>203</v>
      </c>
      <c r="G34717" s="5">
        <v>101.3</v>
      </c>
      <c r="H34717" s="5">
        <v>101.1</v>
      </c>
      <c r="I34717" s="5">
        <v>0</v>
      </c>
      <c r="J34717" s="5">
        <v>0</v>
      </c>
      <c r="K34717" s="5">
        <v>0</v>
      </c>
    </row>
    <row r="34718" spans="1:11" x14ac:dyDescent="0.25">
      <c r="A34718" s="5">
        <f>34711</f>
      </c>
      <c r="B34718" s="5" t="s">
        <v>34726</v>
      </c>
      <c r="C34718" s="5">
        <v>101.4</v>
      </c>
      <c r="D34718" s="5">
        <v>0.1</v>
      </c>
      <c r="E34718" s="5">
        <v>101.5</v>
      </c>
      <c r="F34718" s="5">
        <v>203</v>
      </c>
      <c r="G34718" s="5">
        <v>101.3</v>
      </c>
      <c r="H34718" s="5">
        <v>101.1</v>
      </c>
      <c r="I34718" s="5">
        <v>0</v>
      </c>
      <c r="J34718" s="5">
        <v>0</v>
      </c>
      <c r="K34718" s="5">
        <v>0</v>
      </c>
    </row>
    <row r="34719" spans="1:11" x14ac:dyDescent="0.25">
      <c r="A34719" s="5">
        <f>34712</f>
      </c>
      <c r="B34719" s="5" t="s">
        <v>34727</v>
      </c>
      <c r="C34719" s="5">
        <v>101.4</v>
      </c>
      <c r="D34719" s="5">
        <v>0.1</v>
      </c>
      <c r="E34719" s="5">
        <v>101.5</v>
      </c>
      <c r="F34719" s="5">
        <v>203</v>
      </c>
      <c r="G34719" s="5">
        <v>101.3</v>
      </c>
      <c r="H34719" s="5">
        <v>101.1</v>
      </c>
      <c r="I34719" s="5">
        <v>0</v>
      </c>
      <c r="J34719" s="5">
        <v>0</v>
      </c>
      <c r="K34719" s="5">
        <v>0</v>
      </c>
    </row>
    <row r="34720" spans="1:11" x14ac:dyDescent="0.25">
      <c r="A34720" s="5">
        <f>34713</f>
      </c>
      <c r="B34720" s="5" t="s">
        <v>34728</v>
      </c>
      <c r="C34720" s="5">
        <v>101.4</v>
      </c>
      <c r="D34720" s="5">
        <v>0.1</v>
      </c>
      <c r="E34720" s="5">
        <v>101.5</v>
      </c>
      <c r="F34720" s="5">
        <v>203</v>
      </c>
      <c r="G34720" s="5">
        <v>101.3</v>
      </c>
      <c r="H34720" s="5">
        <v>101.1</v>
      </c>
      <c r="I34720" s="5">
        <v>0</v>
      </c>
      <c r="J34720" s="5">
        <v>0</v>
      </c>
      <c r="K34720" s="5">
        <v>0</v>
      </c>
    </row>
    <row r="34721" spans="1:11" x14ac:dyDescent="0.25">
      <c r="A34721" s="5">
        <f>34714</f>
      </c>
      <c r="B34721" s="5" t="s">
        <v>34729</v>
      </c>
      <c r="C34721" s="5">
        <v>101.2</v>
      </c>
      <c r="D34721" s="5">
        <v>0.1</v>
      </c>
      <c r="E34721" s="5">
        <v>101.4</v>
      </c>
      <c r="F34721" s="5">
        <v>202.8</v>
      </c>
      <c r="G34721" s="5">
        <v>101.2</v>
      </c>
      <c r="H34721" s="5">
        <v>101.1</v>
      </c>
      <c r="I34721" s="5">
        <v>0</v>
      </c>
      <c r="J34721" s="5">
        <v>0</v>
      </c>
      <c r="K34721" s="5">
        <v>0</v>
      </c>
    </row>
    <row r="34722" spans="1:11" x14ac:dyDescent="0.25">
      <c r="A34722" s="5">
        <f>34715</f>
      </c>
      <c r="B34722" s="5" t="s">
        <v>34730</v>
      </c>
      <c r="C34722" s="5">
        <v>101.2</v>
      </c>
      <c r="D34722" s="5">
        <v>0.1</v>
      </c>
      <c r="E34722" s="5">
        <v>101.4</v>
      </c>
      <c r="F34722" s="5">
        <v>202.8</v>
      </c>
      <c r="G34722" s="5">
        <v>101.2</v>
      </c>
      <c r="H34722" s="5">
        <v>101.1</v>
      </c>
      <c r="I34722" s="5">
        <v>0</v>
      </c>
      <c r="J34722" s="5">
        <v>0</v>
      </c>
      <c r="K34722" s="5">
        <v>0</v>
      </c>
    </row>
    <row r="34723" spans="1:11" x14ac:dyDescent="0.25">
      <c r="A34723" s="5">
        <f>34716</f>
      </c>
      <c r="B34723" s="5" t="s">
        <v>34731</v>
      </c>
      <c r="C34723" s="5">
        <v>100.6</v>
      </c>
      <c r="D34723" s="5">
        <v>0.1</v>
      </c>
      <c r="E34723" s="5">
        <v>100.8</v>
      </c>
      <c r="F34723" s="5">
        <v>200.9</v>
      </c>
      <c r="G34723" s="5">
        <v>100.3</v>
      </c>
      <c r="H34723" s="5">
        <v>100.2</v>
      </c>
      <c r="I34723" s="5">
        <v>0</v>
      </c>
      <c r="J34723" s="5">
        <v>0</v>
      </c>
      <c r="K34723" s="5">
        <v>0</v>
      </c>
    </row>
    <row r="34724" spans="1:11" x14ac:dyDescent="0.25">
      <c r="A34724" s="5">
        <f>34717</f>
      </c>
      <c r="B34724" s="5" t="s">
        <v>34732</v>
      </c>
      <c r="C34724" s="5">
        <v>100.6</v>
      </c>
      <c r="D34724" s="5">
        <v>0.1</v>
      </c>
      <c r="E34724" s="5">
        <v>100.8</v>
      </c>
      <c r="F34724" s="5">
        <v>200.9</v>
      </c>
      <c r="G34724" s="5">
        <v>100.3</v>
      </c>
      <c r="H34724" s="5">
        <v>100.2</v>
      </c>
      <c r="I34724" s="5">
        <v>0</v>
      </c>
      <c r="J34724" s="5">
        <v>0</v>
      </c>
      <c r="K34724" s="5">
        <v>0</v>
      </c>
    </row>
    <row r="34725" spans="1:11" x14ac:dyDescent="0.25">
      <c r="A34725" s="5">
        <f>34718</f>
      </c>
      <c r="B34725" s="5" t="s">
        <v>34733</v>
      </c>
      <c r="C34725" s="5">
        <v>101.8</v>
      </c>
      <c r="D34725" s="5">
        <v>0.1</v>
      </c>
      <c r="E34725" s="5">
        <v>101.9</v>
      </c>
      <c r="F34725" s="5">
        <v>203.8</v>
      </c>
      <c r="G34725" s="5">
        <v>101.6</v>
      </c>
      <c r="H34725" s="5">
        <v>101.5</v>
      </c>
      <c r="I34725" s="5">
        <v>0</v>
      </c>
      <c r="J34725" s="5">
        <v>0</v>
      </c>
      <c r="K34725" s="5">
        <v>0</v>
      </c>
    </row>
    <row r="34726" spans="1:11" x14ac:dyDescent="0.25">
      <c r="A34726" s="5">
        <f>34719</f>
      </c>
      <c r="B34726" s="5" t="s">
        <v>34734</v>
      </c>
      <c r="C34726" s="5">
        <v>101.8</v>
      </c>
      <c r="D34726" s="5">
        <v>0.1</v>
      </c>
      <c r="E34726" s="5">
        <v>101.9</v>
      </c>
      <c r="F34726" s="5">
        <v>203.8</v>
      </c>
      <c r="G34726" s="5">
        <v>101.6</v>
      </c>
      <c r="H34726" s="5">
        <v>101.5</v>
      </c>
      <c r="I34726" s="5">
        <v>0</v>
      </c>
      <c r="J34726" s="5">
        <v>0</v>
      </c>
      <c r="K34726" s="5">
        <v>0</v>
      </c>
    </row>
    <row r="34727" spans="1:11" x14ac:dyDescent="0.25">
      <c r="A34727" s="5">
        <f>34720</f>
      </c>
      <c r="B34727" s="5" t="s">
        <v>34735</v>
      </c>
      <c r="C34727" s="5">
        <v>101.6</v>
      </c>
      <c r="D34727" s="5">
        <v>0.1</v>
      </c>
      <c r="E34727" s="5">
        <v>101.8</v>
      </c>
      <c r="F34727" s="5">
        <v>203.2</v>
      </c>
      <c r="G34727" s="5">
        <v>101.4</v>
      </c>
      <c r="H34727" s="5">
        <v>101.2</v>
      </c>
      <c r="I34727" s="5">
        <v>0</v>
      </c>
      <c r="J34727" s="5">
        <v>0</v>
      </c>
      <c r="K34727" s="5">
        <v>0</v>
      </c>
    </row>
    <row r="34728" spans="1:11" x14ac:dyDescent="0.25">
      <c r="A34728" s="5">
        <f>34721</f>
      </c>
      <c r="B34728" s="5" t="s">
        <v>34736</v>
      </c>
      <c r="C34728" s="5">
        <v>101.6</v>
      </c>
      <c r="D34728" s="5">
        <v>0.1</v>
      </c>
      <c r="E34728" s="5">
        <v>101.8</v>
      </c>
      <c r="F34728" s="5">
        <v>203.2</v>
      </c>
      <c r="G34728" s="5">
        <v>101.4</v>
      </c>
      <c r="H34728" s="5">
        <v>101.2</v>
      </c>
      <c r="I34728" s="5">
        <v>0</v>
      </c>
      <c r="J34728" s="5">
        <v>0</v>
      </c>
      <c r="K34728" s="5">
        <v>0</v>
      </c>
    </row>
    <row r="34729" spans="1:11" x14ac:dyDescent="0.25">
      <c r="A34729" s="5">
        <f>34722</f>
      </c>
      <c r="B34729" s="5" t="s">
        <v>34737</v>
      </c>
      <c r="C34729" s="5">
        <v>101.6</v>
      </c>
      <c r="D34729" s="5">
        <v>0.1</v>
      </c>
      <c r="E34729" s="5">
        <v>101.8</v>
      </c>
      <c r="F34729" s="5">
        <v>203.2</v>
      </c>
      <c r="G34729" s="5">
        <v>101.4</v>
      </c>
      <c r="H34729" s="5">
        <v>101.2</v>
      </c>
      <c r="I34729" s="5">
        <v>0</v>
      </c>
      <c r="J34729" s="5">
        <v>0</v>
      </c>
      <c r="K34729" s="5">
        <v>0</v>
      </c>
    </row>
    <row r="34730" spans="1:11" x14ac:dyDescent="0.25">
      <c r="A34730" s="5">
        <f>34723</f>
      </c>
      <c r="B34730" s="5" t="s">
        <v>34738</v>
      </c>
      <c r="C34730" s="5">
        <v>101.6</v>
      </c>
      <c r="D34730" s="5">
        <v>0.1</v>
      </c>
      <c r="E34730" s="5">
        <v>101.8</v>
      </c>
      <c r="F34730" s="5">
        <v>203.2</v>
      </c>
      <c r="G34730" s="5">
        <v>101.4</v>
      </c>
      <c r="H34730" s="5">
        <v>101.2</v>
      </c>
      <c r="I34730" s="5">
        <v>0</v>
      </c>
      <c r="J34730" s="5">
        <v>0</v>
      </c>
      <c r="K34730" s="5">
        <v>0</v>
      </c>
    </row>
    <row r="34731" spans="1:11" x14ac:dyDescent="0.25">
      <c r="A34731" s="5">
        <f>34724</f>
      </c>
      <c r="B34731" s="5" t="s">
        <v>34739</v>
      </c>
      <c r="C34731" s="5">
        <v>101.3</v>
      </c>
      <c r="D34731" s="5">
        <v>0.1</v>
      </c>
      <c r="E34731" s="5">
        <v>101.5</v>
      </c>
      <c r="F34731" s="5">
        <v>203.2</v>
      </c>
      <c r="G34731" s="5">
        <v>101.3</v>
      </c>
      <c r="H34731" s="5">
        <v>101.2</v>
      </c>
      <c r="I34731" s="5">
        <v>0</v>
      </c>
      <c r="J34731" s="5">
        <v>0</v>
      </c>
      <c r="K34731" s="5">
        <v>0</v>
      </c>
    </row>
    <row r="34732" spans="1:11" x14ac:dyDescent="0.25">
      <c r="A34732" s="5">
        <f>34725</f>
      </c>
      <c r="B34732" s="5" t="s">
        <v>34740</v>
      </c>
      <c r="C34732" s="5">
        <v>101.3</v>
      </c>
      <c r="D34732" s="5">
        <v>0.1</v>
      </c>
      <c r="E34732" s="5">
        <v>101.5</v>
      </c>
      <c r="F34732" s="5">
        <v>203.2</v>
      </c>
      <c r="G34732" s="5">
        <v>101.3</v>
      </c>
      <c r="H34732" s="5">
        <v>101.2</v>
      </c>
      <c r="I34732" s="5">
        <v>0</v>
      </c>
      <c r="J34732" s="5">
        <v>0</v>
      </c>
      <c r="K34732" s="5">
        <v>0</v>
      </c>
    </row>
    <row r="34733" spans="1:11" x14ac:dyDescent="0.25">
      <c r="A34733" s="5">
        <f>34726</f>
      </c>
      <c r="B34733" s="5" t="s">
        <v>34741</v>
      </c>
      <c r="C34733" s="5">
        <v>101.4</v>
      </c>
      <c r="D34733" s="5">
        <v>0.1</v>
      </c>
      <c r="E34733" s="5">
        <v>101.5</v>
      </c>
      <c r="F34733" s="5">
        <v>202.9</v>
      </c>
      <c r="G34733" s="5">
        <v>101.2</v>
      </c>
      <c r="H34733" s="5">
        <v>101.1</v>
      </c>
      <c r="I34733" s="5">
        <v>0</v>
      </c>
      <c r="J34733" s="5">
        <v>0</v>
      </c>
      <c r="K34733" s="5">
        <v>0</v>
      </c>
    </row>
    <row r="34734" spans="1:11" x14ac:dyDescent="0.25">
      <c r="A34734" s="5">
        <f>34727</f>
      </c>
      <c r="B34734" s="5" t="s">
        <v>34742</v>
      </c>
      <c r="C34734" s="5">
        <v>101.4</v>
      </c>
      <c r="D34734" s="5">
        <v>0.1</v>
      </c>
      <c r="E34734" s="5">
        <v>101.5</v>
      </c>
      <c r="F34734" s="5">
        <v>202.9</v>
      </c>
      <c r="G34734" s="5">
        <v>101.2</v>
      </c>
      <c r="H34734" s="5">
        <v>101.1</v>
      </c>
      <c r="I34734" s="5">
        <v>0</v>
      </c>
      <c r="J34734" s="5">
        <v>0</v>
      </c>
      <c r="K34734" s="5">
        <v>0</v>
      </c>
    </row>
    <row r="34735" spans="1:11" x14ac:dyDescent="0.25">
      <c r="A34735" s="5">
        <f>34728</f>
      </c>
      <c r="B34735" s="5" t="s">
        <v>34743</v>
      </c>
      <c r="C34735" s="5">
        <v>101.4</v>
      </c>
      <c r="D34735" s="5">
        <v>0.1</v>
      </c>
      <c r="E34735" s="5">
        <v>101.5</v>
      </c>
      <c r="F34735" s="5">
        <v>202.9</v>
      </c>
      <c r="G34735" s="5">
        <v>101.2</v>
      </c>
      <c r="H34735" s="5">
        <v>101.1</v>
      </c>
      <c r="I34735" s="5">
        <v>0</v>
      </c>
      <c r="J34735" s="5">
        <v>0</v>
      </c>
      <c r="K34735" s="5">
        <v>0</v>
      </c>
    </row>
    <row r="34736" spans="1:11" x14ac:dyDescent="0.25">
      <c r="A34736" s="5">
        <f>34729</f>
      </c>
      <c r="B34736" s="5" t="s">
        <v>34744</v>
      </c>
      <c r="C34736" s="5">
        <v>101.4</v>
      </c>
      <c r="D34736" s="5">
        <v>0.1</v>
      </c>
      <c r="E34736" s="5">
        <v>101.5</v>
      </c>
      <c r="F34736" s="5">
        <v>202.9</v>
      </c>
      <c r="G34736" s="5">
        <v>101.2</v>
      </c>
      <c r="H34736" s="5">
        <v>101.1</v>
      </c>
      <c r="I34736" s="5">
        <v>0</v>
      </c>
      <c r="J34736" s="5">
        <v>0</v>
      </c>
      <c r="K34736" s="5">
        <v>0</v>
      </c>
    </row>
    <row r="34737" spans="1:11" x14ac:dyDescent="0.25">
      <c r="A34737" s="5">
        <f>34730</f>
      </c>
      <c r="B34737" s="5" t="s">
        <v>34745</v>
      </c>
      <c r="C34737" s="5">
        <v>101.8</v>
      </c>
      <c r="D34737" s="5">
        <v>0.1</v>
      </c>
      <c r="E34737" s="5">
        <v>102</v>
      </c>
      <c r="F34737" s="5">
        <v>203.8</v>
      </c>
      <c r="G34737" s="5">
        <v>101.7</v>
      </c>
      <c r="H34737" s="5">
        <v>101.5</v>
      </c>
      <c r="I34737" s="5">
        <v>0</v>
      </c>
      <c r="J34737" s="5">
        <v>0</v>
      </c>
      <c r="K34737" s="5">
        <v>0</v>
      </c>
    </row>
    <row r="34738" spans="1:11" x14ac:dyDescent="0.25">
      <c r="A34738" s="5">
        <f>34731</f>
      </c>
      <c r="B34738" s="5" t="s">
        <v>34746</v>
      </c>
      <c r="C34738" s="5">
        <v>101.8</v>
      </c>
      <c r="D34738" s="5">
        <v>0.1</v>
      </c>
      <c r="E34738" s="5">
        <v>102</v>
      </c>
      <c r="F34738" s="5">
        <v>203.8</v>
      </c>
      <c r="G34738" s="5">
        <v>101.7</v>
      </c>
      <c r="H34738" s="5">
        <v>101.5</v>
      </c>
      <c r="I34738" s="5">
        <v>0</v>
      </c>
      <c r="J34738" s="5">
        <v>0</v>
      </c>
      <c r="K34738" s="5">
        <v>0</v>
      </c>
    </row>
    <row r="34739" spans="1:11" x14ac:dyDescent="0.25">
      <c r="A34739" s="5">
        <f>34732</f>
      </c>
      <c r="B34739" s="5" t="s">
        <v>34747</v>
      </c>
      <c r="C34739" s="5">
        <v>101.8</v>
      </c>
      <c r="D34739" s="5">
        <v>0.1</v>
      </c>
      <c r="E34739" s="5">
        <v>102</v>
      </c>
      <c r="F34739" s="5">
        <v>203.8</v>
      </c>
      <c r="G34739" s="5">
        <v>101.7</v>
      </c>
      <c r="H34739" s="5">
        <v>101.5</v>
      </c>
      <c r="I34739" s="5">
        <v>0</v>
      </c>
      <c r="J34739" s="5">
        <v>0</v>
      </c>
      <c r="K34739" s="5">
        <v>0</v>
      </c>
    </row>
    <row r="34740" spans="1:11" x14ac:dyDescent="0.25">
      <c r="A34740" s="5">
        <f>34733</f>
      </c>
      <c r="B34740" s="5" t="s">
        <v>34748</v>
      </c>
      <c r="C34740" s="5">
        <v>101.8</v>
      </c>
      <c r="D34740" s="5">
        <v>0.1</v>
      </c>
      <c r="E34740" s="5">
        <v>102</v>
      </c>
      <c r="F34740" s="5">
        <v>203.8</v>
      </c>
      <c r="G34740" s="5">
        <v>101.7</v>
      </c>
      <c r="H34740" s="5">
        <v>101.5</v>
      </c>
      <c r="I34740" s="5">
        <v>0</v>
      </c>
      <c r="J34740" s="5">
        <v>0</v>
      </c>
      <c r="K34740" s="5">
        <v>0</v>
      </c>
    </row>
    <row r="34741" spans="1:11" x14ac:dyDescent="0.25">
      <c r="A34741" s="5">
        <f>34734</f>
      </c>
      <c r="B34741" s="5" t="s">
        <v>34749</v>
      </c>
      <c r="C34741" s="5">
        <v>100.8</v>
      </c>
      <c r="D34741" s="5">
        <v>0.1</v>
      </c>
      <c r="E34741" s="5">
        <v>101</v>
      </c>
      <c r="F34741" s="5">
        <v>201.4</v>
      </c>
      <c r="G34741" s="5">
        <v>100.5</v>
      </c>
      <c r="H34741" s="5">
        <v>100.3</v>
      </c>
      <c r="I34741" s="5">
        <v>0</v>
      </c>
      <c r="J34741" s="5">
        <v>0</v>
      </c>
      <c r="K34741" s="5">
        <v>0</v>
      </c>
    </row>
    <row r="34742" spans="1:11" x14ac:dyDescent="0.25">
      <c r="A34742" s="5">
        <f>34735</f>
      </c>
      <c r="B34742" s="5" t="s">
        <v>34750</v>
      </c>
      <c r="C34742" s="5">
        <v>100.8</v>
      </c>
      <c r="D34742" s="5">
        <v>0.1</v>
      </c>
      <c r="E34742" s="5">
        <v>101</v>
      </c>
      <c r="F34742" s="5">
        <v>201.4</v>
      </c>
      <c r="G34742" s="5">
        <v>100.5</v>
      </c>
      <c r="H34742" s="5">
        <v>100.3</v>
      </c>
      <c r="I34742" s="5">
        <v>0</v>
      </c>
      <c r="J34742" s="5">
        <v>0</v>
      </c>
      <c r="K34742" s="5">
        <v>0</v>
      </c>
    </row>
    <row r="34743" spans="1:11" x14ac:dyDescent="0.25">
      <c r="A34743" s="5">
        <f>34736</f>
      </c>
      <c r="B34743" s="5" t="s">
        <v>34751</v>
      </c>
      <c r="C34743" s="5">
        <v>101.8</v>
      </c>
      <c r="D34743" s="5">
        <v>0.1</v>
      </c>
      <c r="E34743" s="5">
        <v>101.9</v>
      </c>
      <c r="F34743" s="5">
        <v>202</v>
      </c>
      <c r="G34743" s="5">
        <v>100.8</v>
      </c>
      <c r="H34743" s="5">
        <v>100.7</v>
      </c>
      <c r="I34743" s="5">
        <v>0</v>
      </c>
      <c r="J34743" s="5">
        <v>0</v>
      </c>
      <c r="K34743" s="5">
        <v>0</v>
      </c>
    </row>
    <row r="34744" spans="1:11" x14ac:dyDescent="0.25">
      <c r="A34744" s="5">
        <f>34737</f>
      </c>
      <c r="B34744" s="5" t="s">
        <v>34752</v>
      </c>
      <c r="C34744" s="5">
        <v>101.8</v>
      </c>
      <c r="D34744" s="5">
        <v>0.1</v>
      </c>
      <c r="E34744" s="5">
        <v>101.9</v>
      </c>
      <c r="F34744" s="5">
        <v>202</v>
      </c>
      <c r="G34744" s="5">
        <v>100.8</v>
      </c>
      <c r="H34744" s="5">
        <v>100.7</v>
      </c>
      <c r="I34744" s="5">
        <v>0</v>
      </c>
      <c r="J34744" s="5">
        <v>0</v>
      </c>
      <c r="K34744" s="5">
        <v>0</v>
      </c>
    </row>
    <row r="34745" spans="1:11" x14ac:dyDescent="0.25">
      <c r="A34745" s="5">
        <f>34738</f>
      </c>
      <c r="B34745" s="5" t="s">
        <v>34753</v>
      </c>
      <c r="C34745" s="5">
        <v>101.3</v>
      </c>
      <c r="D34745" s="5">
        <v>0.1</v>
      </c>
      <c r="E34745" s="5">
        <v>101.5</v>
      </c>
      <c r="F34745" s="5">
        <v>202.3</v>
      </c>
      <c r="G34745" s="5">
        <v>100.9</v>
      </c>
      <c r="H34745" s="5">
        <v>100.8</v>
      </c>
      <c r="I34745" s="5">
        <v>0</v>
      </c>
      <c r="J34745" s="5">
        <v>0</v>
      </c>
      <c r="K34745" s="5">
        <v>0</v>
      </c>
    </row>
    <row r="34746" spans="1:11" x14ac:dyDescent="0.25">
      <c r="A34746" s="5">
        <f>34739</f>
      </c>
      <c r="B34746" s="5" t="s">
        <v>34754</v>
      </c>
      <c r="C34746" s="5">
        <v>101.3</v>
      </c>
      <c r="D34746" s="5">
        <v>0.1</v>
      </c>
      <c r="E34746" s="5">
        <v>101.5</v>
      </c>
      <c r="F34746" s="5">
        <v>202.3</v>
      </c>
      <c r="G34746" s="5">
        <v>100.9</v>
      </c>
      <c r="H34746" s="5">
        <v>100.8</v>
      </c>
      <c r="I34746" s="5">
        <v>0</v>
      </c>
      <c r="J34746" s="5">
        <v>0</v>
      </c>
      <c r="K34746" s="5">
        <v>0</v>
      </c>
    </row>
    <row r="34747" spans="1:11" x14ac:dyDescent="0.25">
      <c r="A34747" s="5">
        <f>34740</f>
      </c>
      <c r="B34747" s="5" t="s">
        <v>34755</v>
      </c>
      <c r="C34747" s="5">
        <v>101.6</v>
      </c>
      <c r="D34747" s="5">
        <v>0.1</v>
      </c>
      <c r="E34747" s="5">
        <v>101.7</v>
      </c>
      <c r="F34747" s="5">
        <v>201.9</v>
      </c>
      <c r="G34747" s="5">
        <v>100.7</v>
      </c>
      <c r="H34747" s="5">
        <v>100.6</v>
      </c>
      <c r="I34747" s="5">
        <v>0</v>
      </c>
      <c r="J34747" s="5">
        <v>0</v>
      </c>
      <c r="K34747" s="5">
        <v>0</v>
      </c>
    </row>
    <row r="34748" spans="1:11" x14ac:dyDescent="0.25">
      <c r="A34748" s="5">
        <f>34741</f>
      </c>
      <c r="B34748" s="5" t="s">
        <v>34756</v>
      </c>
      <c r="C34748" s="5">
        <v>101.6</v>
      </c>
      <c r="D34748" s="5">
        <v>0.1</v>
      </c>
      <c r="E34748" s="5">
        <v>101.7</v>
      </c>
      <c r="F34748" s="5">
        <v>201.9</v>
      </c>
      <c r="G34748" s="5">
        <v>100.7</v>
      </c>
      <c r="H34748" s="5">
        <v>100.6</v>
      </c>
      <c r="I34748" s="5">
        <v>0</v>
      </c>
      <c r="J34748" s="5">
        <v>0</v>
      </c>
      <c r="K34748" s="5">
        <v>0</v>
      </c>
    </row>
    <row r="34749" spans="1:11" x14ac:dyDescent="0.25">
      <c r="A34749" s="5">
        <f>34742</f>
      </c>
      <c r="B34749" s="5" t="s">
        <v>34757</v>
      </c>
      <c r="C34749" s="5">
        <v>101.6</v>
      </c>
      <c r="D34749" s="5">
        <v>0.1</v>
      </c>
      <c r="E34749" s="5">
        <v>101.7</v>
      </c>
      <c r="F34749" s="5">
        <v>201.9</v>
      </c>
      <c r="G34749" s="5">
        <v>100.7</v>
      </c>
      <c r="H34749" s="5">
        <v>100.6</v>
      </c>
      <c r="I34749" s="5">
        <v>0</v>
      </c>
      <c r="J34749" s="5">
        <v>0</v>
      </c>
      <c r="K34749" s="5">
        <v>0</v>
      </c>
    </row>
    <row r="34750" spans="1:11" x14ac:dyDescent="0.25">
      <c r="A34750" s="5">
        <f>34743</f>
      </c>
      <c r="B34750" s="5" t="s">
        <v>34758</v>
      </c>
      <c r="C34750" s="5">
        <v>101.6</v>
      </c>
      <c r="D34750" s="5">
        <v>0.1</v>
      </c>
      <c r="E34750" s="5">
        <v>101.7</v>
      </c>
      <c r="F34750" s="5">
        <v>201.9</v>
      </c>
      <c r="G34750" s="5">
        <v>100.7</v>
      </c>
      <c r="H34750" s="5">
        <v>100.6</v>
      </c>
      <c r="I34750" s="5">
        <v>0</v>
      </c>
      <c r="J34750" s="5">
        <v>0</v>
      </c>
      <c r="K34750" s="5">
        <v>0</v>
      </c>
    </row>
    <row r="34751" spans="1:11" x14ac:dyDescent="0.25">
      <c r="A34751" s="5">
        <f>34744</f>
      </c>
      <c r="B34751" s="5" t="s">
        <v>34759</v>
      </c>
      <c r="C34751" s="5">
        <v>102.1</v>
      </c>
      <c r="D34751" s="5">
        <v>0.1</v>
      </c>
      <c r="E34751" s="5">
        <v>102.3</v>
      </c>
      <c r="F34751" s="5">
        <v>203.5</v>
      </c>
      <c r="G34751" s="5">
        <v>101.5</v>
      </c>
      <c r="H34751" s="5">
        <v>101.4</v>
      </c>
      <c r="I34751" s="5">
        <v>0</v>
      </c>
      <c r="J34751" s="5">
        <v>0</v>
      </c>
      <c r="K34751" s="5">
        <v>0</v>
      </c>
    </row>
    <row r="34752" spans="1:11" x14ac:dyDescent="0.25">
      <c r="A34752" s="5">
        <f>34745</f>
      </c>
      <c r="B34752" s="5" t="s">
        <v>34760</v>
      </c>
      <c r="C34752" s="5">
        <v>102.1</v>
      </c>
      <c r="D34752" s="5">
        <v>0.1</v>
      </c>
      <c r="E34752" s="5">
        <v>102.3</v>
      </c>
      <c r="F34752" s="5">
        <v>203.5</v>
      </c>
      <c r="G34752" s="5">
        <v>101.5</v>
      </c>
      <c r="H34752" s="5">
        <v>101.4</v>
      </c>
      <c r="I34752" s="5">
        <v>0</v>
      </c>
      <c r="J34752" s="5">
        <v>0</v>
      </c>
      <c r="K34752" s="5">
        <v>0</v>
      </c>
    </row>
    <row r="34753" spans="1:11" x14ac:dyDescent="0.25">
      <c r="A34753" s="5">
        <f>34746</f>
      </c>
      <c r="B34753" s="5" t="s">
        <v>34761</v>
      </c>
      <c r="C34753" s="5">
        <v>102.1</v>
      </c>
      <c r="D34753" s="5">
        <v>0.1</v>
      </c>
      <c r="E34753" s="5">
        <v>102.2</v>
      </c>
      <c r="F34753" s="5">
        <v>203.3</v>
      </c>
      <c r="G34753" s="5">
        <v>101.4</v>
      </c>
      <c r="H34753" s="5">
        <v>101.3</v>
      </c>
      <c r="I34753" s="5">
        <v>0</v>
      </c>
      <c r="J34753" s="5">
        <v>0</v>
      </c>
      <c r="K34753" s="5">
        <v>0</v>
      </c>
    </row>
    <row r="34754" spans="1:11" x14ac:dyDescent="0.25">
      <c r="A34754" s="5">
        <f>34747</f>
      </c>
      <c r="B34754" s="5" t="s">
        <v>34762</v>
      </c>
      <c r="C34754" s="5">
        <v>102.1</v>
      </c>
      <c r="D34754" s="5">
        <v>0.1</v>
      </c>
      <c r="E34754" s="5">
        <v>102.2</v>
      </c>
      <c r="F34754" s="5">
        <v>203.3</v>
      </c>
      <c r="G34754" s="5">
        <v>101.4</v>
      </c>
      <c r="H34754" s="5">
        <v>101.3</v>
      </c>
      <c r="I34754" s="5">
        <v>0</v>
      </c>
      <c r="J34754" s="5">
        <v>0</v>
      </c>
      <c r="K34754" s="5">
        <v>0</v>
      </c>
    </row>
    <row r="34755" spans="1:11" x14ac:dyDescent="0.25">
      <c r="A34755" s="5">
        <f>34748</f>
      </c>
      <c r="B34755" s="5" t="s">
        <v>34763</v>
      </c>
      <c r="C34755" s="5">
        <v>101.7</v>
      </c>
      <c r="D34755" s="5">
        <v>0.1</v>
      </c>
      <c r="E34755" s="5">
        <v>101.8</v>
      </c>
      <c r="F34755" s="5">
        <v>203.4</v>
      </c>
      <c r="G34755" s="5">
        <v>101.5</v>
      </c>
      <c r="H34755" s="5">
        <v>101.3</v>
      </c>
      <c r="I34755" s="5">
        <v>0</v>
      </c>
      <c r="J34755" s="5">
        <v>0</v>
      </c>
      <c r="K34755" s="5">
        <v>0</v>
      </c>
    </row>
    <row r="34756" spans="1:11" x14ac:dyDescent="0.25">
      <c r="A34756" s="5">
        <f>34749</f>
      </c>
      <c r="B34756" s="5" t="s">
        <v>34764</v>
      </c>
      <c r="C34756" s="5">
        <v>101.7</v>
      </c>
      <c r="D34756" s="5">
        <v>0.1</v>
      </c>
      <c r="E34756" s="5">
        <v>101.8</v>
      </c>
      <c r="F34756" s="5">
        <v>203.4</v>
      </c>
      <c r="G34756" s="5">
        <v>101.5</v>
      </c>
      <c r="H34756" s="5">
        <v>101.3</v>
      </c>
      <c r="I34756" s="5">
        <v>0</v>
      </c>
      <c r="J34756" s="5">
        <v>0</v>
      </c>
      <c r="K34756" s="5">
        <v>0</v>
      </c>
    </row>
    <row r="34757" spans="1:11" x14ac:dyDescent="0.25">
      <c r="A34757" s="5">
        <f>34750</f>
      </c>
      <c r="B34757" s="5" t="s">
        <v>34765</v>
      </c>
      <c r="C34757" s="5">
        <v>102.4</v>
      </c>
      <c r="D34757" s="5">
        <v>0.1</v>
      </c>
      <c r="E34757" s="5">
        <v>102.6</v>
      </c>
      <c r="F34757" s="5">
        <v>203.8</v>
      </c>
      <c r="G34757" s="5">
        <v>101.7</v>
      </c>
      <c r="H34757" s="5">
        <v>101.6</v>
      </c>
      <c r="I34757" s="5">
        <v>0</v>
      </c>
      <c r="J34757" s="5">
        <v>0</v>
      </c>
      <c r="K34757" s="5">
        <v>0</v>
      </c>
    </row>
    <row r="34758" spans="1:11" x14ac:dyDescent="0.25">
      <c r="A34758" s="5">
        <f>34751</f>
      </c>
      <c r="B34758" s="5" t="s">
        <v>34766</v>
      </c>
      <c r="C34758" s="5">
        <v>102.4</v>
      </c>
      <c r="D34758" s="5">
        <v>0.1</v>
      </c>
      <c r="E34758" s="5">
        <v>102.6</v>
      </c>
      <c r="F34758" s="5">
        <v>203.8</v>
      </c>
      <c r="G34758" s="5">
        <v>101.7</v>
      </c>
      <c r="H34758" s="5">
        <v>101.6</v>
      </c>
      <c r="I34758" s="5">
        <v>0</v>
      </c>
      <c r="J34758" s="5">
        <v>0</v>
      </c>
      <c r="K34758" s="5">
        <v>0</v>
      </c>
    </row>
    <row r="34759" spans="1:11" x14ac:dyDescent="0.25">
      <c r="A34759" s="5">
        <f>34752</f>
      </c>
      <c r="B34759" s="5" t="s">
        <v>34767</v>
      </c>
      <c r="C34759" s="5">
        <v>102.4</v>
      </c>
      <c r="D34759" s="5">
        <v>0.1</v>
      </c>
      <c r="E34759" s="5">
        <v>102.6</v>
      </c>
      <c r="F34759" s="5">
        <v>203.8</v>
      </c>
      <c r="G34759" s="5">
        <v>101.7</v>
      </c>
      <c r="H34759" s="5">
        <v>101.6</v>
      </c>
      <c r="I34759" s="5">
        <v>0</v>
      </c>
      <c r="J34759" s="5">
        <v>0</v>
      </c>
      <c r="K34759" s="5">
        <v>0</v>
      </c>
    </row>
    <row r="34760" spans="1:11" x14ac:dyDescent="0.25">
      <c r="A34760" s="5">
        <f>34753</f>
      </c>
      <c r="B34760" s="5" t="s">
        <v>34768</v>
      </c>
      <c r="C34760" s="5">
        <v>102.4</v>
      </c>
      <c r="D34760" s="5">
        <v>0.1</v>
      </c>
      <c r="E34760" s="5">
        <v>102.6</v>
      </c>
      <c r="F34760" s="5">
        <v>203.8</v>
      </c>
      <c r="G34760" s="5">
        <v>101.7</v>
      </c>
      <c r="H34760" s="5">
        <v>101.6</v>
      </c>
      <c r="I34760" s="5">
        <v>0</v>
      </c>
      <c r="J34760" s="5">
        <v>0</v>
      </c>
      <c r="K34760" s="5">
        <v>0</v>
      </c>
    </row>
    <row r="34761" spans="1:11" x14ac:dyDescent="0.25">
      <c r="A34761" s="5">
        <f>34754</f>
      </c>
      <c r="B34761" s="5" t="s">
        <v>34769</v>
      </c>
      <c r="C34761" s="5">
        <v>102.4</v>
      </c>
      <c r="D34761" s="5">
        <v>0.1</v>
      </c>
      <c r="E34761" s="5">
        <v>102.6</v>
      </c>
      <c r="F34761" s="5">
        <v>203.8</v>
      </c>
      <c r="G34761" s="5">
        <v>101.7</v>
      </c>
      <c r="H34761" s="5">
        <v>101.6</v>
      </c>
      <c r="I34761" s="5">
        <v>0</v>
      </c>
      <c r="J34761" s="5">
        <v>0</v>
      </c>
      <c r="K34761" s="5">
        <v>0</v>
      </c>
    </row>
    <row r="34762" spans="1:11" x14ac:dyDescent="0.25">
      <c r="A34762" s="5">
        <f>34755</f>
      </c>
      <c r="B34762" s="5" t="s">
        <v>34770</v>
      </c>
      <c r="C34762" s="5">
        <v>101.9</v>
      </c>
      <c r="D34762" s="5">
        <v>0.1</v>
      </c>
      <c r="E34762" s="5">
        <v>102.1</v>
      </c>
      <c r="F34762" s="5">
        <v>203.7</v>
      </c>
      <c r="G34762" s="5">
        <v>101.6</v>
      </c>
      <c r="H34762" s="5">
        <v>101.5</v>
      </c>
      <c r="I34762" s="5">
        <v>0</v>
      </c>
      <c r="J34762" s="5">
        <v>0</v>
      </c>
      <c r="K34762" s="5">
        <v>0</v>
      </c>
    </row>
    <row r="34763" spans="1:11" x14ac:dyDescent="0.25">
      <c r="A34763" s="5">
        <f>34756</f>
      </c>
      <c r="B34763" s="5" t="s">
        <v>34771</v>
      </c>
      <c r="C34763" s="5">
        <v>101.9</v>
      </c>
      <c r="D34763" s="5">
        <v>0.1</v>
      </c>
      <c r="E34763" s="5">
        <v>102.1</v>
      </c>
      <c r="F34763" s="5">
        <v>203.7</v>
      </c>
      <c r="G34763" s="5">
        <v>101.6</v>
      </c>
      <c r="H34763" s="5">
        <v>101.5</v>
      </c>
      <c r="I34763" s="5">
        <v>0</v>
      </c>
      <c r="J34763" s="5">
        <v>0</v>
      </c>
      <c r="K34763" s="5">
        <v>0</v>
      </c>
    </row>
    <row r="34764" spans="1:11" x14ac:dyDescent="0.25">
      <c r="A34764" s="5">
        <f>34757</f>
      </c>
      <c r="B34764" s="5" t="s">
        <v>34772</v>
      </c>
      <c r="C34764" s="5">
        <v>102.1</v>
      </c>
      <c r="D34764" s="5">
        <v>0.1</v>
      </c>
      <c r="E34764" s="5">
        <v>102.2</v>
      </c>
      <c r="F34764" s="5">
        <v>204.3</v>
      </c>
      <c r="G34764" s="5">
        <v>101.9</v>
      </c>
      <c r="H34764" s="5">
        <v>101.8</v>
      </c>
      <c r="I34764" s="5">
        <v>0</v>
      </c>
      <c r="J34764" s="5">
        <v>0</v>
      </c>
      <c r="K34764" s="5">
        <v>0</v>
      </c>
    </row>
    <row r="34765" spans="1:11" x14ac:dyDescent="0.25">
      <c r="A34765" s="5">
        <f>34758</f>
      </c>
      <c r="B34765" s="5" t="s">
        <v>34773</v>
      </c>
      <c r="C34765" s="5">
        <v>102.1</v>
      </c>
      <c r="D34765" s="5">
        <v>0.1</v>
      </c>
      <c r="E34765" s="5">
        <v>102.2</v>
      </c>
      <c r="F34765" s="5">
        <v>204.3</v>
      </c>
      <c r="G34765" s="5">
        <v>101.9</v>
      </c>
      <c r="H34765" s="5">
        <v>101.8</v>
      </c>
      <c r="I34765" s="5">
        <v>0</v>
      </c>
      <c r="J34765" s="5">
        <v>0</v>
      </c>
      <c r="K34765" s="5">
        <v>0</v>
      </c>
    </row>
    <row r="34766" spans="1:11" x14ac:dyDescent="0.25">
      <c r="A34766" s="5">
        <f>34759</f>
      </c>
      <c r="B34766" s="5" t="s">
        <v>34774</v>
      </c>
      <c r="C34766" s="5">
        <v>102.1</v>
      </c>
      <c r="D34766" s="5">
        <v>0.1</v>
      </c>
      <c r="E34766" s="5">
        <v>102.2</v>
      </c>
      <c r="F34766" s="5">
        <v>204.3</v>
      </c>
      <c r="G34766" s="5">
        <v>101.9</v>
      </c>
      <c r="H34766" s="5">
        <v>101.8</v>
      </c>
      <c r="I34766" s="5">
        <v>0</v>
      </c>
      <c r="J34766" s="5">
        <v>0</v>
      </c>
      <c r="K34766" s="5">
        <v>0</v>
      </c>
    </row>
    <row r="34767" spans="1:11" x14ac:dyDescent="0.25">
      <c r="A34767" s="5">
        <f>34760</f>
      </c>
      <c r="B34767" s="5" t="s">
        <v>34775</v>
      </c>
      <c r="C34767" s="5">
        <v>102.1</v>
      </c>
      <c r="D34767" s="5">
        <v>0.1</v>
      </c>
      <c r="E34767" s="5">
        <v>102.2</v>
      </c>
      <c r="F34767" s="5">
        <v>204.3</v>
      </c>
      <c r="G34767" s="5">
        <v>101.9</v>
      </c>
      <c r="H34767" s="5">
        <v>101.8</v>
      </c>
      <c r="I34767" s="5">
        <v>0</v>
      </c>
      <c r="J34767" s="5">
        <v>0</v>
      </c>
      <c r="K34767" s="5">
        <v>0</v>
      </c>
    </row>
    <row r="34768" spans="1:11" x14ac:dyDescent="0.25">
      <c r="A34768" s="5">
        <f>34761</f>
      </c>
      <c r="B34768" s="5" t="s">
        <v>34776</v>
      </c>
      <c r="C34768" s="5">
        <v>101.8</v>
      </c>
      <c r="D34768" s="5">
        <v>0.1</v>
      </c>
      <c r="E34768" s="5">
        <v>101.9</v>
      </c>
      <c r="F34768" s="5">
        <v>203.1</v>
      </c>
      <c r="G34768" s="5">
        <v>101.4</v>
      </c>
      <c r="H34768" s="5">
        <v>101.2</v>
      </c>
      <c r="I34768" s="5">
        <v>0</v>
      </c>
      <c r="J34768" s="5">
        <v>0</v>
      </c>
      <c r="K34768" s="5">
        <v>0</v>
      </c>
    </row>
    <row r="34769" spans="1:11" x14ac:dyDescent="0.25">
      <c r="A34769" s="5">
        <f>34762</f>
      </c>
      <c r="B34769" s="5" t="s">
        <v>34777</v>
      </c>
      <c r="C34769" s="5">
        <v>101.8</v>
      </c>
      <c r="D34769" s="5">
        <v>0.1</v>
      </c>
      <c r="E34769" s="5">
        <v>101.9</v>
      </c>
      <c r="F34769" s="5">
        <v>203.1</v>
      </c>
      <c r="G34769" s="5">
        <v>101.4</v>
      </c>
      <c r="H34769" s="5">
        <v>101.2</v>
      </c>
      <c r="I34769" s="5">
        <v>0</v>
      </c>
      <c r="J34769" s="5">
        <v>0</v>
      </c>
      <c r="K34769" s="5">
        <v>0</v>
      </c>
    </row>
    <row r="34770" spans="1:11" x14ac:dyDescent="0.25">
      <c r="A34770" s="5">
        <f>34763</f>
      </c>
      <c r="B34770" s="5" t="s">
        <v>34778</v>
      </c>
      <c r="C34770" s="5">
        <v>101.9</v>
      </c>
      <c r="D34770" s="5">
        <v>0.1</v>
      </c>
      <c r="E34770" s="5">
        <v>102.1</v>
      </c>
      <c r="F34770" s="5">
        <v>203.8</v>
      </c>
      <c r="G34770" s="5">
        <v>101.7</v>
      </c>
      <c r="H34770" s="5">
        <v>101.6</v>
      </c>
      <c r="I34770" s="5">
        <v>0</v>
      </c>
      <c r="J34770" s="5">
        <v>0</v>
      </c>
      <c r="K34770" s="5">
        <v>0</v>
      </c>
    </row>
    <row r="34771" spans="1:11" x14ac:dyDescent="0.25">
      <c r="A34771" s="5">
        <f>34764</f>
      </c>
      <c r="B34771" s="5" t="s">
        <v>34779</v>
      </c>
      <c r="C34771" s="5">
        <v>101.9</v>
      </c>
      <c r="D34771" s="5">
        <v>0.1</v>
      </c>
      <c r="E34771" s="5">
        <v>102.1</v>
      </c>
      <c r="F34771" s="5">
        <v>203.8</v>
      </c>
      <c r="G34771" s="5">
        <v>101.7</v>
      </c>
      <c r="H34771" s="5">
        <v>101.6</v>
      </c>
      <c r="I34771" s="5">
        <v>0</v>
      </c>
      <c r="J34771" s="5">
        <v>0</v>
      </c>
      <c r="K34771" s="5">
        <v>0</v>
      </c>
    </row>
    <row r="34772" spans="1:11" x14ac:dyDescent="0.25">
      <c r="A34772" s="5">
        <f>34765</f>
      </c>
      <c r="B34772" s="5" t="s">
        <v>34780</v>
      </c>
      <c r="C34772" s="5">
        <v>102.4</v>
      </c>
      <c r="D34772" s="5">
        <v>0.1</v>
      </c>
      <c r="E34772" s="5">
        <v>102.4</v>
      </c>
      <c r="F34772" s="5">
        <v>204.5</v>
      </c>
      <c r="G34772" s="5">
        <v>102</v>
      </c>
      <c r="H34772" s="5">
        <v>101.9</v>
      </c>
      <c r="I34772" s="5">
        <v>0</v>
      </c>
      <c r="J34772" s="5">
        <v>0</v>
      </c>
      <c r="K34772" s="5">
        <v>0</v>
      </c>
    </row>
    <row r="34773" spans="1:11" x14ac:dyDescent="0.25">
      <c r="A34773" s="5">
        <f>34766</f>
      </c>
      <c r="B34773" s="5" t="s">
        <v>34781</v>
      </c>
      <c r="C34773" s="5">
        <v>102.4</v>
      </c>
      <c r="D34773" s="5">
        <v>0.1</v>
      </c>
      <c r="E34773" s="5">
        <v>102.4</v>
      </c>
      <c r="F34773" s="5">
        <v>204.5</v>
      </c>
      <c r="G34773" s="5">
        <v>102</v>
      </c>
      <c r="H34773" s="5">
        <v>101.9</v>
      </c>
      <c r="I34773" s="5">
        <v>0</v>
      </c>
      <c r="J34773" s="5">
        <v>0</v>
      </c>
      <c r="K34773" s="5">
        <v>0</v>
      </c>
    </row>
    <row r="34774" spans="1:11" x14ac:dyDescent="0.25">
      <c r="A34774" s="5">
        <f>34767</f>
      </c>
      <c r="B34774" s="5" t="s">
        <v>34782</v>
      </c>
      <c r="C34774" s="5">
        <v>101.5</v>
      </c>
      <c r="D34774" s="5">
        <v>0.1</v>
      </c>
      <c r="E34774" s="5">
        <v>101.6</v>
      </c>
      <c r="F34774" s="5">
        <v>202.9</v>
      </c>
      <c r="G34774" s="5">
        <v>101.2</v>
      </c>
      <c r="H34774" s="5">
        <v>101.1</v>
      </c>
      <c r="I34774" s="5">
        <v>0</v>
      </c>
      <c r="J34774" s="5">
        <v>0</v>
      </c>
      <c r="K34774" s="5">
        <v>0</v>
      </c>
    </row>
    <row r="34775" spans="1:11" x14ac:dyDescent="0.25">
      <c r="A34775" s="5">
        <f>34768</f>
      </c>
      <c r="B34775" s="5" t="s">
        <v>34783</v>
      </c>
      <c r="C34775" s="5">
        <v>101.5</v>
      </c>
      <c r="D34775" s="5">
        <v>0.1</v>
      </c>
      <c r="E34775" s="5">
        <v>101.6</v>
      </c>
      <c r="F34775" s="5">
        <v>202.9</v>
      </c>
      <c r="G34775" s="5">
        <v>101.2</v>
      </c>
      <c r="H34775" s="5">
        <v>101.1</v>
      </c>
      <c r="I34775" s="5">
        <v>0</v>
      </c>
      <c r="J34775" s="5">
        <v>0</v>
      </c>
      <c r="K34775" s="5">
        <v>0</v>
      </c>
    </row>
    <row r="34776" spans="1:11" x14ac:dyDescent="0.25">
      <c r="A34776" s="5">
        <f>34769</f>
      </c>
      <c r="B34776" s="5" t="s">
        <v>34784</v>
      </c>
      <c r="C34776" s="5">
        <v>101.5</v>
      </c>
      <c r="D34776" s="5">
        <v>0.1</v>
      </c>
      <c r="E34776" s="5">
        <v>101.6</v>
      </c>
      <c r="F34776" s="5">
        <v>202.9</v>
      </c>
      <c r="G34776" s="5">
        <v>101.2</v>
      </c>
      <c r="H34776" s="5">
        <v>101.1</v>
      </c>
      <c r="I34776" s="5">
        <v>0</v>
      </c>
      <c r="J34776" s="5">
        <v>0</v>
      </c>
      <c r="K34776" s="5">
        <v>0</v>
      </c>
    </row>
    <row r="34777" spans="1:11" x14ac:dyDescent="0.25">
      <c r="A34777" s="5">
        <f>34770</f>
      </c>
      <c r="B34777" s="5" t="s">
        <v>34785</v>
      </c>
      <c r="C34777" s="5">
        <v>101.5</v>
      </c>
      <c r="D34777" s="5">
        <v>0.1</v>
      </c>
      <c r="E34777" s="5">
        <v>101.6</v>
      </c>
      <c r="F34777" s="5">
        <v>202.9</v>
      </c>
      <c r="G34777" s="5">
        <v>101.2</v>
      </c>
      <c r="H34777" s="5">
        <v>101.1</v>
      </c>
      <c r="I34777" s="5">
        <v>0</v>
      </c>
      <c r="J34777" s="5">
        <v>0</v>
      </c>
      <c r="K34777" s="5">
        <v>0</v>
      </c>
    </row>
    <row r="34778" spans="1:11" x14ac:dyDescent="0.25">
      <c r="A34778" s="5">
        <f>34771</f>
      </c>
      <c r="B34778" s="5" t="s">
        <v>34786</v>
      </c>
      <c r="C34778" s="5">
        <v>100.4</v>
      </c>
      <c r="D34778" s="5">
        <v>0.1</v>
      </c>
      <c r="E34778" s="5">
        <v>100.5</v>
      </c>
      <c r="F34778" s="5">
        <v>200.9</v>
      </c>
      <c r="G34778" s="5">
        <v>100.2</v>
      </c>
      <c r="H34778" s="5">
        <v>100.1</v>
      </c>
      <c r="I34778" s="5">
        <v>0</v>
      </c>
      <c r="J34778" s="5">
        <v>0</v>
      </c>
      <c r="K34778" s="5">
        <v>0</v>
      </c>
    </row>
    <row r="34779" spans="1:11" x14ac:dyDescent="0.25">
      <c r="A34779" s="5">
        <f>34772</f>
      </c>
      <c r="B34779" s="5" t="s">
        <v>34787</v>
      </c>
      <c r="C34779" s="5">
        <v>100.4</v>
      </c>
      <c r="D34779" s="5">
        <v>0.1</v>
      </c>
      <c r="E34779" s="5">
        <v>100.5</v>
      </c>
      <c r="F34779" s="5">
        <v>200.9</v>
      </c>
      <c r="G34779" s="5">
        <v>100.2</v>
      </c>
      <c r="H34779" s="5">
        <v>100.1</v>
      </c>
      <c r="I34779" s="5">
        <v>0</v>
      </c>
      <c r="J34779" s="5">
        <v>0</v>
      </c>
      <c r="K34779" s="5">
        <v>0</v>
      </c>
    </row>
    <row r="34780" spans="1:11" x14ac:dyDescent="0.25">
      <c r="A34780" s="5">
        <f>34773</f>
      </c>
      <c r="B34780" s="5" t="s">
        <v>34788</v>
      </c>
      <c r="C34780" s="5">
        <v>100.4</v>
      </c>
      <c r="D34780" s="5">
        <v>0.1</v>
      </c>
      <c r="E34780" s="5">
        <v>100.5</v>
      </c>
      <c r="F34780" s="5">
        <v>200.8</v>
      </c>
      <c r="G34780" s="5">
        <v>100.1</v>
      </c>
      <c r="H34780" s="5">
        <v>100</v>
      </c>
      <c r="I34780" s="5">
        <v>0</v>
      </c>
      <c r="J34780" s="5">
        <v>0</v>
      </c>
      <c r="K34780" s="5">
        <v>0</v>
      </c>
    </row>
    <row r="34781" spans="1:11" x14ac:dyDescent="0.25">
      <c r="A34781" s="5">
        <f>34774</f>
      </c>
      <c r="B34781" s="5" t="s">
        <v>34789</v>
      </c>
      <c r="C34781" s="5">
        <v>100.4</v>
      </c>
      <c r="D34781" s="5">
        <v>0.1</v>
      </c>
      <c r="E34781" s="5">
        <v>100.5</v>
      </c>
      <c r="F34781" s="5">
        <v>200.8</v>
      </c>
      <c r="G34781" s="5">
        <v>100.1</v>
      </c>
      <c r="H34781" s="5">
        <v>100</v>
      </c>
      <c r="I34781" s="5">
        <v>0</v>
      </c>
      <c r="J34781" s="5">
        <v>0</v>
      </c>
      <c r="K34781" s="5">
        <v>0</v>
      </c>
    </row>
    <row r="34782" spans="1:11" x14ac:dyDescent="0.25">
      <c r="A34782" s="5">
        <f>34775</f>
      </c>
      <c r="B34782" s="5" t="s">
        <v>34790</v>
      </c>
      <c r="C34782" s="5">
        <v>99.6</v>
      </c>
      <c r="D34782" s="5">
        <v>0.1</v>
      </c>
      <c r="E34782" s="5">
        <v>99.8</v>
      </c>
      <c r="F34782" s="5">
        <v>197.9</v>
      </c>
      <c r="G34782" s="5">
        <v>98.8</v>
      </c>
      <c r="H34782" s="5">
        <v>98.7</v>
      </c>
      <c r="I34782" s="5">
        <v>0</v>
      </c>
      <c r="J34782" s="5">
        <v>0</v>
      </c>
      <c r="K34782" s="5">
        <v>0</v>
      </c>
    </row>
    <row r="34783" spans="1:11" x14ac:dyDescent="0.25">
      <c r="A34783" s="5">
        <f>34776</f>
      </c>
      <c r="B34783" s="5" t="s">
        <v>34791</v>
      </c>
      <c r="C34783" s="5">
        <v>99.6</v>
      </c>
      <c r="D34783" s="5">
        <v>0.1</v>
      </c>
      <c r="E34783" s="5">
        <v>99.8</v>
      </c>
      <c r="F34783" s="5">
        <v>197.9</v>
      </c>
      <c r="G34783" s="5">
        <v>98.8</v>
      </c>
      <c r="H34783" s="5">
        <v>98.7</v>
      </c>
      <c r="I34783" s="5">
        <v>0</v>
      </c>
      <c r="J34783" s="5">
        <v>0</v>
      </c>
      <c r="K34783" s="5">
        <v>0</v>
      </c>
    </row>
    <row r="34784" spans="1:11" x14ac:dyDescent="0.25">
      <c r="A34784" s="5">
        <f>34777</f>
      </c>
      <c r="B34784" s="5" t="s">
        <v>34792</v>
      </c>
      <c r="C34784" s="5">
        <v>101.8</v>
      </c>
      <c r="D34784" s="5">
        <v>0.1</v>
      </c>
      <c r="E34784" s="5">
        <v>101.8</v>
      </c>
      <c r="F34784" s="5">
        <v>202.6</v>
      </c>
      <c r="G34784" s="5">
        <v>101.1</v>
      </c>
      <c r="H34784" s="5">
        <v>100.9</v>
      </c>
      <c r="I34784" s="5">
        <v>0</v>
      </c>
      <c r="J34784" s="5">
        <v>0</v>
      </c>
      <c r="K34784" s="5">
        <v>0</v>
      </c>
    </row>
    <row r="34785" spans="1:11" x14ac:dyDescent="0.25">
      <c r="A34785" s="5">
        <f>34778</f>
      </c>
      <c r="B34785" s="5" t="s">
        <v>34793</v>
      </c>
      <c r="C34785" s="5">
        <v>101.8</v>
      </c>
      <c r="D34785" s="5">
        <v>0.1</v>
      </c>
      <c r="E34785" s="5">
        <v>101.8</v>
      </c>
      <c r="F34785" s="5">
        <v>202.6</v>
      </c>
      <c r="G34785" s="5">
        <v>101.1</v>
      </c>
      <c r="H34785" s="5">
        <v>100.9</v>
      </c>
      <c r="I34785" s="5">
        <v>0</v>
      </c>
      <c r="J34785" s="5">
        <v>0</v>
      </c>
      <c r="K34785" s="5">
        <v>0</v>
      </c>
    </row>
    <row r="34786" spans="1:11" x14ac:dyDescent="0.25">
      <c r="A34786" s="5">
        <f>34779</f>
      </c>
      <c r="B34786" s="5" t="s">
        <v>34794</v>
      </c>
      <c r="C34786" s="5">
        <v>101.8</v>
      </c>
      <c r="D34786" s="5">
        <v>0.1</v>
      </c>
      <c r="E34786" s="5">
        <v>101.8</v>
      </c>
      <c r="F34786" s="5">
        <v>202.6</v>
      </c>
      <c r="G34786" s="5">
        <v>101.1</v>
      </c>
      <c r="H34786" s="5">
        <v>100.9</v>
      </c>
      <c r="I34786" s="5">
        <v>0</v>
      </c>
      <c r="J34786" s="5">
        <v>0</v>
      </c>
      <c r="K34786" s="5">
        <v>0</v>
      </c>
    </row>
    <row r="34787" spans="1:11" x14ac:dyDescent="0.25">
      <c r="A34787" s="5">
        <f>34780</f>
      </c>
      <c r="B34787" s="5" t="s">
        <v>34795</v>
      </c>
      <c r="C34787" s="5">
        <v>101.8</v>
      </c>
      <c r="D34787" s="5">
        <v>0.1</v>
      </c>
      <c r="E34787" s="5">
        <v>101.8</v>
      </c>
      <c r="F34787" s="5">
        <v>202.6</v>
      </c>
      <c r="G34787" s="5">
        <v>101.1</v>
      </c>
      <c r="H34787" s="5">
        <v>100.9</v>
      </c>
      <c r="I34787" s="5">
        <v>0</v>
      </c>
      <c r="J34787" s="5">
        <v>0</v>
      </c>
      <c r="K34787" s="5">
        <v>0</v>
      </c>
    </row>
    <row r="34788" spans="1:11" x14ac:dyDescent="0.25">
      <c r="A34788" s="5">
        <f>34781</f>
      </c>
      <c r="B34788" s="5" t="s">
        <v>34796</v>
      </c>
      <c r="C34788" s="5">
        <v>100.9</v>
      </c>
      <c r="D34788" s="5">
        <v>0.1</v>
      </c>
      <c r="E34788" s="5">
        <v>101</v>
      </c>
      <c r="F34788" s="5">
        <v>201.5</v>
      </c>
      <c r="G34788" s="5">
        <v>100.6</v>
      </c>
      <c r="H34788" s="5">
        <v>100.4</v>
      </c>
      <c r="I34788" s="5">
        <v>0</v>
      </c>
      <c r="J34788" s="5">
        <v>0</v>
      </c>
      <c r="K34788" s="5">
        <v>0</v>
      </c>
    </row>
    <row r="34789" spans="1:11" x14ac:dyDescent="0.25">
      <c r="A34789" s="5">
        <f>34782</f>
      </c>
      <c r="B34789" s="5" t="s">
        <v>34797</v>
      </c>
      <c r="C34789" s="5">
        <v>100.9</v>
      </c>
      <c r="D34789" s="5">
        <v>0.1</v>
      </c>
      <c r="E34789" s="5">
        <v>101</v>
      </c>
      <c r="F34789" s="5">
        <v>201.5</v>
      </c>
      <c r="G34789" s="5">
        <v>100.6</v>
      </c>
      <c r="H34789" s="5">
        <v>100.4</v>
      </c>
      <c r="I34789" s="5">
        <v>0</v>
      </c>
      <c r="J34789" s="5">
        <v>0</v>
      </c>
      <c r="K34789" s="5">
        <v>0</v>
      </c>
    </row>
    <row r="34790" spans="1:11" x14ac:dyDescent="0.25">
      <c r="A34790" s="5">
        <f>34783</f>
      </c>
      <c r="B34790" s="5" t="s">
        <v>34798</v>
      </c>
      <c r="C34790" s="5">
        <v>102.2</v>
      </c>
      <c r="D34790" s="5">
        <v>0.1</v>
      </c>
      <c r="E34790" s="5">
        <v>102.4</v>
      </c>
      <c r="F34790" s="5">
        <v>203.2</v>
      </c>
      <c r="G34790" s="5">
        <v>101.4</v>
      </c>
      <c r="H34790" s="5">
        <v>101.3</v>
      </c>
      <c r="I34790" s="5">
        <v>0</v>
      </c>
      <c r="J34790" s="5">
        <v>0</v>
      </c>
      <c r="K34790" s="5">
        <v>0</v>
      </c>
    </row>
    <row r="34791" spans="1:11" x14ac:dyDescent="0.25">
      <c r="A34791" s="5">
        <f>34784</f>
      </c>
      <c r="B34791" s="5" t="s">
        <v>34799</v>
      </c>
      <c r="C34791" s="5">
        <v>102.2</v>
      </c>
      <c r="D34791" s="5">
        <v>0.1</v>
      </c>
      <c r="E34791" s="5">
        <v>102.4</v>
      </c>
      <c r="F34791" s="5">
        <v>203.2</v>
      </c>
      <c r="G34791" s="5">
        <v>101.4</v>
      </c>
      <c r="H34791" s="5">
        <v>101.3</v>
      </c>
      <c r="I34791" s="5">
        <v>0</v>
      </c>
      <c r="J34791" s="5">
        <v>0</v>
      </c>
      <c r="K34791" s="5">
        <v>0</v>
      </c>
    </row>
    <row r="34792" spans="1:11" x14ac:dyDescent="0.25">
      <c r="A34792" s="5">
        <f>34785</f>
      </c>
      <c r="B34792" s="5" t="s">
        <v>34800</v>
      </c>
      <c r="C34792" s="5">
        <v>101.5</v>
      </c>
      <c r="D34792" s="5">
        <v>0.1</v>
      </c>
      <c r="E34792" s="5">
        <v>101.6</v>
      </c>
      <c r="F34792" s="5">
        <v>202.3</v>
      </c>
      <c r="G34792" s="5">
        <v>101</v>
      </c>
      <c r="H34792" s="5">
        <v>100.8</v>
      </c>
      <c r="I34792" s="5">
        <v>0</v>
      </c>
      <c r="J34792" s="5">
        <v>0</v>
      </c>
      <c r="K34792" s="5">
        <v>0</v>
      </c>
    </row>
    <row r="34793" spans="1:11" x14ac:dyDescent="0.25">
      <c r="A34793" s="5">
        <f>34786</f>
      </c>
      <c r="B34793" s="5" t="s">
        <v>34801</v>
      </c>
      <c r="C34793" s="5">
        <v>101.5</v>
      </c>
      <c r="D34793" s="5">
        <v>0.1</v>
      </c>
      <c r="E34793" s="5">
        <v>101.6</v>
      </c>
      <c r="F34793" s="5">
        <v>202.3</v>
      </c>
      <c r="G34793" s="5">
        <v>101</v>
      </c>
      <c r="H34793" s="5">
        <v>100.8</v>
      </c>
      <c r="I34793" s="5">
        <v>0</v>
      </c>
      <c r="J34793" s="5">
        <v>0</v>
      </c>
      <c r="K34793" s="5">
        <v>0</v>
      </c>
    </row>
    <row r="34794" spans="1:11" x14ac:dyDescent="0.25">
      <c r="A34794" s="5">
        <f>34787</f>
      </c>
      <c r="B34794" s="5" t="s">
        <v>34802</v>
      </c>
      <c r="C34794" s="5">
        <v>102.7</v>
      </c>
      <c r="D34794" s="5">
        <v>0.1</v>
      </c>
      <c r="E34794" s="5">
        <v>102.8</v>
      </c>
      <c r="F34794" s="5">
        <v>204.8</v>
      </c>
      <c r="G34794" s="5">
        <v>102.2</v>
      </c>
      <c r="H34794" s="5">
        <v>102.1</v>
      </c>
      <c r="I34794" s="5">
        <v>0</v>
      </c>
      <c r="J34794" s="5">
        <v>0</v>
      </c>
      <c r="K34794" s="5">
        <v>0</v>
      </c>
    </row>
    <row r="34795" spans="1:11" x14ac:dyDescent="0.25">
      <c r="A34795" s="5">
        <f>34788</f>
      </c>
      <c r="B34795" s="5" t="s">
        <v>34803</v>
      </c>
      <c r="C34795" s="5">
        <v>102.7</v>
      </c>
      <c r="D34795" s="5">
        <v>0.1</v>
      </c>
      <c r="E34795" s="5">
        <v>102.8</v>
      </c>
      <c r="F34795" s="5">
        <v>204.8</v>
      </c>
      <c r="G34795" s="5">
        <v>102.2</v>
      </c>
      <c r="H34795" s="5">
        <v>102.1</v>
      </c>
      <c r="I34795" s="5">
        <v>0</v>
      </c>
      <c r="J34795" s="5">
        <v>0</v>
      </c>
      <c r="K34795" s="5">
        <v>0</v>
      </c>
    </row>
    <row r="34796" spans="1:11" x14ac:dyDescent="0.25">
      <c r="A34796" s="5">
        <f>34789</f>
      </c>
      <c r="B34796" s="5" t="s">
        <v>34804</v>
      </c>
      <c r="C34796" s="5">
        <v>102.7</v>
      </c>
      <c r="D34796" s="5">
        <v>0.1</v>
      </c>
      <c r="E34796" s="5">
        <v>102.8</v>
      </c>
      <c r="F34796" s="5">
        <v>204.8</v>
      </c>
      <c r="G34796" s="5">
        <v>102.2</v>
      </c>
      <c r="H34796" s="5">
        <v>102.1</v>
      </c>
      <c r="I34796" s="5">
        <v>0</v>
      </c>
      <c r="J34796" s="5">
        <v>0</v>
      </c>
      <c r="K34796" s="5">
        <v>0</v>
      </c>
    </row>
    <row r="34797" spans="1:11" x14ac:dyDescent="0.25">
      <c r="A34797" s="5">
        <f>34790</f>
      </c>
      <c r="B34797" s="5" t="s">
        <v>34805</v>
      </c>
      <c r="C34797" s="5">
        <v>102.7</v>
      </c>
      <c r="D34797" s="5">
        <v>0.1</v>
      </c>
      <c r="E34797" s="5">
        <v>104.9</v>
      </c>
      <c r="F34797" s="5">
        <v>208.7</v>
      </c>
      <c r="G34797" s="5">
        <v>104.2</v>
      </c>
      <c r="H34797" s="5">
        <v>104.1</v>
      </c>
      <c r="I34797" s="5">
        <v>0</v>
      </c>
      <c r="J34797" s="5">
        <v>0</v>
      </c>
      <c r="K34797" s="5">
        <v>0</v>
      </c>
    </row>
    <row r="34798" spans="1:11" x14ac:dyDescent="0.25">
      <c r="A34798" s="5">
        <f>34791</f>
      </c>
      <c r="B34798" s="5" t="s">
        <v>34806</v>
      </c>
      <c r="C34798" s="5">
        <v>104.7</v>
      </c>
      <c r="D34798" s="5">
        <v>0.1</v>
      </c>
      <c r="E34798" s="5">
        <v>104.9</v>
      </c>
      <c r="F34798" s="5">
        <v>208.7</v>
      </c>
      <c r="G34798" s="5">
        <v>104.2</v>
      </c>
      <c r="H34798" s="5">
        <v>104.1</v>
      </c>
      <c r="I34798" s="5">
        <v>0</v>
      </c>
      <c r="J34798" s="5">
        <v>0</v>
      </c>
      <c r="K34798" s="5">
        <v>0</v>
      </c>
    </row>
    <row r="34799" spans="1:11" x14ac:dyDescent="0.25">
      <c r="A34799" s="5">
        <f>34792</f>
      </c>
      <c r="B34799" s="5" t="s">
        <v>34807</v>
      </c>
      <c r="C34799" s="5">
        <v>104.7</v>
      </c>
      <c r="D34799" s="5">
        <v>0.1</v>
      </c>
      <c r="E34799" s="5">
        <v>105</v>
      </c>
      <c r="F34799" s="5">
        <v>209.8</v>
      </c>
      <c r="G34799" s="5">
        <v>104.7</v>
      </c>
      <c r="H34799" s="5">
        <v>104.5</v>
      </c>
      <c r="I34799" s="5">
        <v>0</v>
      </c>
      <c r="J34799" s="5">
        <v>0</v>
      </c>
      <c r="K34799" s="5">
        <v>0</v>
      </c>
    </row>
    <row r="34800" spans="1:11" x14ac:dyDescent="0.25">
      <c r="A34800" s="5">
        <f>34793</f>
      </c>
      <c r="B34800" s="5" t="s">
        <v>34808</v>
      </c>
      <c r="C34800" s="5">
        <v>104.8</v>
      </c>
      <c r="D34800" s="5">
        <v>0.1</v>
      </c>
      <c r="E34800" s="5">
        <v>105</v>
      </c>
      <c r="F34800" s="5">
        <v>209.8</v>
      </c>
      <c r="G34800" s="5">
        <v>104.7</v>
      </c>
      <c r="H34800" s="5">
        <v>104.5</v>
      </c>
      <c r="I34800" s="5">
        <v>0</v>
      </c>
      <c r="J34800" s="5">
        <v>0</v>
      </c>
      <c r="K34800" s="5">
        <v>0</v>
      </c>
    </row>
    <row r="34801" spans="1:11" x14ac:dyDescent="0.25">
      <c r="A34801" s="5">
        <f>34794</f>
      </c>
      <c r="B34801" s="5" t="s">
        <v>34809</v>
      </c>
      <c r="C34801" s="5">
        <v>104.8</v>
      </c>
      <c r="D34801" s="5">
        <v>0.1</v>
      </c>
      <c r="E34801" s="5">
        <v>105</v>
      </c>
      <c r="F34801" s="5">
        <v>209.8</v>
      </c>
      <c r="G34801" s="5">
        <v>104.7</v>
      </c>
      <c r="H34801" s="5">
        <v>104.4</v>
      </c>
      <c r="I34801" s="5">
        <v>0</v>
      </c>
      <c r="J34801" s="5">
        <v>0</v>
      </c>
      <c r="K34801" s="5">
        <v>0</v>
      </c>
    </row>
    <row r="34802" spans="1:11" x14ac:dyDescent="0.25">
      <c r="A34802" s="5">
        <f>34795</f>
      </c>
      <c r="B34802" s="5" t="s">
        <v>34810</v>
      </c>
      <c r="C34802" s="5">
        <v>104.9</v>
      </c>
      <c r="D34802" s="5">
        <v>0.1</v>
      </c>
      <c r="E34802" s="5">
        <v>105</v>
      </c>
      <c r="F34802" s="5">
        <v>209.4</v>
      </c>
      <c r="G34802" s="5">
        <v>104.5</v>
      </c>
      <c r="H34802" s="5">
        <v>104.4</v>
      </c>
      <c r="I34802" s="5">
        <v>0</v>
      </c>
      <c r="J34802" s="5">
        <v>0</v>
      </c>
      <c r="K34802" s="5">
        <v>0</v>
      </c>
    </row>
    <row r="34803" spans="1:11" x14ac:dyDescent="0.25">
      <c r="A34803" s="5">
        <f>34796</f>
      </c>
      <c r="B34803" s="5" t="s">
        <v>34811</v>
      </c>
      <c r="C34803" s="5">
        <v>104.9</v>
      </c>
      <c r="D34803" s="5">
        <v>0.1</v>
      </c>
      <c r="E34803" s="5">
        <v>105</v>
      </c>
      <c r="F34803" s="5">
        <v>209.4</v>
      </c>
      <c r="G34803" s="5">
        <v>104.5</v>
      </c>
      <c r="H34803" s="5">
        <v>104.4</v>
      </c>
      <c r="I34803" s="5">
        <v>0</v>
      </c>
      <c r="J34803" s="5">
        <v>0</v>
      </c>
      <c r="K34803" s="5">
        <v>0</v>
      </c>
    </row>
    <row r="34804" spans="1:11" x14ac:dyDescent="0.25">
      <c r="A34804" s="5">
        <f>34797</f>
      </c>
      <c r="B34804" s="5" t="s">
        <v>34812</v>
      </c>
      <c r="C34804" s="5">
        <v>104.8</v>
      </c>
      <c r="D34804" s="5">
        <v>0.1</v>
      </c>
      <c r="E34804" s="5">
        <v>105</v>
      </c>
      <c r="F34804" s="5">
        <v>209.4</v>
      </c>
      <c r="G34804" s="5">
        <v>104.5</v>
      </c>
      <c r="H34804" s="5">
        <v>104.3</v>
      </c>
      <c r="I34804" s="5">
        <v>0</v>
      </c>
      <c r="J34804" s="5">
        <v>0</v>
      </c>
      <c r="K34804" s="5">
        <v>0</v>
      </c>
    </row>
    <row r="34805" spans="1:11" x14ac:dyDescent="0.25">
      <c r="A34805" s="5">
        <f>34798</f>
      </c>
      <c r="B34805" s="5" t="s">
        <v>34813</v>
      </c>
      <c r="C34805" s="5">
        <v>104.8</v>
      </c>
      <c r="D34805" s="5">
        <v>0.1</v>
      </c>
      <c r="E34805" s="5">
        <v>105</v>
      </c>
      <c r="F34805" s="5">
        <v>209.4</v>
      </c>
      <c r="G34805" s="5">
        <v>104.5</v>
      </c>
      <c r="H34805" s="5">
        <v>104.3</v>
      </c>
      <c r="I34805" s="5">
        <v>0</v>
      </c>
      <c r="J34805" s="5">
        <v>0</v>
      </c>
      <c r="K34805" s="5">
        <v>0</v>
      </c>
    </row>
    <row r="34806" spans="1:11" x14ac:dyDescent="0.25">
      <c r="A34806" s="5">
        <f>34799</f>
      </c>
      <c r="B34806" s="5" t="s">
        <v>34814</v>
      </c>
      <c r="C34806" s="5">
        <v>104.8</v>
      </c>
      <c r="D34806" s="5">
        <v>0.1</v>
      </c>
      <c r="E34806" s="5">
        <v>105</v>
      </c>
      <c r="F34806" s="5">
        <v>209.4</v>
      </c>
      <c r="G34806" s="5">
        <v>104.5</v>
      </c>
      <c r="H34806" s="5">
        <v>104.3</v>
      </c>
      <c r="I34806" s="5">
        <v>0</v>
      </c>
      <c r="J34806" s="5">
        <v>0</v>
      </c>
      <c r="K34806" s="5">
        <v>0</v>
      </c>
    </row>
    <row r="34807" spans="1:11" x14ac:dyDescent="0.25">
      <c r="A34807" s="5">
        <f>34800</f>
      </c>
      <c r="B34807" s="5" t="s">
        <v>34815</v>
      </c>
      <c r="C34807" s="5">
        <v>104.9</v>
      </c>
      <c r="D34807" s="5">
        <v>0.1</v>
      </c>
      <c r="E34807" s="5">
        <v>105</v>
      </c>
      <c r="F34807" s="5">
        <v>209.6</v>
      </c>
      <c r="G34807" s="5">
        <v>104.6</v>
      </c>
      <c r="H34807" s="5">
        <v>104.4</v>
      </c>
      <c r="I34807" s="5">
        <v>0</v>
      </c>
      <c r="J34807" s="5">
        <v>0</v>
      </c>
      <c r="K34807" s="5">
        <v>0</v>
      </c>
    </row>
    <row r="34808" spans="1:11" x14ac:dyDescent="0.25">
      <c r="A34808" s="5">
        <f>34801</f>
      </c>
      <c r="B34808" s="5" t="s">
        <v>34816</v>
      </c>
      <c r="C34808" s="5">
        <v>104.9</v>
      </c>
      <c r="D34808" s="5">
        <v>0.1</v>
      </c>
      <c r="E34808" s="5">
        <v>105</v>
      </c>
      <c r="F34808" s="5">
        <v>209.6</v>
      </c>
      <c r="G34808" s="5">
        <v>104.6</v>
      </c>
      <c r="H34808" s="5">
        <v>104.4</v>
      </c>
      <c r="I34808" s="5">
        <v>0</v>
      </c>
      <c r="J34808" s="5">
        <v>0</v>
      </c>
      <c r="K34808" s="5">
        <v>0</v>
      </c>
    </row>
    <row r="34809" spans="1:11" x14ac:dyDescent="0.25">
      <c r="A34809" s="5">
        <f>34802</f>
      </c>
      <c r="B34809" s="5" t="s">
        <v>34817</v>
      </c>
      <c r="C34809" s="5">
        <v>104.8</v>
      </c>
      <c r="D34809" s="5">
        <v>0.1</v>
      </c>
      <c r="E34809" s="5">
        <v>104.9</v>
      </c>
      <c r="F34809" s="5">
        <v>209</v>
      </c>
      <c r="G34809" s="5">
        <v>104.6</v>
      </c>
      <c r="H34809" s="5">
        <v>104.4</v>
      </c>
      <c r="I34809" s="5">
        <v>0</v>
      </c>
      <c r="J34809" s="5">
        <v>0</v>
      </c>
      <c r="K34809" s="5">
        <v>0</v>
      </c>
    </row>
    <row r="34810" spans="1:11" x14ac:dyDescent="0.25">
      <c r="A34810" s="5">
        <f>34803</f>
      </c>
      <c r="B34810" s="5" t="s">
        <v>34818</v>
      </c>
      <c r="C34810" s="5">
        <v>104.8</v>
      </c>
      <c r="D34810" s="5">
        <v>0.1</v>
      </c>
      <c r="E34810" s="5">
        <v>104.9</v>
      </c>
      <c r="F34810" s="5">
        <v>209</v>
      </c>
      <c r="G34810" s="5">
        <v>104.3</v>
      </c>
      <c r="H34810" s="5">
        <v>104.1</v>
      </c>
      <c r="I34810" s="5">
        <v>0</v>
      </c>
      <c r="J34810" s="5">
        <v>0</v>
      </c>
      <c r="K34810" s="5">
        <v>0</v>
      </c>
    </row>
    <row r="34811" spans="1:11" x14ac:dyDescent="0.25">
      <c r="A34811" s="5">
        <f>34804</f>
      </c>
      <c r="B34811" s="5" t="s">
        <v>34819</v>
      </c>
      <c r="C34811" s="5">
        <v>104.6</v>
      </c>
      <c r="D34811" s="5">
        <v>0.1</v>
      </c>
      <c r="E34811" s="5">
        <v>104.9</v>
      </c>
      <c r="F34811" s="5">
        <v>209</v>
      </c>
      <c r="G34811" s="5">
        <v>104.3</v>
      </c>
      <c r="H34811" s="5">
        <v>104.1</v>
      </c>
      <c r="I34811" s="5">
        <v>0</v>
      </c>
      <c r="J34811" s="5">
        <v>0</v>
      </c>
      <c r="K34811" s="5">
        <v>0</v>
      </c>
    </row>
    <row r="34812" spans="1:11" x14ac:dyDescent="0.25">
      <c r="A34812" s="5">
        <f>34805</f>
      </c>
      <c r="B34812" s="5" t="s">
        <v>34820</v>
      </c>
      <c r="C34812" s="5">
        <v>104.6</v>
      </c>
      <c r="D34812" s="5">
        <v>0.1</v>
      </c>
      <c r="E34812" s="5">
        <v>104.8</v>
      </c>
      <c r="F34812" s="5">
        <v>209.3</v>
      </c>
      <c r="G34812" s="5">
        <v>104.4</v>
      </c>
      <c r="H34812" s="5">
        <v>104.3</v>
      </c>
      <c r="I34812" s="5">
        <v>0</v>
      </c>
      <c r="J34812" s="5">
        <v>0</v>
      </c>
      <c r="K34812" s="5">
        <v>0</v>
      </c>
    </row>
    <row r="34813" spans="1:11" x14ac:dyDescent="0.25">
      <c r="A34813" s="5">
        <f>34806</f>
      </c>
      <c r="B34813" s="5" t="s">
        <v>34821</v>
      </c>
      <c r="C34813" s="5">
        <v>104.6</v>
      </c>
      <c r="D34813" s="5">
        <v>0.1</v>
      </c>
      <c r="E34813" s="5">
        <v>104.8</v>
      </c>
      <c r="F34813" s="5">
        <v>209.3</v>
      </c>
      <c r="G34813" s="5">
        <v>104.4</v>
      </c>
      <c r="H34813" s="5">
        <v>104.3</v>
      </c>
      <c r="I34813" s="5">
        <v>0</v>
      </c>
      <c r="J34813" s="5">
        <v>0</v>
      </c>
      <c r="K34813" s="5">
        <v>0</v>
      </c>
    </row>
    <row r="34814" spans="1:11" x14ac:dyDescent="0.25">
      <c r="A34814" s="5">
        <f>34807</f>
      </c>
      <c r="B34814" s="5" t="s">
        <v>34822</v>
      </c>
      <c r="C34814" s="5">
        <v>105.1</v>
      </c>
      <c r="D34814" s="5">
        <v>0.1</v>
      </c>
      <c r="E34814" s="5">
        <v>105.3</v>
      </c>
      <c r="F34814" s="5">
        <v>209.8</v>
      </c>
      <c r="G34814" s="5">
        <v>104.7</v>
      </c>
      <c r="H34814" s="5">
        <v>104.5</v>
      </c>
      <c r="I34814" s="5">
        <v>0</v>
      </c>
      <c r="J34814" s="5">
        <v>0</v>
      </c>
      <c r="K34814" s="5">
        <v>0</v>
      </c>
    </row>
    <row r="34815" spans="1:11" x14ac:dyDescent="0.25">
      <c r="A34815" s="5">
        <f>34808</f>
      </c>
      <c r="B34815" s="5" t="s">
        <v>34823</v>
      </c>
      <c r="C34815" s="5">
        <v>105.1</v>
      </c>
      <c r="D34815" s="5">
        <v>0.1</v>
      </c>
      <c r="E34815" s="5">
        <v>105.3</v>
      </c>
      <c r="F34815" s="5">
        <v>209.8</v>
      </c>
      <c r="G34815" s="5">
        <v>104.7</v>
      </c>
      <c r="H34815" s="5">
        <v>104.5</v>
      </c>
      <c r="I34815" s="5">
        <v>0</v>
      </c>
      <c r="J34815" s="5">
        <v>0</v>
      </c>
      <c r="K34815" s="5">
        <v>0</v>
      </c>
    </row>
    <row r="34816" spans="1:11" x14ac:dyDescent="0.25">
      <c r="A34816" s="5">
        <f>34809</f>
      </c>
      <c r="B34816" s="5" t="s">
        <v>34824</v>
      </c>
      <c r="C34816" s="5">
        <v>105.1</v>
      </c>
      <c r="D34816" s="5">
        <v>0.1</v>
      </c>
      <c r="E34816" s="5">
        <v>105.3</v>
      </c>
      <c r="F34816" s="5">
        <v>209.8</v>
      </c>
      <c r="G34816" s="5">
        <v>104.7</v>
      </c>
      <c r="H34816" s="5">
        <v>104.5</v>
      </c>
      <c r="I34816" s="5">
        <v>0</v>
      </c>
      <c r="J34816" s="5">
        <v>0</v>
      </c>
      <c r="K34816" s="5">
        <v>0</v>
      </c>
    </row>
    <row r="34817" spans="1:11" x14ac:dyDescent="0.25">
      <c r="A34817" s="5">
        <f>34810</f>
      </c>
      <c r="B34817" s="5" t="s">
        <v>34825</v>
      </c>
      <c r="C34817" s="5">
        <v>105.1</v>
      </c>
      <c r="D34817" s="5">
        <v>0.1</v>
      </c>
      <c r="E34817" s="5">
        <v>105.3</v>
      </c>
      <c r="F34817" s="5">
        <v>209.8</v>
      </c>
      <c r="G34817" s="5">
        <v>104.7</v>
      </c>
      <c r="H34817" s="5">
        <v>104.5</v>
      </c>
      <c r="I34817" s="5">
        <v>0</v>
      </c>
      <c r="J34817" s="5">
        <v>0</v>
      </c>
      <c r="K34817" s="5">
        <v>0</v>
      </c>
    </row>
    <row r="34818" spans="1:11" x14ac:dyDescent="0.25">
      <c r="A34818" s="5">
        <f>34811</f>
      </c>
      <c r="B34818" s="5" t="s">
        <v>34826</v>
      </c>
      <c r="C34818" s="5">
        <v>104.3</v>
      </c>
      <c r="D34818" s="5">
        <v>0.1</v>
      </c>
      <c r="E34818" s="5">
        <v>104.4</v>
      </c>
      <c r="F34818" s="5">
        <v>208.6</v>
      </c>
      <c r="G34818" s="5">
        <v>104</v>
      </c>
      <c r="H34818" s="5">
        <v>103.9</v>
      </c>
      <c r="I34818" s="5">
        <v>0</v>
      </c>
      <c r="J34818" s="5">
        <v>0</v>
      </c>
      <c r="K34818" s="5">
        <v>0</v>
      </c>
    </row>
    <row r="34819" spans="1:11" x14ac:dyDescent="0.25">
      <c r="A34819" s="5">
        <f>34812</f>
      </c>
      <c r="B34819" s="5" t="s">
        <v>34827</v>
      </c>
      <c r="C34819" s="5">
        <v>104.3</v>
      </c>
      <c r="D34819" s="5">
        <v>0.1</v>
      </c>
      <c r="E34819" s="5">
        <v>104.4</v>
      </c>
      <c r="F34819" s="5">
        <v>208.6</v>
      </c>
      <c r="G34819" s="5">
        <v>104</v>
      </c>
      <c r="H34819" s="5">
        <v>103.9</v>
      </c>
      <c r="I34819" s="5">
        <v>0</v>
      </c>
      <c r="J34819" s="5">
        <v>0</v>
      </c>
      <c r="K34819" s="5">
        <v>0</v>
      </c>
    </row>
    <row r="34820" spans="1:11" x14ac:dyDescent="0.25">
      <c r="A34820" s="5">
        <f>34813</f>
      </c>
      <c r="B34820" s="5" t="s">
        <v>34828</v>
      </c>
      <c r="C34820" s="5">
        <v>104.6</v>
      </c>
      <c r="D34820" s="5">
        <v>0.1</v>
      </c>
      <c r="E34820" s="5">
        <v>104.8</v>
      </c>
      <c r="F34820" s="5">
        <v>208.6</v>
      </c>
      <c r="G34820" s="5">
        <v>104.1</v>
      </c>
      <c r="H34820" s="5">
        <v>104</v>
      </c>
      <c r="I34820" s="5">
        <v>0</v>
      </c>
      <c r="J34820" s="5">
        <v>0</v>
      </c>
      <c r="K34820" s="5">
        <v>0</v>
      </c>
    </row>
    <row r="34821" spans="1:11" x14ac:dyDescent="0.25">
      <c r="A34821" s="5">
        <f>34814</f>
      </c>
      <c r="B34821" s="5" t="s">
        <v>34829</v>
      </c>
      <c r="C34821" s="5">
        <v>104.6</v>
      </c>
      <c r="D34821" s="5">
        <v>0.1</v>
      </c>
      <c r="E34821" s="5">
        <v>104.8</v>
      </c>
      <c r="F34821" s="5">
        <v>208.6</v>
      </c>
      <c r="G34821" s="5">
        <v>104.1</v>
      </c>
      <c r="H34821" s="5">
        <v>104</v>
      </c>
      <c r="I34821" s="5">
        <v>0</v>
      </c>
      <c r="J34821" s="5">
        <v>0</v>
      </c>
      <c r="K34821" s="5">
        <v>0</v>
      </c>
    </row>
    <row r="34822" spans="1:11" x14ac:dyDescent="0.25">
      <c r="A34822" s="5">
        <f>34815</f>
      </c>
      <c r="B34822" s="5" t="s">
        <v>34830</v>
      </c>
      <c r="C34822" s="5">
        <v>104.4</v>
      </c>
      <c r="D34822" s="5">
        <v>0.1</v>
      </c>
      <c r="E34822" s="5">
        <v>104.6</v>
      </c>
      <c r="F34822" s="5">
        <v>208.8</v>
      </c>
      <c r="G34822" s="5">
        <v>104.1</v>
      </c>
      <c r="H34822" s="5">
        <v>104</v>
      </c>
      <c r="I34822" s="5">
        <v>0</v>
      </c>
      <c r="J34822" s="5">
        <v>0</v>
      </c>
      <c r="K34822" s="5">
        <v>0</v>
      </c>
    </row>
    <row r="34823" spans="1:11" x14ac:dyDescent="0.25">
      <c r="A34823" s="5">
        <f>34816</f>
      </c>
      <c r="B34823" s="5" t="s">
        <v>34831</v>
      </c>
      <c r="C34823" s="5">
        <v>104.4</v>
      </c>
      <c r="D34823" s="5">
        <v>0.1</v>
      </c>
      <c r="E34823" s="5">
        <v>104.6</v>
      </c>
      <c r="F34823" s="5">
        <v>208.8</v>
      </c>
      <c r="G34823" s="5">
        <v>104.1</v>
      </c>
      <c r="H34823" s="5">
        <v>104</v>
      </c>
      <c r="I34823" s="5">
        <v>0</v>
      </c>
      <c r="J34823" s="5">
        <v>0</v>
      </c>
      <c r="K34823" s="5">
        <v>0</v>
      </c>
    </row>
    <row r="34824" spans="1:11" x14ac:dyDescent="0.25">
      <c r="A34824" s="5">
        <f>34817</f>
      </c>
      <c r="B34824" s="5" t="s">
        <v>34832</v>
      </c>
      <c r="C34824" s="5">
        <v>104.7</v>
      </c>
      <c r="D34824" s="5">
        <v>0.1</v>
      </c>
      <c r="E34824" s="5">
        <v>104.9</v>
      </c>
      <c r="F34824" s="5">
        <v>208.7</v>
      </c>
      <c r="G34824" s="5">
        <v>104.2</v>
      </c>
      <c r="H34824" s="5">
        <v>104</v>
      </c>
      <c r="I34824" s="5">
        <v>0</v>
      </c>
      <c r="J34824" s="5">
        <v>0</v>
      </c>
      <c r="K34824" s="5">
        <v>0</v>
      </c>
    </row>
    <row r="34825" spans="1:11" x14ac:dyDescent="0.25">
      <c r="A34825" s="5">
        <f>34818</f>
      </c>
      <c r="B34825" s="5" t="s">
        <v>34833</v>
      </c>
      <c r="C34825" s="5">
        <v>104.7</v>
      </c>
      <c r="D34825" s="5">
        <v>0.1</v>
      </c>
      <c r="E34825" s="5">
        <v>104.9</v>
      </c>
      <c r="F34825" s="5">
        <v>208.7</v>
      </c>
      <c r="G34825" s="5">
        <v>104.2</v>
      </c>
      <c r="H34825" s="5">
        <v>104</v>
      </c>
      <c r="I34825" s="5">
        <v>0</v>
      </c>
      <c r="J34825" s="5">
        <v>0</v>
      </c>
      <c r="K34825" s="5">
        <v>0</v>
      </c>
    </row>
    <row r="34826" spans="1:11" x14ac:dyDescent="0.25">
      <c r="A34826" s="5">
        <f>34819</f>
      </c>
      <c r="B34826" s="5" t="s">
        <v>34834</v>
      </c>
      <c r="C34826" s="5">
        <v>104.7</v>
      </c>
      <c r="D34826" s="5">
        <v>0.1</v>
      </c>
      <c r="E34826" s="5">
        <v>104.9</v>
      </c>
      <c r="F34826" s="5">
        <v>208.7</v>
      </c>
      <c r="G34826" s="5">
        <v>104.2</v>
      </c>
      <c r="H34826" s="5">
        <v>104</v>
      </c>
      <c r="I34826" s="5">
        <v>0</v>
      </c>
      <c r="J34826" s="5">
        <v>0</v>
      </c>
      <c r="K34826" s="5">
        <v>0</v>
      </c>
    </row>
    <row r="34827" spans="1:11" x14ac:dyDescent="0.25">
      <c r="A34827" s="5">
        <f>34820</f>
      </c>
      <c r="B34827" s="5" t="s">
        <v>34835</v>
      </c>
      <c r="C34827" s="5">
        <v>104.6</v>
      </c>
      <c r="D34827" s="5">
        <v>0.1</v>
      </c>
      <c r="E34827" s="5">
        <v>104.7</v>
      </c>
      <c r="F34827" s="5">
        <v>209.1</v>
      </c>
      <c r="G34827" s="5">
        <v>104.4</v>
      </c>
      <c r="H34827" s="5">
        <v>104.3</v>
      </c>
      <c r="I34827" s="5">
        <v>0</v>
      </c>
      <c r="J34827" s="5">
        <v>0</v>
      </c>
      <c r="K34827" s="5">
        <v>0</v>
      </c>
    </row>
    <row r="34828" spans="1:11" x14ac:dyDescent="0.25">
      <c r="A34828" s="5">
        <f>34821</f>
      </c>
      <c r="B34828" s="5" t="s">
        <v>34836</v>
      </c>
      <c r="C34828" s="5">
        <v>104.6</v>
      </c>
      <c r="D34828" s="5">
        <v>0.1</v>
      </c>
      <c r="E34828" s="5">
        <v>104.7</v>
      </c>
      <c r="F34828" s="5">
        <v>209.1</v>
      </c>
      <c r="G34828" s="5">
        <v>104.4</v>
      </c>
      <c r="H34828" s="5">
        <v>104.3</v>
      </c>
      <c r="I34828" s="5">
        <v>0</v>
      </c>
      <c r="J34828" s="5">
        <v>0</v>
      </c>
      <c r="K34828" s="5">
        <v>0</v>
      </c>
    </row>
    <row r="34829" spans="1:11" x14ac:dyDescent="0.25">
      <c r="A34829" s="5">
        <f>34822</f>
      </c>
      <c r="B34829" s="5" t="s">
        <v>34837</v>
      </c>
      <c r="C34829" s="5">
        <v>103.9</v>
      </c>
      <c r="D34829" s="5">
        <v>0.1</v>
      </c>
      <c r="E34829" s="5">
        <v>104</v>
      </c>
      <c r="F34829" s="5">
        <v>207.5</v>
      </c>
      <c r="G34829" s="5">
        <v>103.5</v>
      </c>
      <c r="H34829" s="5">
        <v>103.4</v>
      </c>
      <c r="I34829" s="5">
        <v>0</v>
      </c>
      <c r="J34829" s="5">
        <v>0</v>
      </c>
      <c r="K34829" s="5">
        <v>0</v>
      </c>
    </row>
    <row r="34830" spans="1:11" x14ac:dyDescent="0.25">
      <c r="A34830" s="5">
        <f>34823</f>
      </c>
      <c r="B34830" s="5" t="s">
        <v>34838</v>
      </c>
      <c r="C34830" s="5">
        <v>103.9</v>
      </c>
      <c r="D34830" s="5">
        <v>0.1</v>
      </c>
      <c r="E34830" s="5">
        <v>104</v>
      </c>
      <c r="F34830" s="5">
        <v>207.5</v>
      </c>
      <c r="G34830" s="5">
        <v>103.5</v>
      </c>
      <c r="H34830" s="5">
        <v>103.4</v>
      </c>
      <c r="I34830" s="5">
        <v>0</v>
      </c>
      <c r="J34830" s="5">
        <v>0</v>
      </c>
      <c r="K34830" s="5">
        <v>0</v>
      </c>
    </row>
    <row r="34831" spans="1:11" x14ac:dyDescent="0.25">
      <c r="A34831" s="5">
        <f>34824</f>
      </c>
      <c r="B34831" s="5" t="s">
        <v>34839</v>
      </c>
      <c r="C34831" s="5">
        <v>104.3</v>
      </c>
      <c r="D34831" s="5">
        <v>0.1</v>
      </c>
      <c r="E34831" s="5">
        <v>104.4</v>
      </c>
      <c r="F34831" s="5">
        <v>207.9</v>
      </c>
      <c r="G34831" s="5">
        <v>103.7</v>
      </c>
      <c r="H34831" s="5">
        <v>103.6</v>
      </c>
      <c r="I34831" s="5">
        <v>0</v>
      </c>
      <c r="J34831" s="5">
        <v>0</v>
      </c>
      <c r="K34831" s="5">
        <v>0</v>
      </c>
    </row>
    <row r="34832" spans="1:11" x14ac:dyDescent="0.25">
      <c r="A34832" s="5">
        <f>34825</f>
      </c>
      <c r="B34832" s="5" t="s">
        <v>34840</v>
      </c>
      <c r="C34832" s="5">
        <v>104.3</v>
      </c>
      <c r="D34832" s="5">
        <v>0.1</v>
      </c>
      <c r="E34832" s="5">
        <v>104.4</v>
      </c>
      <c r="F34832" s="5">
        <v>207.9</v>
      </c>
      <c r="G34832" s="5">
        <v>103.7</v>
      </c>
      <c r="H34832" s="5">
        <v>103.6</v>
      </c>
      <c r="I34832" s="5">
        <v>0</v>
      </c>
      <c r="J34832" s="5">
        <v>0</v>
      </c>
      <c r="K34832" s="5">
        <v>0</v>
      </c>
    </row>
    <row r="34833" spans="1:11" x14ac:dyDescent="0.25">
      <c r="A34833" s="5">
        <f>34826</f>
      </c>
      <c r="B34833" s="5" t="s">
        <v>34841</v>
      </c>
      <c r="C34833" s="5">
        <v>104.5</v>
      </c>
      <c r="D34833" s="5">
        <v>0.1</v>
      </c>
      <c r="E34833" s="5">
        <v>104.6</v>
      </c>
      <c r="F34833" s="5">
        <v>208.5</v>
      </c>
      <c r="G34833" s="5">
        <v>104.1</v>
      </c>
      <c r="H34833" s="5">
        <v>103.9</v>
      </c>
      <c r="I34833" s="5">
        <v>0</v>
      </c>
      <c r="J34833" s="5">
        <v>0</v>
      </c>
      <c r="K34833" s="5">
        <v>0</v>
      </c>
    </row>
    <row r="34834" spans="1:11" x14ac:dyDescent="0.25">
      <c r="A34834" s="5">
        <f>34827</f>
      </c>
      <c r="B34834" s="5" t="s">
        <v>34842</v>
      </c>
      <c r="C34834" s="5">
        <v>104.5</v>
      </c>
      <c r="D34834" s="5">
        <v>0.1</v>
      </c>
      <c r="E34834" s="5">
        <v>104.6</v>
      </c>
      <c r="F34834" s="5">
        <v>208.5</v>
      </c>
      <c r="G34834" s="5">
        <v>104.1</v>
      </c>
      <c r="H34834" s="5">
        <v>103.9</v>
      </c>
      <c r="I34834" s="5">
        <v>0</v>
      </c>
      <c r="J34834" s="5">
        <v>0</v>
      </c>
      <c r="K34834" s="5">
        <v>0</v>
      </c>
    </row>
    <row r="34835" spans="1:11" x14ac:dyDescent="0.25">
      <c r="A34835" s="5">
        <f>34828</f>
      </c>
      <c r="B34835" s="5" t="s">
        <v>34843</v>
      </c>
      <c r="C34835" s="5">
        <v>104.5</v>
      </c>
      <c r="D34835" s="5">
        <v>0.1</v>
      </c>
      <c r="E34835" s="5">
        <v>104.6</v>
      </c>
      <c r="F34835" s="5">
        <v>208.5</v>
      </c>
      <c r="G34835" s="5">
        <v>104.1</v>
      </c>
      <c r="H34835" s="5">
        <v>103.9</v>
      </c>
      <c r="I34835" s="5">
        <v>0</v>
      </c>
      <c r="J34835" s="5">
        <v>0</v>
      </c>
      <c r="K34835" s="5">
        <v>0</v>
      </c>
    </row>
    <row r="34836" spans="1:11" x14ac:dyDescent="0.25">
      <c r="A34836" s="5">
        <f>34829</f>
      </c>
      <c r="B34836" s="5" t="s">
        <v>34844</v>
      </c>
      <c r="C34836" s="5">
        <v>104.5</v>
      </c>
      <c r="D34836" s="5">
        <v>0.1</v>
      </c>
      <c r="E34836" s="5">
        <v>104.6</v>
      </c>
      <c r="F34836" s="5">
        <v>208.5</v>
      </c>
      <c r="G34836" s="5">
        <v>104.1</v>
      </c>
      <c r="H34836" s="5">
        <v>103.9</v>
      </c>
      <c r="I34836" s="5">
        <v>0</v>
      </c>
      <c r="J34836" s="5">
        <v>0</v>
      </c>
      <c r="K34836" s="5">
        <v>0</v>
      </c>
    </row>
    <row r="34837" spans="1:11" x14ac:dyDescent="0.25">
      <c r="A34837" s="5">
        <f>34830</f>
      </c>
      <c r="B34837" s="5" t="s">
        <v>34845</v>
      </c>
      <c r="C34837" s="5">
        <v>104.3</v>
      </c>
      <c r="D34837" s="5">
        <v>0.1</v>
      </c>
      <c r="E34837" s="5">
        <v>104.3</v>
      </c>
      <c r="F34837" s="5">
        <v>208.3</v>
      </c>
      <c r="G34837" s="5">
        <v>103.9</v>
      </c>
      <c r="H34837" s="5">
        <v>103.8</v>
      </c>
      <c r="I34837" s="5">
        <v>0</v>
      </c>
      <c r="J34837" s="5">
        <v>0</v>
      </c>
      <c r="K34837" s="5">
        <v>0</v>
      </c>
    </row>
    <row r="34838" spans="1:11" x14ac:dyDescent="0.25">
      <c r="A34838" s="5">
        <f>34831</f>
      </c>
      <c r="B34838" s="5" t="s">
        <v>34846</v>
      </c>
      <c r="C34838" s="5">
        <v>104.3</v>
      </c>
      <c r="D34838" s="5">
        <v>0.1</v>
      </c>
      <c r="E34838" s="5">
        <v>104.3</v>
      </c>
      <c r="F34838" s="5">
        <v>208.3</v>
      </c>
      <c r="G34838" s="5">
        <v>103.9</v>
      </c>
      <c r="H34838" s="5">
        <v>103.8</v>
      </c>
      <c r="I34838" s="5">
        <v>0</v>
      </c>
      <c r="J34838" s="5">
        <v>0</v>
      </c>
      <c r="K34838" s="5">
        <v>0</v>
      </c>
    </row>
    <row r="34839" spans="1:11" x14ac:dyDescent="0.25">
      <c r="A34839" s="5">
        <f>34832</f>
      </c>
      <c r="B34839" s="5" t="s">
        <v>34847</v>
      </c>
      <c r="C34839" s="5">
        <v>104.4</v>
      </c>
      <c r="D34839" s="5">
        <v>0.1</v>
      </c>
      <c r="E34839" s="5">
        <v>104.6</v>
      </c>
      <c r="F34839" s="5">
        <v>209.3</v>
      </c>
      <c r="G34839" s="5">
        <v>104.4</v>
      </c>
      <c r="H34839" s="5">
        <v>104.3</v>
      </c>
      <c r="I34839" s="5">
        <v>0</v>
      </c>
      <c r="J34839" s="5">
        <v>0</v>
      </c>
      <c r="K34839" s="5">
        <v>0</v>
      </c>
    </row>
    <row r="34840" spans="1:11" x14ac:dyDescent="0.25">
      <c r="A34840" s="5">
        <f>34833</f>
      </c>
      <c r="B34840" s="5" t="s">
        <v>34848</v>
      </c>
      <c r="C34840" s="5">
        <v>104.4</v>
      </c>
      <c r="D34840" s="5">
        <v>0.1</v>
      </c>
      <c r="E34840" s="5">
        <v>104.6</v>
      </c>
      <c r="F34840" s="5">
        <v>209.3</v>
      </c>
      <c r="G34840" s="5">
        <v>104.4</v>
      </c>
      <c r="H34840" s="5">
        <v>104.3</v>
      </c>
      <c r="I34840" s="5">
        <v>0</v>
      </c>
      <c r="J34840" s="5">
        <v>0</v>
      </c>
      <c r="K34840" s="5">
        <v>0</v>
      </c>
    </row>
    <row r="34841" spans="1:11" x14ac:dyDescent="0.25">
      <c r="A34841" s="5">
        <f>34834</f>
      </c>
      <c r="B34841" s="5" t="s">
        <v>34849</v>
      </c>
      <c r="C34841" s="5">
        <v>104.6</v>
      </c>
      <c r="D34841" s="5">
        <v>0.1</v>
      </c>
      <c r="E34841" s="5">
        <v>104.8</v>
      </c>
      <c r="F34841" s="5">
        <v>209</v>
      </c>
      <c r="G34841" s="5">
        <v>104.4</v>
      </c>
      <c r="H34841" s="5">
        <v>104.2</v>
      </c>
      <c r="I34841" s="5">
        <v>0</v>
      </c>
      <c r="J34841" s="5">
        <v>0</v>
      </c>
      <c r="K34841" s="5">
        <v>0</v>
      </c>
    </row>
    <row r="34842" spans="1:11" x14ac:dyDescent="0.25">
      <c r="A34842" s="5">
        <f>34835</f>
      </c>
      <c r="B34842" s="5" t="s">
        <v>34850</v>
      </c>
      <c r="C34842" s="5">
        <v>104.6</v>
      </c>
      <c r="D34842" s="5">
        <v>0.1</v>
      </c>
      <c r="E34842" s="5">
        <v>104.8</v>
      </c>
      <c r="F34842" s="5">
        <v>209</v>
      </c>
      <c r="G34842" s="5">
        <v>104.4</v>
      </c>
      <c r="H34842" s="5">
        <v>104.2</v>
      </c>
      <c r="I34842" s="5">
        <v>0</v>
      </c>
      <c r="J34842" s="5">
        <v>0</v>
      </c>
      <c r="K34842" s="5">
        <v>0</v>
      </c>
    </row>
    <row r="34843" spans="1:11" x14ac:dyDescent="0.25">
      <c r="A34843" s="5">
        <f>34836</f>
      </c>
      <c r="B34843" s="5" t="s">
        <v>34851</v>
      </c>
      <c r="C34843" s="5">
        <v>103.5</v>
      </c>
      <c r="D34843" s="5">
        <v>0.1</v>
      </c>
      <c r="E34843" s="5">
        <v>103.6</v>
      </c>
      <c r="F34843" s="5">
        <v>206.9</v>
      </c>
      <c r="G34843" s="5">
        <v>103.2</v>
      </c>
      <c r="H34843" s="5">
        <v>103</v>
      </c>
      <c r="I34843" s="5">
        <v>0</v>
      </c>
      <c r="J34843" s="5">
        <v>0</v>
      </c>
      <c r="K34843" s="5">
        <v>0</v>
      </c>
    </row>
    <row r="34844" spans="1:11" x14ac:dyDescent="0.25">
      <c r="A34844" s="5">
        <f>34837</f>
      </c>
      <c r="B34844" s="5" t="s">
        <v>34852</v>
      </c>
      <c r="C34844" s="5">
        <v>103.5</v>
      </c>
      <c r="D34844" s="5">
        <v>0.1</v>
      </c>
      <c r="E34844" s="5">
        <v>103.6</v>
      </c>
      <c r="F34844" s="5">
        <v>206.9</v>
      </c>
      <c r="G34844" s="5">
        <v>103.2</v>
      </c>
      <c r="H34844" s="5">
        <v>103</v>
      </c>
      <c r="I34844" s="5">
        <v>0</v>
      </c>
      <c r="J34844" s="5">
        <v>0</v>
      </c>
      <c r="K34844" s="5">
        <v>0</v>
      </c>
    </row>
    <row r="34845" spans="1:11" x14ac:dyDescent="0.25">
      <c r="A34845" s="5">
        <f>34838</f>
      </c>
      <c r="B34845" s="5" t="s">
        <v>34853</v>
      </c>
      <c r="C34845" s="5">
        <v>103.5</v>
      </c>
      <c r="D34845" s="5">
        <v>0.1</v>
      </c>
      <c r="E34845" s="5">
        <v>103.6</v>
      </c>
      <c r="F34845" s="5">
        <v>206.9</v>
      </c>
      <c r="G34845" s="5">
        <v>103.2</v>
      </c>
      <c r="H34845" s="5">
        <v>103</v>
      </c>
      <c r="I34845" s="5">
        <v>0</v>
      </c>
      <c r="J34845" s="5">
        <v>0</v>
      </c>
      <c r="K34845" s="5">
        <v>0</v>
      </c>
    </row>
    <row r="34846" spans="1:11" x14ac:dyDescent="0.25">
      <c r="A34846" s="5">
        <f>34839</f>
      </c>
      <c r="B34846" s="5" t="s">
        <v>34854</v>
      </c>
      <c r="C34846" s="5">
        <v>103.5</v>
      </c>
      <c r="D34846" s="5">
        <v>0.1</v>
      </c>
      <c r="E34846" s="5">
        <v>103.6</v>
      </c>
      <c r="F34846" s="5">
        <v>206.9</v>
      </c>
      <c r="G34846" s="5">
        <v>103.2</v>
      </c>
      <c r="H34846" s="5">
        <v>103</v>
      </c>
      <c r="I34846" s="5">
        <v>0</v>
      </c>
      <c r="J34846" s="5">
        <v>0</v>
      </c>
      <c r="K34846" s="5">
        <v>0</v>
      </c>
    </row>
    <row r="34847" spans="1:11" x14ac:dyDescent="0.25">
      <c r="A34847" s="5">
        <f>34840</f>
      </c>
      <c r="B34847" s="5" t="s">
        <v>34855</v>
      </c>
      <c r="C34847" s="5">
        <v>103.5</v>
      </c>
      <c r="D34847" s="5">
        <v>0.1</v>
      </c>
      <c r="E34847" s="5">
        <v>103.7</v>
      </c>
      <c r="F34847" s="5">
        <v>207.1</v>
      </c>
      <c r="G34847" s="5">
        <v>103.3</v>
      </c>
      <c r="H34847" s="5">
        <v>103.2</v>
      </c>
      <c r="I34847" s="5">
        <v>0</v>
      </c>
      <c r="J34847" s="5">
        <v>0</v>
      </c>
      <c r="K34847" s="5">
        <v>0</v>
      </c>
    </row>
    <row r="34848" spans="1:11" x14ac:dyDescent="0.25">
      <c r="A34848" s="5">
        <f>34841</f>
      </c>
      <c r="B34848" s="5" t="s">
        <v>34856</v>
      </c>
      <c r="C34848" s="5">
        <v>103.5</v>
      </c>
      <c r="D34848" s="5">
        <v>0.1</v>
      </c>
      <c r="E34848" s="5">
        <v>103.7</v>
      </c>
      <c r="F34848" s="5">
        <v>207.1</v>
      </c>
      <c r="G34848" s="5">
        <v>103.3</v>
      </c>
      <c r="H34848" s="5">
        <v>103.2</v>
      </c>
      <c r="I34848" s="5">
        <v>0</v>
      </c>
      <c r="J34848" s="5">
        <v>0</v>
      </c>
      <c r="K34848" s="5">
        <v>0</v>
      </c>
    </row>
    <row r="34849" spans="1:11" x14ac:dyDescent="0.25">
      <c r="A34849" s="5">
        <f>34842</f>
      </c>
      <c r="B34849" s="5" t="s">
        <v>34857</v>
      </c>
      <c r="C34849" s="5">
        <v>103.5</v>
      </c>
      <c r="D34849" s="5">
        <v>0.1</v>
      </c>
      <c r="E34849" s="5">
        <v>103.7</v>
      </c>
      <c r="F34849" s="5">
        <v>207.1</v>
      </c>
      <c r="G34849" s="5">
        <v>103.3</v>
      </c>
      <c r="H34849" s="5">
        <v>103.2</v>
      </c>
      <c r="I34849" s="5">
        <v>0</v>
      </c>
      <c r="J34849" s="5">
        <v>0</v>
      </c>
      <c r="K34849" s="5">
        <v>0</v>
      </c>
    </row>
    <row r="34850" spans="1:11" x14ac:dyDescent="0.25">
      <c r="A34850" s="5">
        <f>34843</f>
      </c>
      <c r="B34850" s="5" t="s">
        <v>34858</v>
      </c>
      <c r="C34850" s="5">
        <v>103.5</v>
      </c>
      <c r="D34850" s="5">
        <v>0.1</v>
      </c>
      <c r="E34850" s="5">
        <v>103.7</v>
      </c>
      <c r="F34850" s="5">
        <v>207.1</v>
      </c>
      <c r="G34850" s="5">
        <v>103.3</v>
      </c>
      <c r="H34850" s="5">
        <v>103.2</v>
      </c>
      <c r="I34850" s="5">
        <v>0</v>
      </c>
      <c r="J34850" s="5">
        <v>0</v>
      </c>
      <c r="K34850" s="5">
        <v>0</v>
      </c>
    </row>
    <row r="34851" spans="1:11" x14ac:dyDescent="0.25">
      <c r="A34851" s="5">
        <f>34844</f>
      </c>
      <c r="B34851" s="5" t="s">
        <v>34859</v>
      </c>
      <c r="C34851" s="5">
        <v>103.5</v>
      </c>
      <c r="D34851" s="5">
        <v>0.1</v>
      </c>
      <c r="E34851" s="5">
        <v>103.7</v>
      </c>
      <c r="F34851" s="5">
        <v>207.2</v>
      </c>
      <c r="G34851" s="5">
        <v>103.3</v>
      </c>
      <c r="H34851" s="5">
        <v>103</v>
      </c>
      <c r="I34851" s="5">
        <v>0</v>
      </c>
      <c r="J34851" s="5">
        <v>0</v>
      </c>
      <c r="K34851" s="5">
        <v>0</v>
      </c>
    </row>
    <row r="34852" spans="1:11" x14ac:dyDescent="0.25">
      <c r="A34852" s="5">
        <f>34845</f>
      </c>
      <c r="B34852" s="5" t="s">
        <v>34860</v>
      </c>
      <c r="C34852" s="5">
        <v>103.5</v>
      </c>
      <c r="D34852" s="5">
        <v>0.1</v>
      </c>
      <c r="E34852" s="5">
        <v>103.7</v>
      </c>
      <c r="F34852" s="5">
        <v>207.2</v>
      </c>
      <c r="G34852" s="5">
        <v>103.3</v>
      </c>
      <c r="H34852" s="5">
        <v>103</v>
      </c>
      <c r="I34852" s="5">
        <v>0</v>
      </c>
      <c r="J34852" s="5">
        <v>0</v>
      </c>
      <c r="K34852" s="5">
        <v>0</v>
      </c>
    </row>
    <row r="34853" spans="1:11" x14ac:dyDescent="0.25">
      <c r="A34853" s="5">
        <f>34846</f>
      </c>
      <c r="B34853" s="5" t="s">
        <v>34861</v>
      </c>
      <c r="C34853" s="5">
        <v>103.5</v>
      </c>
      <c r="D34853" s="5">
        <v>0.1</v>
      </c>
      <c r="E34853" s="5">
        <v>103.7</v>
      </c>
      <c r="F34853" s="5">
        <v>207.2</v>
      </c>
      <c r="G34853" s="5">
        <v>103.3</v>
      </c>
      <c r="H34853" s="5">
        <v>103</v>
      </c>
      <c r="I34853" s="5">
        <v>0</v>
      </c>
      <c r="J34853" s="5">
        <v>0</v>
      </c>
      <c r="K34853" s="5">
        <v>0</v>
      </c>
    </row>
    <row r="34854" spans="1:11" x14ac:dyDescent="0.25">
      <c r="A34854" s="5">
        <f>34847</f>
      </c>
      <c r="B34854" s="5" t="s">
        <v>34862</v>
      </c>
      <c r="C34854" s="5">
        <v>103.5</v>
      </c>
      <c r="D34854" s="5">
        <v>0.1</v>
      </c>
      <c r="E34854" s="5">
        <v>103.7</v>
      </c>
      <c r="F34854" s="5">
        <v>207.2</v>
      </c>
      <c r="G34854" s="5">
        <v>103.3</v>
      </c>
      <c r="H34854" s="5">
        <v>103</v>
      </c>
      <c r="I34854" s="5">
        <v>0</v>
      </c>
      <c r="J34854" s="5">
        <v>0</v>
      </c>
      <c r="K34854" s="5">
        <v>0</v>
      </c>
    </row>
    <row r="34855" spans="1:11" x14ac:dyDescent="0.25">
      <c r="A34855" s="5">
        <f>34848</f>
      </c>
      <c r="B34855" s="5" t="s">
        <v>34863</v>
      </c>
      <c r="C34855" s="5">
        <v>103.5</v>
      </c>
      <c r="D34855" s="5">
        <v>0.1</v>
      </c>
      <c r="E34855" s="5">
        <v>103.7</v>
      </c>
      <c r="F34855" s="5">
        <v>207.2</v>
      </c>
      <c r="G34855" s="5">
        <v>103.3</v>
      </c>
      <c r="H34855" s="5">
        <v>103</v>
      </c>
      <c r="I34855" s="5">
        <v>0</v>
      </c>
      <c r="J34855" s="5">
        <v>0</v>
      </c>
      <c r="K34855" s="5">
        <v>0</v>
      </c>
    </row>
    <row r="34856" spans="1:11" x14ac:dyDescent="0.25">
      <c r="A34856" s="5">
        <f>34849</f>
      </c>
      <c r="B34856" s="5" t="s">
        <v>34864</v>
      </c>
      <c r="C34856" s="5">
        <v>103.5</v>
      </c>
      <c r="D34856" s="5">
        <v>0.1</v>
      </c>
      <c r="E34856" s="5">
        <v>103.7</v>
      </c>
      <c r="F34856" s="5">
        <v>207.2</v>
      </c>
      <c r="G34856" s="5">
        <v>103.3</v>
      </c>
      <c r="H34856" s="5">
        <v>103</v>
      </c>
      <c r="I34856" s="5">
        <v>0</v>
      </c>
      <c r="J34856" s="5">
        <v>0</v>
      </c>
      <c r="K34856" s="5">
        <v>0</v>
      </c>
    </row>
    <row r="34857" spans="1:11" x14ac:dyDescent="0.25">
      <c r="A34857" s="5">
        <f>34850</f>
      </c>
      <c r="B34857" s="5" t="s">
        <v>34865</v>
      </c>
      <c r="C34857" s="5">
        <v>101.8</v>
      </c>
      <c r="D34857" s="5">
        <v>0.1</v>
      </c>
      <c r="E34857" s="5">
        <v>102</v>
      </c>
      <c r="F34857" s="5">
        <v>203.6</v>
      </c>
      <c r="G34857" s="5">
        <v>101.6</v>
      </c>
      <c r="H34857" s="5">
        <v>101.5</v>
      </c>
      <c r="I34857" s="5">
        <v>0</v>
      </c>
      <c r="J34857" s="5">
        <v>0</v>
      </c>
      <c r="K34857" s="5">
        <v>0</v>
      </c>
    </row>
    <row r="34858" spans="1:11" x14ac:dyDescent="0.25">
      <c r="A34858" s="5">
        <f>34851</f>
      </c>
      <c r="B34858" s="5" t="s">
        <v>34866</v>
      </c>
      <c r="C34858" s="5">
        <v>101.8</v>
      </c>
      <c r="D34858" s="5">
        <v>0.1</v>
      </c>
      <c r="E34858" s="5">
        <v>102</v>
      </c>
      <c r="F34858" s="5">
        <v>203.6</v>
      </c>
      <c r="G34858" s="5">
        <v>101.6</v>
      </c>
      <c r="H34858" s="5">
        <v>101.5</v>
      </c>
      <c r="I34858" s="5">
        <v>0</v>
      </c>
      <c r="J34858" s="5">
        <v>0</v>
      </c>
      <c r="K34858" s="5">
        <v>0</v>
      </c>
    </row>
    <row r="34859" spans="1:11" x14ac:dyDescent="0.25">
      <c r="A34859" s="5">
        <f>34852</f>
      </c>
      <c r="B34859" s="5" t="s">
        <v>34867</v>
      </c>
      <c r="C34859" s="5">
        <v>102.3</v>
      </c>
      <c r="D34859" s="5">
        <v>0.1</v>
      </c>
      <c r="E34859" s="5">
        <v>102.4</v>
      </c>
      <c r="F34859" s="5">
        <v>204.7</v>
      </c>
      <c r="G34859" s="5">
        <v>102.1</v>
      </c>
      <c r="H34859" s="5">
        <v>102</v>
      </c>
      <c r="I34859" s="5">
        <v>0</v>
      </c>
      <c r="J34859" s="5">
        <v>0</v>
      </c>
      <c r="K34859" s="5">
        <v>0</v>
      </c>
    </row>
    <row r="34860" spans="1:11" x14ac:dyDescent="0.25">
      <c r="A34860" s="5">
        <f>34853</f>
      </c>
      <c r="B34860" s="5" t="s">
        <v>34868</v>
      </c>
      <c r="C34860" s="5">
        <v>102.3</v>
      </c>
      <c r="D34860" s="5">
        <v>0.1</v>
      </c>
      <c r="E34860" s="5">
        <v>102.4</v>
      </c>
      <c r="F34860" s="5">
        <v>204.7</v>
      </c>
      <c r="G34860" s="5">
        <v>102.1</v>
      </c>
      <c r="H34860" s="5">
        <v>102</v>
      </c>
      <c r="I34860" s="5">
        <v>0</v>
      </c>
      <c r="J34860" s="5">
        <v>0</v>
      </c>
      <c r="K34860" s="5">
        <v>0</v>
      </c>
    </row>
    <row r="34861" spans="1:11" x14ac:dyDescent="0.25">
      <c r="A34861" s="5">
        <f>34854</f>
      </c>
      <c r="B34861" s="5" t="s">
        <v>34869</v>
      </c>
      <c r="C34861" s="5">
        <v>102.4</v>
      </c>
      <c r="D34861" s="5">
        <v>0.1</v>
      </c>
      <c r="E34861" s="5">
        <v>102.6</v>
      </c>
      <c r="F34861" s="5">
        <v>204.2</v>
      </c>
      <c r="G34861" s="5">
        <v>101.9</v>
      </c>
      <c r="H34861" s="5">
        <v>101.7</v>
      </c>
      <c r="I34861" s="5">
        <v>0</v>
      </c>
      <c r="J34861" s="5">
        <v>0</v>
      </c>
      <c r="K34861" s="5">
        <v>0</v>
      </c>
    </row>
    <row r="34862" spans="1:11" x14ac:dyDescent="0.25">
      <c r="A34862" s="5">
        <f>34855</f>
      </c>
      <c r="B34862" s="5" t="s">
        <v>34870</v>
      </c>
      <c r="C34862" s="5">
        <v>102.4</v>
      </c>
      <c r="D34862" s="5">
        <v>0.1</v>
      </c>
      <c r="E34862" s="5">
        <v>102.6</v>
      </c>
      <c r="F34862" s="5">
        <v>204.2</v>
      </c>
      <c r="G34862" s="5">
        <v>101.9</v>
      </c>
      <c r="H34862" s="5">
        <v>101.7</v>
      </c>
      <c r="I34862" s="5">
        <v>0</v>
      </c>
      <c r="J34862" s="5">
        <v>0</v>
      </c>
      <c r="K34862" s="5">
        <v>0</v>
      </c>
    </row>
    <row r="34863" spans="1:11" x14ac:dyDescent="0.25">
      <c r="A34863" s="5">
        <f>34856</f>
      </c>
      <c r="B34863" s="5" t="s">
        <v>34871</v>
      </c>
      <c r="C34863" s="5">
        <v>102.2</v>
      </c>
      <c r="D34863" s="5">
        <v>0.1</v>
      </c>
      <c r="E34863" s="5">
        <v>102.4</v>
      </c>
      <c r="F34863" s="5">
        <v>204.2</v>
      </c>
      <c r="G34863" s="5">
        <v>101.9</v>
      </c>
      <c r="H34863" s="5">
        <v>101.7</v>
      </c>
      <c r="I34863" s="5">
        <v>0</v>
      </c>
      <c r="J34863" s="5">
        <v>0</v>
      </c>
      <c r="K34863" s="5">
        <v>0</v>
      </c>
    </row>
    <row r="34864" spans="1:11" x14ac:dyDescent="0.25">
      <c r="A34864" s="5">
        <f>34857</f>
      </c>
      <c r="B34864" s="5" t="s">
        <v>34872</v>
      </c>
      <c r="C34864" s="5">
        <v>102.2</v>
      </c>
      <c r="D34864" s="5">
        <v>0.1</v>
      </c>
      <c r="E34864" s="5">
        <v>102.4</v>
      </c>
      <c r="F34864" s="5">
        <v>204.2</v>
      </c>
      <c r="G34864" s="5">
        <v>101.9</v>
      </c>
      <c r="H34864" s="5">
        <v>101.7</v>
      </c>
      <c r="I34864" s="5">
        <v>0</v>
      </c>
      <c r="J34864" s="5">
        <v>0</v>
      </c>
      <c r="K34864" s="5">
        <v>0</v>
      </c>
    </row>
    <row r="34865" spans="1:11" x14ac:dyDescent="0.25">
      <c r="A34865" s="5">
        <f>34858</f>
      </c>
      <c r="B34865" s="5" t="s">
        <v>34873</v>
      </c>
      <c r="C34865" s="5">
        <v>102.2</v>
      </c>
      <c r="D34865" s="5">
        <v>0.1</v>
      </c>
      <c r="E34865" s="5">
        <v>102.4</v>
      </c>
      <c r="F34865" s="5">
        <v>204.2</v>
      </c>
      <c r="G34865" s="5">
        <v>101.9</v>
      </c>
      <c r="H34865" s="5">
        <v>101.7</v>
      </c>
      <c r="I34865" s="5">
        <v>0</v>
      </c>
      <c r="J34865" s="5">
        <v>0</v>
      </c>
      <c r="K34865" s="5">
        <v>0</v>
      </c>
    </row>
    <row r="34866" spans="1:11" x14ac:dyDescent="0.25">
      <c r="A34866" s="5">
        <f>34859</f>
      </c>
      <c r="B34866" s="5" t="s">
        <v>34874</v>
      </c>
      <c r="C34866" s="5">
        <v>102.2</v>
      </c>
      <c r="D34866" s="5">
        <v>0.1</v>
      </c>
      <c r="E34866" s="5">
        <v>102.4</v>
      </c>
      <c r="F34866" s="5">
        <v>204.2</v>
      </c>
      <c r="G34866" s="5">
        <v>101.9</v>
      </c>
      <c r="H34866" s="5">
        <v>101.7</v>
      </c>
      <c r="I34866" s="5">
        <v>0</v>
      </c>
      <c r="J34866" s="5">
        <v>0</v>
      </c>
      <c r="K34866" s="5">
        <v>0</v>
      </c>
    </row>
    <row r="34867" spans="1:11" x14ac:dyDescent="0.25">
      <c r="A34867" s="5">
        <f>34860</f>
      </c>
      <c r="B34867" s="5" t="s">
        <v>34875</v>
      </c>
      <c r="C34867" s="5">
        <v>102.6</v>
      </c>
      <c r="D34867" s="5">
        <v>0.1</v>
      </c>
      <c r="E34867" s="5">
        <v>102.7</v>
      </c>
      <c r="F34867" s="5">
        <v>205.6</v>
      </c>
      <c r="G34867" s="5">
        <v>102.6</v>
      </c>
      <c r="H34867" s="5">
        <v>102.4</v>
      </c>
      <c r="I34867" s="5">
        <v>0</v>
      </c>
      <c r="J34867" s="5">
        <v>0</v>
      </c>
      <c r="K34867" s="5">
        <v>0</v>
      </c>
    </row>
    <row r="34868" spans="1:11" x14ac:dyDescent="0.25">
      <c r="A34868" s="5">
        <f>34861</f>
      </c>
      <c r="B34868" s="5" t="s">
        <v>34876</v>
      </c>
      <c r="C34868" s="5">
        <v>102.6</v>
      </c>
      <c r="D34868" s="5">
        <v>0.1</v>
      </c>
      <c r="E34868" s="5">
        <v>102.7</v>
      </c>
      <c r="F34868" s="5">
        <v>205.6</v>
      </c>
      <c r="G34868" s="5">
        <v>102.6</v>
      </c>
      <c r="H34868" s="5">
        <v>102.4</v>
      </c>
      <c r="I34868" s="5">
        <v>0</v>
      </c>
      <c r="J34868" s="5">
        <v>0</v>
      </c>
      <c r="K34868" s="5">
        <v>0</v>
      </c>
    </row>
    <row r="34869" spans="1:11" x14ac:dyDescent="0.25">
      <c r="A34869" s="5">
        <f>34862</f>
      </c>
      <c r="B34869" s="5" t="s">
        <v>34877</v>
      </c>
      <c r="C34869" s="5">
        <v>100.8</v>
      </c>
      <c r="D34869" s="5">
        <v>0.1</v>
      </c>
      <c r="E34869" s="5">
        <v>101</v>
      </c>
      <c r="F34869" s="5">
        <v>201.4</v>
      </c>
      <c r="G34869" s="5">
        <v>100.4</v>
      </c>
      <c r="H34869" s="5">
        <v>100.3</v>
      </c>
      <c r="I34869" s="5">
        <v>0</v>
      </c>
      <c r="J34869" s="5">
        <v>0</v>
      </c>
      <c r="K34869" s="5">
        <v>0</v>
      </c>
    </row>
    <row r="34870" spans="1:11" x14ac:dyDescent="0.25">
      <c r="A34870" s="5">
        <f>34863</f>
      </c>
      <c r="B34870" s="5" t="s">
        <v>34878</v>
      </c>
      <c r="C34870" s="5">
        <v>100.8</v>
      </c>
      <c r="D34870" s="5">
        <v>0.1</v>
      </c>
      <c r="E34870" s="5">
        <v>101</v>
      </c>
      <c r="F34870" s="5">
        <v>201.4</v>
      </c>
      <c r="G34870" s="5">
        <v>100.4</v>
      </c>
      <c r="H34870" s="5">
        <v>100.3</v>
      </c>
      <c r="I34870" s="5">
        <v>0</v>
      </c>
      <c r="J34870" s="5">
        <v>0</v>
      </c>
      <c r="K34870" s="5">
        <v>0</v>
      </c>
    </row>
    <row r="34871" spans="1:11" x14ac:dyDescent="0.25">
      <c r="A34871" s="5">
        <f>34864</f>
      </c>
      <c r="B34871" s="5" t="s">
        <v>34879</v>
      </c>
      <c r="C34871" s="5">
        <v>99.2</v>
      </c>
      <c r="D34871" s="5">
        <v>0.1</v>
      </c>
      <c r="E34871" s="5">
        <v>99.3</v>
      </c>
      <c r="F34871" s="5">
        <v>201.1</v>
      </c>
      <c r="G34871" s="5">
        <v>100.3</v>
      </c>
      <c r="H34871" s="5">
        <v>100.2</v>
      </c>
      <c r="I34871" s="5">
        <v>0</v>
      </c>
      <c r="J34871" s="5">
        <v>0</v>
      </c>
      <c r="K34871" s="5">
        <v>0</v>
      </c>
    </row>
    <row r="34872" spans="1:11" x14ac:dyDescent="0.25">
      <c r="A34872" s="5">
        <f>34865</f>
      </c>
      <c r="B34872" s="5" t="s">
        <v>34880</v>
      </c>
      <c r="C34872" s="5">
        <v>99.2</v>
      </c>
      <c r="D34872" s="5">
        <v>0.1</v>
      </c>
      <c r="E34872" s="5">
        <v>99.3</v>
      </c>
      <c r="F34872" s="5">
        <v>201.1</v>
      </c>
      <c r="G34872" s="5">
        <v>100.3</v>
      </c>
      <c r="H34872" s="5">
        <v>100.2</v>
      </c>
      <c r="I34872" s="5">
        <v>0</v>
      </c>
      <c r="J34872" s="5">
        <v>0</v>
      </c>
      <c r="K34872" s="5">
        <v>0</v>
      </c>
    </row>
    <row r="34873" spans="1:11" x14ac:dyDescent="0.25">
      <c r="A34873" s="5">
        <f>34866</f>
      </c>
      <c r="B34873" s="5" t="s">
        <v>34881</v>
      </c>
      <c r="C34873" s="5">
        <v>99.3</v>
      </c>
      <c r="D34873" s="5">
        <v>0.1</v>
      </c>
      <c r="E34873" s="5">
        <v>99.5</v>
      </c>
      <c r="F34873" s="5">
        <v>197.8</v>
      </c>
      <c r="G34873" s="5">
        <v>98.7</v>
      </c>
      <c r="H34873" s="5">
        <v>98.6</v>
      </c>
      <c r="I34873" s="5">
        <v>0</v>
      </c>
      <c r="J34873" s="5">
        <v>0</v>
      </c>
      <c r="K34873" s="5">
        <v>0</v>
      </c>
    </row>
    <row r="34874" spans="1:11" x14ac:dyDescent="0.25">
      <c r="A34874" s="5">
        <f>34867</f>
      </c>
      <c r="B34874" s="5" t="s">
        <v>34882</v>
      </c>
      <c r="C34874" s="5">
        <v>99.3</v>
      </c>
      <c r="D34874" s="5">
        <v>0.1</v>
      </c>
      <c r="E34874" s="5">
        <v>99.5</v>
      </c>
      <c r="F34874" s="5">
        <v>197.8</v>
      </c>
      <c r="G34874" s="5">
        <v>98.7</v>
      </c>
      <c r="H34874" s="5">
        <v>98.6</v>
      </c>
      <c r="I34874" s="5">
        <v>0</v>
      </c>
      <c r="J34874" s="5">
        <v>0</v>
      </c>
      <c r="K34874" s="5">
        <v>0</v>
      </c>
    </row>
    <row r="34875" spans="1:11" x14ac:dyDescent="0.25">
      <c r="A34875" s="5">
        <f>34868</f>
      </c>
      <c r="B34875" s="5" t="s">
        <v>34883</v>
      </c>
      <c r="C34875" s="5">
        <v>99.3</v>
      </c>
      <c r="D34875" s="5">
        <v>0.1</v>
      </c>
      <c r="E34875" s="5">
        <v>99.5</v>
      </c>
      <c r="F34875" s="5">
        <v>197.8</v>
      </c>
      <c r="G34875" s="5">
        <v>98.7</v>
      </c>
      <c r="H34875" s="5">
        <v>98.6</v>
      </c>
      <c r="I34875" s="5">
        <v>0</v>
      </c>
      <c r="J34875" s="5">
        <v>0</v>
      </c>
      <c r="K34875" s="5">
        <v>0</v>
      </c>
    </row>
    <row r="34876" spans="1:11" x14ac:dyDescent="0.25">
      <c r="A34876" s="5">
        <f>34869</f>
      </c>
      <c r="B34876" s="5" t="s">
        <v>34884</v>
      </c>
      <c r="C34876" s="5">
        <v>99.3</v>
      </c>
      <c r="D34876" s="5">
        <v>0.1</v>
      </c>
      <c r="E34876" s="5">
        <v>99.5</v>
      </c>
      <c r="F34876" s="5">
        <v>197.8</v>
      </c>
      <c r="G34876" s="5">
        <v>98.7</v>
      </c>
      <c r="H34876" s="5">
        <v>98.6</v>
      </c>
      <c r="I34876" s="5">
        <v>0</v>
      </c>
      <c r="J34876" s="5">
        <v>0</v>
      </c>
      <c r="K34876" s="5">
        <v>0</v>
      </c>
    </row>
    <row r="34877" spans="1:11" x14ac:dyDescent="0.25">
      <c r="A34877" s="5">
        <f>34870</f>
      </c>
      <c r="B34877" s="5" t="s">
        <v>34885</v>
      </c>
      <c r="C34877" s="5">
        <v>98</v>
      </c>
      <c r="D34877" s="5">
        <v>0.1</v>
      </c>
      <c r="E34877" s="5">
        <v>98.2</v>
      </c>
      <c r="F34877" s="5">
        <v>195.8</v>
      </c>
      <c r="G34877" s="5">
        <v>97.7</v>
      </c>
      <c r="H34877" s="5">
        <v>97.6</v>
      </c>
      <c r="I34877" s="5">
        <v>0</v>
      </c>
      <c r="J34877" s="5">
        <v>0</v>
      </c>
      <c r="K34877" s="5">
        <v>0</v>
      </c>
    </row>
    <row r="34878" spans="1:11" x14ac:dyDescent="0.25">
      <c r="A34878" s="5">
        <f>34871</f>
      </c>
      <c r="B34878" s="5" t="s">
        <v>34886</v>
      </c>
      <c r="C34878" s="5">
        <v>98</v>
      </c>
      <c r="D34878" s="5">
        <v>0.1</v>
      </c>
      <c r="E34878" s="5">
        <v>98.2</v>
      </c>
      <c r="F34878" s="5">
        <v>195.8</v>
      </c>
      <c r="G34878" s="5">
        <v>97.7</v>
      </c>
      <c r="H34878" s="5">
        <v>97.6</v>
      </c>
      <c r="I34878" s="5">
        <v>0</v>
      </c>
      <c r="J34878" s="5">
        <v>0</v>
      </c>
      <c r="K34878" s="5">
        <v>0</v>
      </c>
    </row>
    <row r="34879" spans="1:11" x14ac:dyDescent="0.25">
      <c r="A34879" s="5">
        <f>34872</f>
      </c>
      <c r="B34879" s="5" t="s">
        <v>34887</v>
      </c>
      <c r="C34879" s="5">
        <v>99.8</v>
      </c>
      <c r="D34879" s="5">
        <v>0.1</v>
      </c>
      <c r="E34879" s="5">
        <v>99.9</v>
      </c>
      <c r="F34879" s="5">
        <v>199.8</v>
      </c>
      <c r="G34879" s="5">
        <v>99.7</v>
      </c>
      <c r="H34879" s="5">
        <v>99.6</v>
      </c>
      <c r="I34879" s="5">
        <v>0</v>
      </c>
      <c r="J34879" s="5">
        <v>0</v>
      </c>
      <c r="K34879" s="5">
        <v>0</v>
      </c>
    </row>
    <row r="34880" spans="1:11" x14ac:dyDescent="0.25">
      <c r="A34880" s="5">
        <f>34873</f>
      </c>
      <c r="B34880" s="5" t="s">
        <v>34888</v>
      </c>
      <c r="C34880" s="5">
        <v>99.8</v>
      </c>
      <c r="D34880" s="5">
        <v>0.1</v>
      </c>
      <c r="E34880" s="5">
        <v>99.9</v>
      </c>
      <c r="F34880" s="5">
        <v>199.8</v>
      </c>
      <c r="G34880" s="5">
        <v>99.7</v>
      </c>
      <c r="H34880" s="5">
        <v>99.6</v>
      </c>
      <c r="I34880" s="5">
        <v>0</v>
      </c>
      <c r="J34880" s="5">
        <v>0</v>
      </c>
      <c r="K34880" s="5">
        <v>0</v>
      </c>
    </row>
    <row r="34881" spans="1:11" x14ac:dyDescent="0.25">
      <c r="A34881" s="5">
        <f>34874</f>
      </c>
      <c r="B34881" s="5" t="s">
        <v>34889</v>
      </c>
      <c r="C34881" s="5">
        <v>98.1</v>
      </c>
      <c r="D34881" s="5">
        <v>0.1</v>
      </c>
      <c r="E34881" s="5">
        <v>98.3</v>
      </c>
      <c r="F34881" s="5">
        <v>196.9</v>
      </c>
      <c r="G34881" s="5">
        <v>98.3</v>
      </c>
      <c r="H34881" s="5">
        <v>98.1</v>
      </c>
      <c r="I34881" s="5">
        <v>0</v>
      </c>
      <c r="J34881" s="5">
        <v>0</v>
      </c>
      <c r="K34881" s="5">
        <v>0</v>
      </c>
    </row>
    <row r="34882" spans="1:11" x14ac:dyDescent="0.25">
      <c r="A34882" s="5">
        <f>34875</f>
      </c>
      <c r="B34882" s="5" t="s">
        <v>34890</v>
      </c>
      <c r="C34882" s="5">
        <v>98.1</v>
      </c>
      <c r="D34882" s="5">
        <v>0.1</v>
      </c>
      <c r="E34882" s="5">
        <v>98.3</v>
      </c>
      <c r="F34882" s="5">
        <v>196.9</v>
      </c>
      <c r="G34882" s="5">
        <v>98.3</v>
      </c>
      <c r="H34882" s="5">
        <v>98.1</v>
      </c>
      <c r="I34882" s="5">
        <v>0</v>
      </c>
      <c r="J34882" s="5">
        <v>0</v>
      </c>
      <c r="K34882" s="5">
        <v>0</v>
      </c>
    </row>
    <row r="34883" spans="1:11" x14ac:dyDescent="0.25">
      <c r="A34883" s="5">
        <f>34876</f>
      </c>
      <c r="B34883" s="5" t="s">
        <v>34891</v>
      </c>
      <c r="C34883" s="5">
        <v>98.6</v>
      </c>
      <c r="D34883" s="5">
        <v>0.1</v>
      </c>
      <c r="E34883" s="5">
        <v>98.7</v>
      </c>
      <c r="F34883" s="5">
        <v>196.9</v>
      </c>
      <c r="G34883" s="5">
        <v>98.3</v>
      </c>
      <c r="H34883" s="5">
        <v>98.1</v>
      </c>
      <c r="I34883" s="5">
        <v>0</v>
      </c>
      <c r="J34883" s="5">
        <v>0</v>
      </c>
      <c r="K34883" s="5">
        <v>0</v>
      </c>
    </row>
    <row r="34884" spans="1:11" x14ac:dyDescent="0.25">
      <c r="A34884" s="5">
        <f>34877</f>
      </c>
      <c r="B34884" s="5" t="s">
        <v>34892</v>
      </c>
      <c r="C34884" s="5">
        <v>98.6</v>
      </c>
      <c r="D34884" s="5">
        <v>0.1</v>
      </c>
      <c r="E34884" s="5">
        <v>98.7</v>
      </c>
      <c r="F34884" s="5">
        <v>196.9</v>
      </c>
      <c r="G34884" s="5">
        <v>98.3</v>
      </c>
      <c r="H34884" s="5">
        <v>98.1</v>
      </c>
      <c r="I34884" s="5">
        <v>0</v>
      </c>
      <c r="J34884" s="5">
        <v>0</v>
      </c>
      <c r="K34884" s="5">
        <v>0</v>
      </c>
    </row>
    <row r="34885" spans="1:11" x14ac:dyDescent="0.25">
      <c r="A34885" s="5">
        <f>34878</f>
      </c>
      <c r="B34885" s="5" t="s">
        <v>34893</v>
      </c>
      <c r="C34885" s="5">
        <v>98.6</v>
      </c>
      <c r="D34885" s="5">
        <v>0.1</v>
      </c>
      <c r="E34885" s="5">
        <v>98.7</v>
      </c>
      <c r="F34885" s="5">
        <v>196.9</v>
      </c>
      <c r="G34885" s="5">
        <v>98.3</v>
      </c>
      <c r="H34885" s="5">
        <v>98.1</v>
      </c>
      <c r="I34885" s="5">
        <v>0</v>
      </c>
      <c r="J34885" s="5">
        <v>0</v>
      </c>
      <c r="K34885" s="5">
        <v>0</v>
      </c>
    </row>
    <row r="34886" spans="1:11" x14ac:dyDescent="0.25">
      <c r="A34886" s="5">
        <f>34879</f>
      </c>
      <c r="B34886" s="5" t="s">
        <v>34894</v>
      </c>
      <c r="C34886" s="5">
        <v>98.6</v>
      </c>
      <c r="D34886" s="5">
        <v>0.1</v>
      </c>
      <c r="E34886" s="5">
        <v>98.7</v>
      </c>
      <c r="F34886" s="5">
        <v>196.9</v>
      </c>
      <c r="G34886" s="5">
        <v>98.3</v>
      </c>
      <c r="H34886" s="5">
        <v>98.1</v>
      </c>
      <c r="I34886" s="5">
        <v>0</v>
      </c>
      <c r="J34886" s="5">
        <v>0</v>
      </c>
      <c r="K34886" s="5">
        <v>0</v>
      </c>
    </row>
    <row r="34887" spans="1:11" x14ac:dyDescent="0.25">
      <c r="A34887" s="5">
        <f>34880</f>
      </c>
      <c r="B34887" s="5" t="s">
        <v>34895</v>
      </c>
      <c r="C34887" s="5">
        <v>99.2</v>
      </c>
      <c r="D34887" s="5">
        <v>0.1</v>
      </c>
      <c r="E34887" s="5">
        <v>99.3</v>
      </c>
      <c r="F34887" s="5">
        <v>198.6</v>
      </c>
      <c r="G34887" s="5">
        <v>99.1</v>
      </c>
      <c r="H34887" s="5">
        <v>99</v>
      </c>
      <c r="I34887" s="5">
        <v>0</v>
      </c>
      <c r="J34887" s="5">
        <v>0</v>
      </c>
      <c r="K34887" s="5">
        <v>0</v>
      </c>
    </row>
    <row r="34888" spans="1:11" x14ac:dyDescent="0.25">
      <c r="A34888" s="5">
        <f>34881</f>
      </c>
      <c r="B34888" s="5" t="s">
        <v>34896</v>
      </c>
      <c r="C34888" s="5">
        <v>99.2</v>
      </c>
      <c r="D34888" s="5">
        <v>0.1</v>
      </c>
      <c r="E34888" s="5">
        <v>99.3</v>
      </c>
      <c r="F34888" s="5">
        <v>198.6</v>
      </c>
      <c r="G34888" s="5">
        <v>99.1</v>
      </c>
      <c r="H34888" s="5">
        <v>99</v>
      </c>
      <c r="I34888" s="5">
        <v>0</v>
      </c>
      <c r="J34888" s="5">
        <v>0</v>
      </c>
      <c r="K34888" s="5">
        <v>0</v>
      </c>
    </row>
    <row r="34889" spans="1:11" x14ac:dyDescent="0.25">
      <c r="A34889" s="5">
        <f>34882</f>
      </c>
      <c r="B34889" s="5" t="s">
        <v>34897</v>
      </c>
      <c r="C34889" s="5">
        <v>100</v>
      </c>
      <c r="D34889" s="5">
        <v>0.1</v>
      </c>
      <c r="E34889" s="5">
        <v>100.2</v>
      </c>
      <c r="F34889" s="5">
        <v>199.3</v>
      </c>
      <c r="G34889" s="5">
        <v>99.5</v>
      </c>
      <c r="H34889" s="5">
        <v>99.5</v>
      </c>
      <c r="I34889" s="5">
        <v>0</v>
      </c>
      <c r="J34889" s="5">
        <v>0</v>
      </c>
      <c r="K34889" s="5">
        <v>0</v>
      </c>
    </row>
    <row r="34890" spans="1:11" x14ac:dyDescent="0.25">
      <c r="A34890" s="5">
        <f>34883</f>
      </c>
      <c r="B34890" s="5" t="s">
        <v>34898</v>
      </c>
      <c r="C34890" s="5">
        <v>100</v>
      </c>
      <c r="D34890" s="5">
        <v>0.1</v>
      </c>
      <c r="E34890" s="5">
        <v>100.2</v>
      </c>
      <c r="F34890" s="5">
        <v>199.3</v>
      </c>
      <c r="G34890" s="5">
        <v>99.5</v>
      </c>
      <c r="H34890" s="5">
        <v>99.5</v>
      </c>
      <c r="I34890" s="5">
        <v>0</v>
      </c>
      <c r="J34890" s="5">
        <v>0</v>
      </c>
      <c r="K34890" s="5">
        <v>0</v>
      </c>
    </row>
    <row r="34891" spans="1:11" x14ac:dyDescent="0.25">
      <c r="A34891" s="5">
        <f>34884</f>
      </c>
      <c r="B34891" s="5" t="s">
        <v>34899</v>
      </c>
      <c r="C34891" s="5">
        <v>100.2</v>
      </c>
      <c r="D34891" s="5">
        <v>0.1</v>
      </c>
      <c r="E34891" s="5">
        <v>100.2</v>
      </c>
      <c r="F34891" s="5">
        <v>201.3</v>
      </c>
      <c r="G34891" s="5">
        <v>100.4</v>
      </c>
      <c r="H34891" s="5">
        <v>100.2</v>
      </c>
      <c r="I34891" s="5">
        <v>0</v>
      </c>
      <c r="J34891" s="5">
        <v>0</v>
      </c>
      <c r="K34891" s="5">
        <v>0</v>
      </c>
    </row>
    <row r="34892" spans="1:11" x14ac:dyDescent="0.25">
      <c r="A34892" s="5">
        <f>34885</f>
      </c>
      <c r="B34892" s="5" t="s">
        <v>34900</v>
      </c>
      <c r="C34892" s="5">
        <v>100.2</v>
      </c>
      <c r="D34892" s="5">
        <v>0.1</v>
      </c>
      <c r="E34892" s="5">
        <v>100.2</v>
      </c>
      <c r="F34892" s="5">
        <v>201.3</v>
      </c>
      <c r="G34892" s="5">
        <v>100.4</v>
      </c>
      <c r="H34892" s="5">
        <v>100.2</v>
      </c>
      <c r="I34892" s="5">
        <v>0</v>
      </c>
      <c r="J34892" s="5">
        <v>0</v>
      </c>
      <c r="K34892" s="5">
        <v>0</v>
      </c>
    </row>
    <row r="34893" spans="1:11" x14ac:dyDescent="0.25">
      <c r="A34893" s="5">
        <f>34886</f>
      </c>
      <c r="B34893" s="5" t="s">
        <v>34901</v>
      </c>
      <c r="C34893" s="5">
        <v>101.4</v>
      </c>
      <c r="D34893" s="5">
        <v>0.1</v>
      </c>
      <c r="E34893" s="5">
        <v>101.5</v>
      </c>
      <c r="F34893" s="5">
        <v>202.4</v>
      </c>
      <c r="G34893" s="5">
        <v>101</v>
      </c>
      <c r="H34893" s="5">
        <v>100.9</v>
      </c>
      <c r="I34893" s="5">
        <v>0</v>
      </c>
      <c r="J34893" s="5">
        <v>0</v>
      </c>
      <c r="K34893" s="5">
        <v>0</v>
      </c>
    </row>
    <row r="34894" spans="1:11" x14ac:dyDescent="0.25">
      <c r="A34894" s="5">
        <f>34887</f>
      </c>
      <c r="B34894" s="5" t="s">
        <v>34902</v>
      </c>
      <c r="C34894" s="5">
        <v>101.4</v>
      </c>
      <c r="D34894" s="5">
        <v>0.1</v>
      </c>
      <c r="E34894" s="5">
        <v>101.5</v>
      </c>
      <c r="F34894" s="5">
        <v>202.4</v>
      </c>
      <c r="G34894" s="5">
        <v>101</v>
      </c>
      <c r="H34894" s="5">
        <v>100.9</v>
      </c>
      <c r="I34894" s="5">
        <v>0</v>
      </c>
      <c r="J34894" s="5">
        <v>0</v>
      </c>
      <c r="K34894" s="5">
        <v>0</v>
      </c>
    </row>
    <row r="34895" spans="1:11" x14ac:dyDescent="0.25">
      <c r="A34895" s="5">
        <f>34888</f>
      </c>
      <c r="B34895" s="5" t="s">
        <v>34903</v>
      </c>
      <c r="C34895" s="5">
        <v>101.4</v>
      </c>
      <c r="D34895" s="5">
        <v>0.1</v>
      </c>
      <c r="E34895" s="5">
        <v>101.5</v>
      </c>
      <c r="F34895" s="5">
        <v>202.4</v>
      </c>
      <c r="G34895" s="5">
        <v>101</v>
      </c>
      <c r="H34895" s="5">
        <v>100.9</v>
      </c>
      <c r="I34895" s="5">
        <v>0</v>
      </c>
      <c r="J34895" s="5">
        <v>0</v>
      </c>
      <c r="K34895" s="5">
        <v>0</v>
      </c>
    </row>
    <row r="34896" spans="1:11" x14ac:dyDescent="0.25">
      <c r="A34896" s="5">
        <f>34889</f>
      </c>
      <c r="B34896" s="5" t="s">
        <v>34904</v>
      </c>
      <c r="C34896" s="5">
        <v>100.4</v>
      </c>
      <c r="D34896" s="5">
        <v>0.1</v>
      </c>
      <c r="E34896" s="5">
        <v>100.5</v>
      </c>
      <c r="F34896" s="5">
        <v>201.5</v>
      </c>
      <c r="G34896" s="5">
        <v>100.5</v>
      </c>
      <c r="H34896" s="5">
        <v>100.3</v>
      </c>
      <c r="I34896" s="5">
        <v>0</v>
      </c>
      <c r="J34896" s="5">
        <v>0</v>
      </c>
      <c r="K34896" s="5">
        <v>0</v>
      </c>
    </row>
    <row r="34897" spans="1:11" x14ac:dyDescent="0.25">
      <c r="A34897" s="5">
        <f>34890</f>
      </c>
      <c r="B34897" s="5" t="s">
        <v>34905</v>
      </c>
      <c r="C34897" s="5">
        <v>100.4</v>
      </c>
      <c r="D34897" s="5">
        <v>0.1</v>
      </c>
      <c r="E34897" s="5">
        <v>100.5</v>
      </c>
      <c r="F34897" s="5">
        <v>201.5</v>
      </c>
      <c r="G34897" s="5">
        <v>100.5</v>
      </c>
      <c r="H34897" s="5">
        <v>100.3</v>
      </c>
      <c r="I34897" s="5">
        <v>0</v>
      </c>
      <c r="J34897" s="5">
        <v>0</v>
      </c>
      <c r="K34897" s="5">
        <v>0</v>
      </c>
    </row>
    <row r="34898" spans="1:11" x14ac:dyDescent="0.25">
      <c r="A34898" s="5">
        <f>34891</f>
      </c>
      <c r="B34898" s="5" t="s">
        <v>34906</v>
      </c>
      <c r="C34898" s="5">
        <v>100.8</v>
      </c>
      <c r="D34898" s="5">
        <v>0.1</v>
      </c>
      <c r="E34898" s="5">
        <v>100.8</v>
      </c>
      <c r="F34898" s="5">
        <v>201.5</v>
      </c>
      <c r="G34898" s="5">
        <v>100.6</v>
      </c>
      <c r="H34898" s="5">
        <v>100.4</v>
      </c>
      <c r="I34898" s="5">
        <v>0</v>
      </c>
      <c r="J34898" s="5">
        <v>0</v>
      </c>
      <c r="K34898" s="5">
        <v>0</v>
      </c>
    </row>
    <row r="34899" spans="1:11" x14ac:dyDescent="0.25">
      <c r="A34899" s="5">
        <f>34892</f>
      </c>
      <c r="B34899" s="5" t="s">
        <v>34907</v>
      </c>
      <c r="C34899" s="5">
        <v>100.8</v>
      </c>
      <c r="D34899" s="5">
        <v>0.1</v>
      </c>
      <c r="E34899" s="5">
        <v>100.8</v>
      </c>
      <c r="F34899" s="5">
        <v>201.5</v>
      </c>
      <c r="G34899" s="5">
        <v>100.6</v>
      </c>
      <c r="H34899" s="5">
        <v>100.4</v>
      </c>
      <c r="I34899" s="5">
        <v>0</v>
      </c>
      <c r="J34899" s="5">
        <v>0</v>
      </c>
      <c r="K34899" s="5">
        <v>0</v>
      </c>
    </row>
    <row r="34900" spans="1:11" x14ac:dyDescent="0.25">
      <c r="A34900" s="5">
        <f>34893</f>
      </c>
      <c r="B34900" s="5" t="s">
        <v>34908</v>
      </c>
      <c r="C34900" s="5">
        <v>100.8</v>
      </c>
      <c r="D34900" s="5">
        <v>0.1</v>
      </c>
      <c r="E34900" s="5">
        <v>101</v>
      </c>
      <c r="F34900" s="5">
        <v>201.3</v>
      </c>
      <c r="G34900" s="5">
        <v>100.5</v>
      </c>
      <c r="H34900" s="5">
        <v>100.3</v>
      </c>
      <c r="I34900" s="5">
        <v>0</v>
      </c>
      <c r="J34900" s="5">
        <v>0</v>
      </c>
      <c r="K34900" s="5">
        <v>0</v>
      </c>
    </row>
    <row r="34901" spans="1:11" x14ac:dyDescent="0.25">
      <c r="A34901" s="5">
        <f>34894</f>
      </c>
      <c r="B34901" s="5" t="s">
        <v>34909</v>
      </c>
      <c r="C34901" s="5">
        <v>100.8</v>
      </c>
      <c r="D34901" s="5">
        <v>0.1</v>
      </c>
      <c r="E34901" s="5">
        <v>101</v>
      </c>
      <c r="F34901" s="5">
        <v>201.3</v>
      </c>
      <c r="G34901" s="5">
        <v>100.5</v>
      </c>
      <c r="H34901" s="5">
        <v>100.3</v>
      </c>
      <c r="I34901" s="5">
        <v>0</v>
      </c>
      <c r="J34901" s="5">
        <v>0</v>
      </c>
      <c r="K34901" s="5">
        <v>0</v>
      </c>
    </row>
    <row r="34902" spans="1:11" x14ac:dyDescent="0.25">
      <c r="A34902" s="5">
        <f>34895</f>
      </c>
      <c r="B34902" s="5" t="s">
        <v>34910</v>
      </c>
      <c r="C34902" s="5">
        <v>101.1</v>
      </c>
      <c r="D34902" s="5">
        <v>0.1</v>
      </c>
      <c r="E34902" s="5">
        <v>101.2</v>
      </c>
      <c r="F34902" s="5">
        <v>201.6</v>
      </c>
      <c r="G34902" s="5">
        <v>100.6</v>
      </c>
      <c r="H34902" s="5">
        <v>100.5</v>
      </c>
      <c r="I34902" s="5">
        <v>0</v>
      </c>
      <c r="J34902" s="5">
        <v>0</v>
      </c>
      <c r="K34902" s="5">
        <v>0</v>
      </c>
    </row>
    <row r="34903" spans="1:11" x14ac:dyDescent="0.25">
      <c r="A34903" s="5">
        <f>34896</f>
      </c>
      <c r="B34903" s="5" t="s">
        <v>34911</v>
      </c>
      <c r="C34903" s="5">
        <v>101.1</v>
      </c>
      <c r="D34903" s="5">
        <v>0.1</v>
      </c>
      <c r="E34903" s="5">
        <v>101.2</v>
      </c>
      <c r="F34903" s="5">
        <v>201.6</v>
      </c>
      <c r="G34903" s="5">
        <v>100.6</v>
      </c>
      <c r="H34903" s="5">
        <v>100.5</v>
      </c>
      <c r="I34903" s="5">
        <v>0</v>
      </c>
      <c r="J34903" s="5">
        <v>0</v>
      </c>
      <c r="K34903" s="5">
        <v>0</v>
      </c>
    </row>
    <row r="34904" spans="1:11" x14ac:dyDescent="0.25">
      <c r="A34904" s="5">
        <f>34897</f>
      </c>
      <c r="B34904" s="5" t="s">
        <v>34912</v>
      </c>
      <c r="C34904" s="5">
        <v>101.1</v>
      </c>
      <c r="D34904" s="5">
        <v>0.1</v>
      </c>
      <c r="E34904" s="5">
        <v>101.2</v>
      </c>
      <c r="F34904" s="5">
        <v>201.6</v>
      </c>
      <c r="G34904" s="5">
        <v>100.6</v>
      </c>
      <c r="H34904" s="5">
        <v>100.5</v>
      </c>
      <c r="I34904" s="5">
        <v>0</v>
      </c>
      <c r="J34904" s="5">
        <v>0</v>
      </c>
      <c r="K34904" s="5">
        <v>0</v>
      </c>
    </row>
    <row r="34905" spans="1:11" x14ac:dyDescent="0.25">
      <c r="A34905" s="5">
        <f>34898</f>
      </c>
      <c r="B34905" s="5" t="s">
        <v>34913</v>
      </c>
      <c r="C34905" s="5">
        <v>101.1</v>
      </c>
      <c r="D34905" s="5">
        <v>0.1</v>
      </c>
      <c r="E34905" s="5">
        <v>101.2</v>
      </c>
      <c r="F34905" s="5">
        <v>201.6</v>
      </c>
      <c r="G34905" s="5">
        <v>100.6</v>
      </c>
      <c r="H34905" s="5">
        <v>100.5</v>
      </c>
      <c r="I34905" s="5">
        <v>0</v>
      </c>
      <c r="J34905" s="5">
        <v>0</v>
      </c>
      <c r="K34905" s="5">
        <v>0</v>
      </c>
    </row>
    <row r="34906" spans="1:11" x14ac:dyDescent="0.25">
      <c r="A34906" s="5">
        <f>34899</f>
      </c>
      <c r="B34906" s="5" t="s">
        <v>34914</v>
      </c>
      <c r="C34906" s="5">
        <v>100.7</v>
      </c>
      <c r="D34906" s="5">
        <v>0.1</v>
      </c>
      <c r="E34906" s="5">
        <v>100.8</v>
      </c>
      <c r="F34906" s="5">
        <v>200.8</v>
      </c>
      <c r="G34906" s="5">
        <v>100.2</v>
      </c>
      <c r="H34906" s="5">
        <v>100.1</v>
      </c>
      <c r="I34906" s="5">
        <v>0</v>
      </c>
      <c r="J34906" s="5">
        <v>0</v>
      </c>
      <c r="K34906" s="5">
        <v>0</v>
      </c>
    </row>
    <row r="34907" spans="1:11" x14ac:dyDescent="0.25">
      <c r="A34907" s="5">
        <f>34900</f>
      </c>
      <c r="B34907" s="5" t="s">
        <v>34915</v>
      </c>
      <c r="C34907" s="5">
        <v>100.7</v>
      </c>
      <c r="D34907" s="5">
        <v>0.1</v>
      </c>
      <c r="E34907" s="5">
        <v>100.8</v>
      </c>
      <c r="F34907" s="5">
        <v>200.8</v>
      </c>
      <c r="G34907" s="5">
        <v>100.2</v>
      </c>
      <c r="H34907" s="5">
        <v>100.1</v>
      </c>
      <c r="I34907" s="5">
        <v>0</v>
      </c>
      <c r="J34907" s="5">
        <v>0</v>
      </c>
      <c r="K34907" s="5">
        <v>0</v>
      </c>
    </row>
    <row r="34908" spans="1:11" x14ac:dyDescent="0.25">
      <c r="A34908" s="5">
        <f>34901</f>
      </c>
      <c r="B34908" s="5" t="s">
        <v>34916</v>
      </c>
      <c r="C34908" s="5">
        <v>100.8</v>
      </c>
      <c r="D34908" s="5">
        <v>0.1</v>
      </c>
      <c r="E34908" s="5">
        <v>101</v>
      </c>
      <c r="F34908" s="5">
        <v>201.8</v>
      </c>
      <c r="G34908" s="5">
        <v>100.6</v>
      </c>
      <c r="H34908" s="5">
        <v>100.5</v>
      </c>
      <c r="I34908" s="5">
        <v>0</v>
      </c>
      <c r="J34908" s="5">
        <v>0</v>
      </c>
      <c r="K34908" s="5">
        <v>0</v>
      </c>
    </row>
    <row r="34909" spans="1:11" x14ac:dyDescent="0.25">
      <c r="A34909" s="5">
        <f>34902</f>
      </c>
      <c r="B34909" s="5" t="s">
        <v>34917</v>
      </c>
      <c r="C34909" s="5">
        <v>100.8</v>
      </c>
      <c r="D34909" s="5">
        <v>0.1</v>
      </c>
      <c r="E34909" s="5">
        <v>101</v>
      </c>
      <c r="F34909" s="5">
        <v>201.8</v>
      </c>
      <c r="G34909" s="5">
        <v>100.6</v>
      </c>
      <c r="H34909" s="5">
        <v>100.5</v>
      </c>
      <c r="I34909" s="5">
        <v>0</v>
      </c>
      <c r="J34909" s="5">
        <v>0</v>
      </c>
      <c r="K34909" s="5">
        <v>0</v>
      </c>
    </row>
    <row r="34910" spans="1:11" x14ac:dyDescent="0.25">
      <c r="A34910" s="5">
        <f>34903</f>
      </c>
      <c r="B34910" s="5" t="s">
        <v>34918</v>
      </c>
      <c r="C34910" s="5">
        <v>100.2</v>
      </c>
      <c r="D34910" s="5">
        <v>0.1</v>
      </c>
      <c r="E34910" s="5">
        <v>100.4</v>
      </c>
      <c r="F34910" s="5">
        <v>200.2</v>
      </c>
      <c r="G34910" s="5">
        <v>99.9</v>
      </c>
      <c r="H34910" s="5">
        <v>100.5</v>
      </c>
      <c r="I34910" s="5">
        <v>0</v>
      </c>
      <c r="J34910" s="5">
        <v>0</v>
      </c>
      <c r="K34910" s="5">
        <v>0</v>
      </c>
    </row>
    <row r="34911" spans="1:11" x14ac:dyDescent="0.25">
      <c r="A34911" s="5">
        <f>34904</f>
      </c>
      <c r="B34911" s="5" t="s">
        <v>34919</v>
      </c>
      <c r="C34911" s="5">
        <v>100.2</v>
      </c>
      <c r="D34911" s="5">
        <v>0.1</v>
      </c>
      <c r="E34911" s="5">
        <v>100.4</v>
      </c>
      <c r="F34911" s="5">
        <v>200.2</v>
      </c>
      <c r="G34911" s="5">
        <v>99.9</v>
      </c>
      <c r="H34911" s="5">
        <v>99.7</v>
      </c>
      <c r="I34911" s="5">
        <v>0</v>
      </c>
      <c r="J34911" s="5">
        <v>0</v>
      </c>
      <c r="K34911" s="5">
        <v>0</v>
      </c>
    </row>
    <row r="34912" spans="1:11" x14ac:dyDescent="0.25">
      <c r="A34912" s="5">
        <f>34905</f>
      </c>
      <c r="B34912" s="5" t="s">
        <v>34920</v>
      </c>
      <c r="C34912" s="5">
        <v>100.2</v>
      </c>
      <c r="D34912" s="5">
        <v>0.1</v>
      </c>
      <c r="E34912" s="5">
        <v>100.4</v>
      </c>
      <c r="F34912" s="5">
        <v>200.2</v>
      </c>
      <c r="G34912" s="5">
        <v>99.9</v>
      </c>
      <c r="H34912" s="5">
        <v>99.7</v>
      </c>
      <c r="I34912" s="5">
        <v>0</v>
      </c>
      <c r="J34912" s="5">
        <v>0</v>
      </c>
      <c r="K34912" s="5">
        <v>0</v>
      </c>
    </row>
    <row r="34913" spans="1:11" x14ac:dyDescent="0.25">
      <c r="A34913" s="5">
        <f>34906</f>
      </c>
      <c r="B34913" s="5" t="s">
        <v>34921</v>
      </c>
      <c r="C34913" s="5">
        <v>100.2</v>
      </c>
      <c r="D34913" s="5">
        <v>0.1</v>
      </c>
      <c r="E34913" s="5">
        <v>100.3</v>
      </c>
      <c r="F34913" s="5">
        <v>199.9</v>
      </c>
      <c r="G34913" s="5">
        <v>99.7</v>
      </c>
      <c r="H34913" s="5">
        <v>99.6</v>
      </c>
      <c r="I34913" s="5">
        <v>0</v>
      </c>
      <c r="J34913" s="5">
        <v>0</v>
      </c>
      <c r="K34913" s="5">
        <v>0</v>
      </c>
    </row>
    <row r="34914" spans="1:11" x14ac:dyDescent="0.25">
      <c r="A34914" s="5">
        <f>34907</f>
      </c>
      <c r="B34914" s="5" t="s">
        <v>34922</v>
      </c>
      <c r="C34914" s="5">
        <v>100.2</v>
      </c>
      <c r="D34914" s="5">
        <v>0.1</v>
      </c>
      <c r="E34914" s="5">
        <v>100.3</v>
      </c>
      <c r="F34914" s="5">
        <v>199.9</v>
      </c>
      <c r="G34914" s="5">
        <v>99.7</v>
      </c>
      <c r="H34914" s="5">
        <v>99.6</v>
      </c>
      <c r="I34914" s="5">
        <v>0</v>
      </c>
      <c r="J34914" s="5">
        <v>0</v>
      </c>
      <c r="K34914" s="5">
        <v>0</v>
      </c>
    </row>
    <row r="34915" spans="1:11" x14ac:dyDescent="0.25">
      <c r="A34915" s="5">
        <f>34908</f>
      </c>
      <c r="B34915" s="5" t="s">
        <v>34923</v>
      </c>
      <c r="C34915" s="5">
        <v>100.2</v>
      </c>
      <c r="D34915" s="5">
        <v>0.1</v>
      </c>
      <c r="E34915" s="5">
        <v>100.3</v>
      </c>
      <c r="F34915" s="5">
        <v>199.9</v>
      </c>
      <c r="G34915" s="5">
        <v>99.7</v>
      </c>
      <c r="H34915" s="5">
        <v>99.6</v>
      </c>
      <c r="I34915" s="5">
        <v>0</v>
      </c>
      <c r="J34915" s="5">
        <v>0</v>
      </c>
      <c r="K34915" s="5">
        <v>0</v>
      </c>
    </row>
    <row r="34916" spans="1:11" x14ac:dyDescent="0.25">
      <c r="A34916" s="5">
        <f>34909</f>
      </c>
      <c r="B34916" s="5" t="s">
        <v>34924</v>
      </c>
      <c r="C34916" s="5">
        <v>100.2</v>
      </c>
      <c r="D34916" s="5">
        <v>0.1</v>
      </c>
      <c r="E34916" s="5">
        <v>100.3</v>
      </c>
      <c r="F34916" s="5">
        <v>199.9</v>
      </c>
      <c r="G34916" s="5">
        <v>99.7</v>
      </c>
      <c r="H34916" s="5">
        <v>100.8</v>
      </c>
      <c r="I34916" s="5">
        <v>0</v>
      </c>
      <c r="J34916" s="5">
        <v>0</v>
      </c>
      <c r="K34916" s="5">
        <v>0</v>
      </c>
    </row>
    <row r="34917" spans="1:11" x14ac:dyDescent="0.25">
      <c r="A34917" s="5">
        <f>34910</f>
      </c>
      <c r="B34917" s="5" t="s">
        <v>34925</v>
      </c>
      <c r="C34917" s="5">
        <v>101.5</v>
      </c>
      <c r="D34917" s="5">
        <v>0.1</v>
      </c>
      <c r="E34917" s="5">
        <v>101.5</v>
      </c>
      <c r="F34917" s="5">
        <v>202.3</v>
      </c>
      <c r="G34917" s="5">
        <v>100.9</v>
      </c>
      <c r="H34917" s="5">
        <v>100.8</v>
      </c>
      <c r="I34917" s="5">
        <v>0</v>
      </c>
      <c r="J34917" s="5">
        <v>0</v>
      </c>
      <c r="K34917" s="5">
        <v>0</v>
      </c>
    </row>
    <row r="34918" spans="1:11" x14ac:dyDescent="0.25">
      <c r="A34918" s="5">
        <f>34911</f>
      </c>
      <c r="B34918" s="5" t="s">
        <v>34926</v>
      </c>
      <c r="C34918" s="5">
        <v>101.5</v>
      </c>
      <c r="D34918" s="5">
        <v>0.1</v>
      </c>
      <c r="E34918" s="5">
        <v>101.5</v>
      </c>
      <c r="F34918" s="5">
        <v>202.3</v>
      </c>
      <c r="G34918" s="5">
        <v>100.9</v>
      </c>
      <c r="H34918" s="5">
        <v>100.7</v>
      </c>
      <c r="I34918" s="5">
        <v>0</v>
      </c>
      <c r="J34918" s="5">
        <v>0</v>
      </c>
      <c r="K34918" s="5">
        <v>0</v>
      </c>
    </row>
    <row r="34919" spans="1:11" x14ac:dyDescent="0.25">
      <c r="A34919" s="5">
        <f>34912</f>
      </c>
      <c r="B34919" s="5" t="s">
        <v>34927</v>
      </c>
      <c r="C34919" s="5">
        <v>101.3</v>
      </c>
      <c r="D34919" s="5">
        <v>0.1</v>
      </c>
      <c r="E34919" s="5">
        <v>101.5</v>
      </c>
      <c r="F34919" s="5">
        <v>202.3</v>
      </c>
      <c r="G34919" s="5">
        <v>100.9</v>
      </c>
      <c r="H34919" s="5">
        <v>100.7</v>
      </c>
      <c r="I34919" s="5">
        <v>0</v>
      </c>
      <c r="J34919" s="5">
        <v>0</v>
      </c>
      <c r="K34919" s="5">
        <v>0</v>
      </c>
    </row>
    <row r="34920" spans="1:11" x14ac:dyDescent="0.25">
      <c r="A34920" s="5">
        <f>34913</f>
      </c>
      <c r="B34920" s="5" t="s">
        <v>34928</v>
      </c>
      <c r="C34920" s="5">
        <v>101.3</v>
      </c>
      <c r="D34920" s="5">
        <v>0.1</v>
      </c>
      <c r="E34920" s="5">
        <v>101.5</v>
      </c>
      <c r="F34920" s="5">
        <v>202.3</v>
      </c>
      <c r="G34920" s="5">
        <v>100.9</v>
      </c>
      <c r="H34920" s="5">
        <v>100.7</v>
      </c>
      <c r="I34920" s="5">
        <v>0</v>
      </c>
      <c r="J34920" s="5">
        <v>0</v>
      </c>
      <c r="K34920" s="5">
        <v>0</v>
      </c>
    </row>
    <row r="34921" spans="1:11" x14ac:dyDescent="0.25">
      <c r="A34921" s="5">
        <f>34914</f>
      </c>
      <c r="B34921" s="5" t="s">
        <v>34929</v>
      </c>
      <c r="C34921" s="5">
        <v>99.9</v>
      </c>
      <c r="D34921" s="5">
        <v>0.1</v>
      </c>
      <c r="E34921" s="5">
        <v>100</v>
      </c>
      <c r="F34921" s="5">
        <v>199.7</v>
      </c>
      <c r="G34921" s="5">
        <v>99.7</v>
      </c>
      <c r="H34921" s="5">
        <v>99.6</v>
      </c>
      <c r="I34921" s="5">
        <v>0</v>
      </c>
      <c r="J34921" s="5">
        <v>0</v>
      </c>
      <c r="K34921" s="5">
        <v>0</v>
      </c>
    </row>
    <row r="34922" spans="1:11" x14ac:dyDescent="0.25">
      <c r="A34922" s="5">
        <f>34915</f>
      </c>
      <c r="B34922" s="5" t="s">
        <v>34930</v>
      </c>
      <c r="C34922" s="5">
        <v>99.9</v>
      </c>
      <c r="D34922" s="5">
        <v>0.1</v>
      </c>
      <c r="E34922" s="5">
        <v>100</v>
      </c>
      <c r="F34922" s="5">
        <v>199.7</v>
      </c>
      <c r="G34922" s="5">
        <v>99.7</v>
      </c>
      <c r="H34922" s="5">
        <v>99.6</v>
      </c>
      <c r="I34922" s="5">
        <v>0</v>
      </c>
      <c r="J34922" s="5">
        <v>0</v>
      </c>
      <c r="K34922" s="5">
        <v>0</v>
      </c>
    </row>
    <row r="34923" spans="1:11" x14ac:dyDescent="0.25">
      <c r="A34923" s="5">
        <f>34916</f>
      </c>
      <c r="B34923" s="5" t="s">
        <v>34931</v>
      </c>
      <c r="C34923" s="5">
        <v>101.1</v>
      </c>
      <c r="D34923" s="5">
        <v>0.1</v>
      </c>
      <c r="E34923" s="5">
        <v>101.2</v>
      </c>
      <c r="F34923" s="5">
        <v>202</v>
      </c>
      <c r="G34923" s="5">
        <v>100.8</v>
      </c>
      <c r="H34923" s="5">
        <v>100.7</v>
      </c>
      <c r="I34923" s="5">
        <v>0</v>
      </c>
      <c r="J34923" s="5">
        <v>0</v>
      </c>
      <c r="K34923" s="5">
        <v>0</v>
      </c>
    </row>
    <row r="34924" spans="1:11" x14ac:dyDescent="0.25">
      <c r="A34924" s="5">
        <f>34917</f>
      </c>
      <c r="B34924" s="5" t="s">
        <v>34932</v>
      </c>
      <c r="C34924" s="5">
        <v>101.1</v>
      </c>
      <c r="D34924" s="5">
        <v>0.1</v>
      </c>
      <c r="E34924" s="5">
        <v>101.2</v>
      </c>
      <c r="F34924" s="5">
        <v>202</v>
      </c>
      <c r="G34924" s="5">
        <v>100.8</v>
      </c>
      <c r="H34924" s="5">
        <v>100.7</v>
      </c>
      <c r="I34924" s="5">
        <v>0</v>
      </c>
      <c r="J34924" s="5">
        <v>0</v>
      </c>
      <c r="K34924" s="5">
        <v>0</v>
      </c>
    </row>
    <row r="34925" spans="1:11" x14ac:dyDescent="0.25">
      <c r="A34925" s="5">
        <f>34918</f>
      </c>
      <c r="B34925" s="5" t="s">
        <v>34933</v>
      </c>
      <c r="C34925" s="5">
        <v>101.1</v>
      </c>
      <c r="D34925" s="5">
        <v>0.1</v>
      </c>
      <c r="E34925" s="5">
        <v>101.2</v>
      </c>
      <c r="F34925" s="5">
        <v>202</v>
      </c>
      <c r="G34925" s="5">
        <v>100.8</v>
      </c>
      <c r="H34925" s="5">
        <v>100.7</v>
      </c>
      <c r="I34925" s="5">
        <v>0</v>
      </c>
      <c r="J34925" s="5">
        <v>0</v>
      </c>
      <c r="K34925" s="5">
        <v>0</v>
      </c>
    </row>
    <row r="34926" spans="1:11" x14ac:dyDescent="0.25">
      <c r="A34926" s="5">
        <f>34919</f>
      </c>
      <c r="B34926" s="5" t="s">
        <v>34934</v>
      </c>
      <c r="C34926" s="5">
        <v>101.4</v>
      </c>
      <c r="D34926" s="5">
        <v>0.1</v>
      </c>
      <c r="E34926" s="5">
        <v>101.5</v>
      </c>
      <c r="F34926" s="5">
        <v>202.1</v>
      </c>
      <c r="G34926" s="5">
        <v>100.8</v>
      </c>
      <c r="H34926" s="5">
        <v>100.7</v>
      </c>
      <c r="I34926" s="5">
        <v>0</v>
      </c>
      <c r="J34926" s="5">
        <v>0</v>
      </c>
      <c r="K34926" s="5">
        <v>0</v>
      </c>
    </row>
    <row r="34927" spans="1:11" x14ac:dyDescent="0.25">
      <c r="A34927" s="5">
        <f>34920</f>
      </c>
      <c r="B34927" s="5" t="s">
        <v>34935</v>
      </c>
      <c r="C34927" s="5">
        <v>101.4</v>
      </c>
      <c r="D34927" s="5">
        <v>0.1</v>
      </c>
      <c r="E34927" s="5">
        <v>101.5</v>
      </c>
      <c r="F34927" s="5">
        <v>202.1</v>
      </c>
      <c r="G34927" s="5">
        <v>100.8</v>
      </c>
      <c r="H34927" s="5">
        <v>100.7</v>
      </c>
      <c r="I34927" s="5">
        <v>0</v>
      </c>
      <c r="J34927" s="5">
        <v>0</v>
      </c>
      <c r="K34927" s="5">
        <v>0</v>
      </c>
    </row>
    <row r="34928" spans="1:11" x14ac:dyDescent="0.25">
      <c r="A34928" s="5">
        <f>34921</f>
      </c>
      <c r="B34928" s="5" t="s">
        <v>34936</v>
      </c>
      <c r="C34928" s="5">
        <v>101.4</v>
      </c>
      <c r="D34928" s="5">
        <v>0.1</v>
      </c>
      <c r="E34928" s="5">
        <v>101.5</v>
      </c>
      <c r="F34928" s="5">
        <v>202.6</v>
      </c>
      <c r="G34928" s="5">
        <v>101.1</v>
      </c>
      <c r="H34928" s="5">
        <v>101</v>
      </c>
      <c r="I34928" s="5">
        <v>0</v>
      </c>
      <c r="J34928" s="5">
        <v>0</v>
      </c>
      <c r="K34928" s="5">
        <v>0</v>
      </c>
    </row>
    <row r="34929" spans="1:11" x14ac:dyDescent="0.25">
      <c r="A34929" s="5">
        <f>34922</f>
      </c>
      <c r="B34929" s="5" t="s">
        <v>34937</v>
      </c>
      <c r="C34929" s="5">
        <v>101.4</v>
      </c>
      <c r="D34929" s="5">
        <v>0.1</v>
      </c>
      <c r="E34929" s="5">
        <v>101.5</v>
      </c>
      <c r="F34929" s="5">
        <v>202.6</v>
      </c>
      <c r="G34929" s="5">
        <v>101.1</v>
      </c>
      <c r="H34929" s="5">
        <v>101</v>
      </c>
      <c r="I34929" s="5">
        <v>0</v>
      </c>
      <c r="J34929" s="5">
        <v>0</v>
      </c>
      <c r="K34929" s="5">
        <v>0</v>
      </c>
    </row>
    <row r="34930" spans="1:11" x14ac:dyDescent="0.25">
      <c r="A34930" s="5">
        <f>34923</f>
      </c>
      <c r="B34930" s="5" t="s">
        <v>34938</v>
      </c>
      <c r="C34930" s="5">
        <v>100.8</v>
      </c>
      <c r="D34930" s="5">
        <v>0.1</v>
      </c>
      <c r="E34930" s="5">
        <v>101</v>
      </c>
      <c r="F34930" s="5">
        <v>201.2</v>
      </c>
      <c r="G34930" s="5">
        <v>100.4</v>
      </c>
      <c r="H34930" s="5">
        <v>100.3</v>
      </c>
      <c r="I34930" s="5">
        <v>0</v>
      </c>
      <c r="J34930" s="5">
        <v>0</v>
      </c>
      <c r="K34930" s="5">
        <v>0</v>
      </c>
    </row>
    <row r="34931" spans="1:11" x14ac:dyDescent="0.25">
      <c r="A34931" s="5">
        <f>34924</f>
      </c>
      <c r="B34931" s="5" t="s">
        <v>34939</v>
      </c>
      <c r="C34931" s="5">
        <v>100.8</v>
      </c>
      <c r="D34931" s="5">
        <v>0.1</v>
      </c>
      <c r="E34931" s="5">
        <v>101</v>
      </c>
      <c r="F34931" s="5">
        <v>201.2</v>
      </c>
      <c r="G34931" s="5">
        <v>100.4</v>
      </c>
      <c r="H34931" s="5">
        <v>100.3</v>
      </c>
      <c r="I34931" s="5">
        <v>0</v>
      </c>
      <c r="J34931" s="5">
        <v>0</v>
      </c>
      <c r="K34931" s="5">
        <v>0</v>
      </c>
    </row>
    <row r="34932" spans="1:11" x14ac:dyDescent="0.25">
      <c r="A34932" s="5">
        <f>34925</f>
      </c>
      <c r="B34932" s="5" t="s">
        <v>34940</v>
      </c>
      <c r="C34932" s="5">
        <v>100.8</v>
      </c>
      <c r="D34932" s="5">
        <v>0.1</v>
      </c>
      <c r="E34932" s="5">
        <v>100.9</v>
      </c>
      <c r="F34932" s="5">
        <v>201.9</v>
      </c>
      <c r="G34932" s="5">
        <v>100.7</v>
      </c>
      <c r="H34932" s="5">
        <v>100.6</v>
      </c>
      <c r="I34932" s="5">
        <v>0</v>
      </c>
      <c r="J34932" s="5">
        <v>0</v>
      </c>
      <c r="K34932" s="5">
        <v>0</v>
      </c>
    </row>
    <row r="34933" spans="1:11" x14ac:dyDescent="0.25">
      <c r="A34933" s="5">
        <f>34926</f>
      </c>
      <c r="B34933" s="5" t="s">
        <v>34941</v>
      </c>
      <c r="C34933" s="5">
        <v>100.8</v>
      </c>
      <c r="D34933" s="5">
        <v>0.1</v>
      </c>
      <c r="E34933" s="5">
        <v>100.9</v>
      </c>
      <c r="F34933" s="5">
        <v>201.9</v>
      </c>
      <c r="G34933" s="5">
        <v>100.7</v>
      </c>
      <c r="H34933" s="5">
        <v>100.6</v>
      </c>
      <c r="I34933" s="5">
        <v>0</v>
      </c>
      <c r="J34933" s="5">
        <v>0</v>
      </c>
      <c r="K34933" s="5">
        <v>0</v>
      </c>
    </row>
    <row r="34934" spans="1:11" x14ac:dyDescent="0.25">
      <c r="A34934" s="5">
        <f>34927</f>
      </c>
      <c r="B34934" s="5" t="s">
        <v>34942</v>
      </c>
      <c r="C34934" s="5">
        <v>100.8</v>
      </c>
      <c r="D34934" s="5">
        <v>0.1</v>
      </c>
      <c r="E34934" s="5">
        <v>100.9</v>
      </c>
      <c r="F34934" s="5">
        <v>201.9</v>
      </c>
      <c r="G34934" s="5">
        <v>100.7</v>
      </c>
      <c r="H34934" s="5">
        <v>100.6</v>
      </c>
      <c r="I34934" s="5">
        <v>0</v>
      </c>
      <c r="J34934" s="5">
        <v>0</v>
      </c>
      <c r="K34934" s="5">
        <v>0</v>
      </c>
    </row>
    <row r="34935" spans="1:11" x14ac:dyDescent="0.25">
      <c r="A34935" s="5">
        <f>34928</f>
      </c>
      <c r="B34935" s="5" t="s">
        <v>34943</v>
      </c>
      <c r="C34935" s="5">
        <v>100.8</v>
      </c>
      <c r="D34935" s="5">
        <v>0.1</v>
      </c>
      <c r="E34935" s="5">
        <v>100.9</v>
      </c>
      <c r="F34935" s="5">
        <v>201.9</v>
      </c>
      <c r="G34935" s="5">
        <v>100.7</v>
      </c>
      <c r="H34935" s="5">
        <v>100.6</v>
      </c>
      <c r="I34935" s="5">
        <v>0</v>
      </c>
      <c r="J34935" s="5">
        <v>0</v>
      </c>
      <c r="K34935" s="5">
        <v>0</v>
      </c>
    </row>
    <row r="34936" spans="1:11" x14ac:dyDescent="0.25">
      <c r="A34936" s="5">
        <f>34929</f>
      </c>
      <c r="B34936" s="5" t="s">
        <v>34944</v>
      </c>
      <c r="C34936" s="5">
        <v>100.4</v>
      </c>
      <c r="D34936" s="5">
        <v>0.1</v>
      </c>
      <c r="E34936" s="5">
        <v>100.5</v>
      </c>
      <c r="F34936" s="5">
        <v>200.4</v>
      </c>
      <c r="G34936" s="5">
        <v>100</v>
      </c>
      <c r="H34936" s="5">
        <v>99.9</v>
      </c>
      <c r="I34936" s="5">
        <v>0</v>
      </c>
      <c r="J34936" s="5">
        <v>0</v>
      </c>
      <c r="K34936" s="5">
        <v>0</v>
      </c>
    </row>
    <row r="34937" spans="1:11" x14ac:dyDescent="0.25">
      <c r="A34937" s="5">
        <f>34930</f>
      </c>
      <c r="B34937" s="5" t="s">
        <v>34945</v>
      </c>
      <c r="C34937" s="5">
        <v>100.4</v>
      </c>
      <c r="D34937" s="5">
        <v>0.1</v>
      </c>
      <c r="E34937" s="5">
        <v>100.5</v>
      </c>
      <c r="F34937" s="5">
        <v>200.4</v>
      </c>
      <c r="G34937" s="5">
        <v>100</v>
      </c>
      <c r="H34937" s="5">
        <v>99.9</v>
      </c>
      <c r="I34937" s="5">
        <v>0</v>
      </c>
      <c r="J34937" s="5">
        <v>0</v>
      </c>
      <c r="K34937" s="5">
        <v>0</v>
      </c>
    </row>
    <row r="34938" spans="1:11" x14ac:dyDescent="0.25">
      <c r="A34938" s="5">
        <f>34931</f>
      </c>
      <c r="B34938" s="5" t="s">
        <v>34946</v>
      </c>
      <c r="C34938" s="5">
        <v>98.5</v>
      </c>
      <c r="D34938" s="5">
        <v>0.1</v>
      </c>
      <c r="E34938" s="5">
        <v>98.6</v>
      </c>
      <c r="F34938" s="5">
        <v>196.6</v>
      </c>
      <c r="G34938" s="5">
        <v>98.1</v>
      </c>
      <c r="H34938" s="5">
        <v>98</v>
      </c>
      <c r="I34938" s="5">
        <v>0</v>
      </c>
      <c r="J34938" s="5">
        <v>0</v>
      </c>
      <c r="K34938" s="5">
        <v>0</v>
      </c>
    </row>
    <row r="34939" spans="1:11" x14ac:dyDescent="0.25">
      <c r="A34939" s="5">
        <f>34932</f>
      </c>
      <c r="B34939" s="5" t="s">
        <v>34947</v>
      </c>
      <c r="C34939" s="5">
        <v>98.5</v>
      </c>
      <c r="D34939" s="5">
        <v>0.1</v>
      </c>
      <c r="E34939" s="5">
        <v>98.6</v>
      </c>
      <c r="F34939" s="5">
        <v>196.6</v>
      </c>
      <c r="G34939" s="5">
        <v>98.1</v>
      </c>
      <c r="H34939" s="5">
        <v>98</v>
      </c>
      <c r="I34939" s="5">
        <v>0</v>
      </c>
      <c r="J34939" s="5">
        <v>0</v>
      </c>
      <c r="K34939" s="5">
        <v>0</v>
      </c>
    </row>
    <row r="34940" spans="1:11" x14ac:dyDescent="0.25">
      <c r="A34940" s="5">
        <f>34933</f>
      </c>
      <c r="B34940" s="5" t="s">
        <v>34948</v>
      </c>
      <c r="C34940" s="5">
        <v>99.6</v>
      </c>
      <c r="D34940" s="5">
        <v>0.1</v>
      </c>
      <c r="E34940" s="5">
        <v>99.8</v>
      </c>
      <c r="F34940" s="5">
        <v>198.7</v>
      </c>
      <c r="G34940" s="5">
        <v>99.2</v>
      </c>
      <c r="H34940" s="5">
        <v>99.1</v>
      </c>
      <c r="I34940" s="5">
        <v>0</v>
      </c>
      <c r="J34940" s="5">
        <v>0</v>
      </c>
      <c r="K34940" s="5">
        <v>0</v>
      </c>
    </row>
    <row r="34941" spans="1:11" x14ac:dyDescent="0.25">
      <c r="A34941" s="5">
        <f>34934</f>
      </c>
      <c r="B34941" s="5" t="s">
        <v>34949</v>
      </c>
      <c r="C34941" s="5">
        <v>99.6</v>
      </c>
      <c r="D34941" s="5">
        <v>0.1</v>
      </c>
      <c r="E34941" s="5">
        <v>99.8</v>
      </c>
      <c r="F34941" s="5">
        <v>198.7</v>
      </c>
      <c r="G34941" s="5">
        <v>99.2</v>
      </c>
      <c r="H34941" s="5">
        <v>99.1</v>
      </c>
      <c r="I34941" s="5">
        <v>0</v>
      </c>
      <c r="J34941" s="5">
        <v>0</v>
      </c>
      <c r="K34941" s="5">
        <v>0</v>
      </c>
    </row>
    <row r="34942" spans="1:11" x14ac:dyDescent="0.25">
      <c r="A34942" s="5">
        <f>34935</f>
      </c>
      <c r="B34942" s="5" t="s">
        <v>34950</v>
      </c>
      <c r="C34942" s="5">
        <v>99.2</v>
      </c>
      <c r="D34942" s="5">
        <v>0.1</v>
      </c>
      <c r="E34942" s="5">
        <v>99.3</v>
      </c>
      <c r="F34942" s="5">
        <v>198.3</v>
      </c>
      <c r="G34942" s="5">
        <v>99</v>
      </c>
      <c r="H34942" s="5">
        <v>98.8</v>
      </c>
      <c r="I34942" s="5">
        <v>0</v>
      </c>
      <c r="J34942" s="5">
        <v>0</v>
      </c>
      <c r="K34942" s="5">
        <v>0</v>
      </c>
    </row>
    <row r="34943" spans="1:11" x14ac:dyDescent="0.25">
      <c r="A34943" s="5">
        <f>34936</f>
      </c>
      <c r="B34943" s="5" t="s">
        <v>34951</v>
      </c>
      <c r="C34943" s="5">
        <v>99.2</v>
      </c>
      <c r="D34943" s="5">
        <v>0.1</v>
      </c>
      <c r="E34943" s="5">
        <v>99.3</v>
      </c>
      <c r="F34943" s="5">
        <v>198.3</v>
      </c>
      <c r="G34943" s="5">
        <v>99</v>
      </c>
      <c r="H34943" s="5">
        <v>98.8</v>
      </c>
      <c r="I34943" s="5">
        <v>0</v>
      </c>
      <c r="J34943" s="5">
        <v>0</v>
      </c>
      <c r="K34943" s="5">
        <v>0</v>
      </c>
    </row>
    <row r="34944" spans="1:11" x14ac:dyDescent="0.25">
      <c r="A34944" s="5">
        <f>34937</f>
      </c>
      <c r="B34944" s="5" t="s">
        <v>34952</v>
      </c>
      <c r="C34944" s="5">
        <v>99.2</v>
      </c>
      <c r="D34944" s="5">
        <v>0.1</v>
      </c>
      <c r="E34944" s="5">
        <v>99.3</v>
      </c>
      <c r="F34944" s="5">
        <v>198.3</v>
      </c>
      <c r="G34944" s="5">
        <v>99</v>
      </c>
      <c r="H34944" s="5">
        <v>98.8</v>
      </c>
      <c r="I34944" s="5">
        <v>0</v>
      </c>
      <c r="J34944" s="5">
        <v>0</v>
      </c>
      <c r="K34944" s="5">
        <v>0</v>
      </c>
    </row>
    <row r="34945" spans="1:11" x14ac:dyDescent="0.25">
      <c r="A34945" s="5">
        <f>34938</f>
      </c>
      <c r="B34945" s="5" t="s">
        <v>34953</v>
      </c>
      <c r="C34945" s="5">
        <v>99.2</v>
      </c>
      <c r="D34945" s="5">
        <v>0.1</v>
      </c>
      <c r="E34945" s="5">
        <v>99.3</v>
      </c>
      <c r="F34945" s="5">
        <v>198.3</v>
      </c>
      <c r="G34945" s="5">
        <v>99</v>
      </c>
      <c r="H34945" s="5">
        <v>98.8</v>
      </c>
      <c r="I34945" s="5">
        <v>0</v>
      </c>
      <c r="J34945" s="5">
        <v>0</v>
      </c>
      <c r="K34945" s="5">
        <v>0</v>
      </c>
    </row>
    <row r="34946" spans="1:11" x14ac:dyDescent="0.25">
      <c r="A34946" s="5">
        <f>34939</f>
      </c>
      <c r="B34946" s="5" t="s">
        <v>34954</v>
      </c>
      <c r="C34946" s="5">
        <v>99.9</v>
      </c>
      <c r="D34946" s="5">
        <v>0.1</v>
      </c>
      <c r="E34946" s="5">
        <v>99.9</v>
      </c>
      <c r="F34946" s="5">
        <v>199.1</v>
      </c>
      <c r="G34946" s="5">
        <v>99.3</v>
      </c>
      <c r="H34946" s="5">
        <v>99</v>
      </c>
      <c r="I34946" s="5">
        <v>0</v>
      </c>
      <c r="J34946" s="5">
        <v>0</v>
      </c>
      <c r="K34946" s="5">
        <v>0</v>
      </c>
    </row>
    <row r="34947" spans="1:11" x14ac:dyDescent="0.25">
      <c r="A34947" s="5">
        <f>34940</f>
      </c>
      <c r="B34947" s="5" t="s">
        <v>34955</v>
      </c>
      <c r="C34947" s="5">
        <v>99.9</v>
      </c>
      <c r="D34947" s="5">
        <v>0.1</v>
      </c>
      <c r="E34947" s="5">
        <v>99.9</v>
      </c>
      <c r="F34947" s="5">
        <v>199.1</v>
      </c>
      <c r="G34947" s="5">
        <v>99.3</v>
      </c>
      <c r="H34947" s="5">
        <v>99</v>
      </c>
      <c r="I34947" s="5">
        <v>0</v>
      </c>
      <c r="J34947" s="5">
        <v>0</v>
      </c>
      <c r="K34947" s="5">
        <v>0</v>
      </c>
    </row>
    <row r="34948" spans="1:11" x14ac:dyDescent="0.25">
      <c r="A34948" s="5">
        <f>34941</f>
      </c>
      <c r="B34948" s="5" t="s">
        <v>34956</v>
      </c>
      <c r="C34948" s="5">
        <v>98.6</v>
      </c>
      <c r="D34948" s="5">
        <v>0.1</v>
      </c>
      <c r="E34948" s="5">
        <v>98.8</v>
      </c>
      <c r="F34948" s="5">
        <v>196.7</v>
      </c>
      <c r="G34948" s="5">
        <v>98.2</v>
      </c>
      <c r="H34948" s="5">
        <v>98.1</v>
      </c>
      <c r="I34948" s="5">
        <v>0</v>
      </c>
      <c r="J34948" s="5">
        <v>0</v>
      </c>
      <c r="K34948" s="5">
        <v>0</v>
      </c>
    </row>
    <row r="34949" spans="1:11" x14ac:dyDescent="0.25">
      <c r="A34949" s="5">
        <f>34942</f>
      </c>
      <c r="B34949" s="5" t="s">
        <v>34957</v>
      </c>
      <c r="C34949" s="5">
        <v>98.6</v>
      </c>
      <c r="D34949" s="5">
        <v>0.1</v>
      </c>
      <c r="E34949" s="5">
        <v>98.8</v>
      </c>
      <c r="F34949" s="5">
        <v>196.7</v>
      </c>
      <c r="G34949" s="5">
        <v>98.2</v>
      </c>
      <c r="H34949" s="5">
        <v>98.1</v>
      </c>
      <c r="I34949" s="5">
        <v>0</v>
      </c>
      <c r="J34949" s="5">
        <v>0</v>
      </c>
      <c r="K34949" s="5">
        <v>0</v>
      </c>
    </row>
    <row r="34950" spans="1:11" x14ac:dyDescent="0.25">
      <c r="A34950" s="5">
        <f>34943</f>
      </c>
      <c r="B34950" s="5" t="s">
        <v>34958</v>
      </c>
      <c r="C34950" s="5">
        <v>97.7</v>
      </c>
      <c r="D34950" s="5">
        <v>0.1</v>
      </c>
      <c r="E34950" s="5">
        <v>97.9</v>
      </c>
      <c r="F34950" s="5">
        <v>195.2</v>
      </c>
      <c r="G34950" s="5">
        <v>97.4</v>
      </c>
      <c r="H34950" s="5">
        <v>97.3</v>
      </c>
      <c r="I34950" s="5">
        <v>0</v>
      </c>
      <c r="J34950" s="5">
        <v>0</v>
      </c>
      <c r="K34950" s="5">
        <v>0</v>
      </c>
    </row>
    <row r="34951" spans="1:11" x14ac:dyDescent="0.25">
      <c r="A34951" s="5">
        <f>34944</f>
      </c>
      <c r="B34951" s="5" t="s">
        <v>34959</v>
      </c>
      <c r="C34951" s="5">
        <v>97.7</v>
      </c>
      <c r="D34951" s="5">
        <v>0.1</v>
      </c>
      <c r="E34951" s="5">
        <v>97.9</v>
      </c>
      <c r="F34951" s="5">
        <v>195.2</v>
      </c>
      <c r="G34951" s="5">
        <v>97.4</v>
      </c>
      <c r="H34951" s="5">
        <v>97.3</v>
      </c>
      <c r="I34951" s="5">
        <v>0</v>
      </c>
      <c r="J34951" s="5">
        <v>0</v>
      </c>
      <c r="K34951" s="5">
        <v>0</v>
      </c>
    </row>
    <row r="34952" spans="1:11" x14ac:dyDescent="0.25">
      <c r="A34952" s="5">
        <f>34945</f>
      </c>
      <c r="B34952" s="5" t="s">
        <v>34960</v>
      </c>
      <c r="C34952" s="5">
        <v>98.6</v>
      </c>
      <c r="D34952" s="5">
        <v>0.1</v>
      </c>
      <c r="E34952" s="5">
        <v>98.7</v>
      </c>
      <c r="F34952" s="5">
        <v>197.1</v>
      </c>
      <c r="G34952" s="5">
        <v>98.3</v>
      </c>
      <c r="H34952" s="5">
        <v>98.2</v>
      </c>
      <c r="I34952" s="5">
        <v>0</v>
      </c>
      <c r="J34952" s="5">
        <v>0</v>
      </c>
      <c r="K34952" s="5">
        <v>0</v>
      </c>
    </row>
    <row r="34953" spans="1:11" x14ac:dyDescent="0.25">
      <c r="A34953" s="5">
        <f>34946</f>
      </c>
      <c r="B34953" s="5" t="s">
        <v>34961</v>
      </c>
      <c r="C34953" s="5">
        <v>98.6</v>
      </c>
      <c r="D34953" s="5">
        <v>0.1</v>
      </c>
      <c r="E34953" s="5">
        <v>98.7</v>
      </c>
      <c r="F34953" s="5">
        <v>197.1</v>
      </c>
      <c r="G34953" s="5">
        <v>98.3</v>
      </c>
      <c r="H34953" s="5">
        <v>98.2</v>
      </c>
      <c r="I34953" s="5">
        <v>0</v>
      </c>
      <c r="J34953" s="5">
        <v>0</v>
      </c>
      <c r="K34953" s="5">
        <v>0</v>
      </c>
    </row>
    <row r="34954" spans="1:11" x14ac:dyDescent="0.25">
      <c r="A34954" s="5">
        <f>34947</f>
      </c>
      <c r="B34954" s="5" t="s">
        <v>34962</v>
      </c>
      <c r="C34954" s="5">
        <v>98.6</v>
      </c>
      <c r="D34954" s="5">
        <v>0.1</v>
      </c>
      <c r="E34954" s="5">
        <v>98.7</v>
      </c>
      <c r="F34954" s="5">
        <v>197.1</v>
      </c>
      <c r="G34954" s="5">
        <v>98.3</v>
      </c>
      <c r="H34954" s="5">
        <v>98.2</v>
      </c>
      <c r="I34954" s="5">
        <v>0</v>
      </c>
      <c r="J34954" s="5">
        <v>0</v>
      </c>
      <c r="K34954" s="5">
        <v>0</v>
      </c>
    </row>
    <row r="34955" spans="1:11" x14ac:dyDescent="0.25">
      <c r="A34955" s="5">
        <f>34948</f>
      </c>
      <c r="B34955" s="5" t="s">
        <v>34963</v>
      </c>
      <c r="C34955" s="5">
        <v>98.6</v>
      </c>
      <c r="D34955" s="5">
        <v>0.1</v>
      </c>
      <c r="E34955" s="5">
        <v>98.7</v>
      </c>
      <c r="F34955" s="5">
        <v>197.1</v>
      </c>
      <c r="G34955" s="5">
        <v>98.3</v>
      </c>
      <c r="H34955" s="5">
        <v>98.2</v>
      </c>
      <c r="I34955" s="5">
        <v>0</v>
      </c>
      <c r="J34955" s="5">
        <v>0</v>
      </c>
      <c r="K34955" s="5">
        <v>0</v>
      </c>
    </row>
    <row r="34956" spans="1:11" x14ac:dyDescent="0.25">
      <c r="A34956" s="5">
        <f>34949</f>
      </c>
      <c r="B34956" s="5" t="s">
        <v>34964</v>
      </c>
      <c r="C34956" s="5">
        <v>102.1</v>
      </c>
      <c r="D34956" s="5">
        <v>0.1</v>
      </c>
      <c r="E34956" s="5">
        <v>102.3</v>
      </c>
      <c r="F34956" s="5">
        <v>203.6</v>
      </c>
      <c r="G34956" s="5">
        <v>101.6</v>
      </c>
      <c r="H34956" s="5">
        <v>101.6</v>
      </c>
      <c r="I34956" s="5">
        <v>0</v>
      </c>
      <c r="J34956" s="5">
        <v>0</v>
      </c>
      <c r="K34956" s="5">
        <v>0</v>
      </c>
    </row>
    <row r="34957" spans="1:11" x14ac:dyDescent="0.25">
      <c r="A34957" s="5">
        <f>34950</f>
      </c>
      <c r="B34957" s="5" t="s">
        <v>34965</v>
      </c>
      <c r="C34957" s="5">
        <v>102.1</v>
      </c>
      <c r="D34957" s="5">
        <v>0.1</v>
      </c>
      <c r="E34957" s="5">
        <v>102.3</v>
      </c>
      <c r="F34957" s="5">
        <v>203.6</v>
      </c>
      <c r="G34957" s="5">
        <v>101.6</v>
      </c>
      <c r="H34957" s="5">
        <v>101.6</v>
      </c>
      <c r="I34957" s="5">
        <v>0</v>
      </c>
      <c r="J34957" s="5">
        <v>0</v>
      </c>
      <c r="K34957" s="5">
        <v>0</v>
      </c>
    </row>
    <row r="34958" spans="1:11" x14ac:dyDescent="0.25">
      <c r="A34958" s="5">
        <f>34951</f>
      </c>
      <c r="B34958" s="5" t="s">
        <v>34966</v>
      </c>
      <c r="C34958" s="5">
        <v>101.5</v>
      </c>
      <c r="D34958" s="5">
        <v>0.1</v>
      </c>
      <c r="E34958" s="5">
        <v>101.7</v>
      </c>
      <c r="F34958" s="5">
        <v>202.9</v>
      </c>
      <c r="G34958" s="5">
        <v>101.2</v>
      </c>
      <c r="H34958" s="5">
        <v>101.1</v>
      </c>
      <c r="I34958" s="5">
        <v>0</v>
      </c>
      <c r="J34958" s="5">
        <v>0</v>
      </c>
      <c r="K34958" s="5">
        <v>0</v>
      </c>
    </row>
    <row r="34959" spans="1:11" x14ac:dyDescent="0.25">
      <c r="A34959" s="5">
        <f>34952</f>
      </c>
      <c r="B34959" s="5" t="s">
        <v>34967</v>
      </c>
      <c r="C34959" s="5">
        <v>101.5</v>
      </c>
      <c r="D34959" s="5">
        <v>0.1</v>
      </c>
      <c r="E34959" s="5">
        <v>101.7</v>
      </c>
      <c r="F34959" s="5">
        <v>202.9</v>
      </c>
      <c r="G34959" s="5">
        <v>101.2</v>
      </c>
      <c r="H34959" s="5">
        <v>101.1</v>
      </c>
      <c r="I34959" s="5">
        <v>0</v>
      </c>
      <c r="J34959" s="5">
        <v>0</v>
      </c>
      <c r="K34959" s="5">
        <v>0</v>
      </c>
    </row>
    <row r="34960" spans="1:11" x14ac:dyDescent="0.25">
      <c r="A34960" s="5">
        <f>34953</f>
      </c>
      <c r="B34960" s="5" t="s">
        <v>34968</v>
      </c>
      <c r="C34960" s="5">
        <v>102</v>
      </c>
      <c r="D34960" s="5">
        <v>0.1</v>
      </c>
      <c r="E34960" s="5">
        <v>102.1</v>
      </c>
      <c r="F34960" s="5">
        <v>203.7</v>
      </c>
      <c r="G34960" s="5">
        <v>101.6</v>
      </c>
      <c r="H34960" s="5">
        <v>101.5</v>
      </c>
      <c r="I34960" s="5">
        <v>0</v>
      </c>
      <c r="J34960" s="5">
        <v>0</v>
      </c>
      <c r="K34960" s="5">
        <v>0</v>
      </c>
    </row>
    <row r="34961" spans="1:11" x14ac:dyDescent="0.25">
      <c r="A34961" s="5">
        <f>34954</f>
      </c>
      <c r="B34961" s="5" t="s">
        <v>34969</v>
      </c>
      <c r="C34961" s="5">
        <v>102</v>
      </c>
      <c r="D34961" s="5">
        <v>0.1</v>
      </c>
      <c r="E34961" s="5">
        <v>102.1</v>
      </c>
      <c r="F34961" s="5">
        <v>203.7</v>
      </c>
      <c r="G34961" s="5">
        <v>101.6</v>
      </c>
      <c r="H34961" s="5">
        <v>101.5</v>
      </c>
      <c r="I34961" s="5">
        <v>0</v>
      </c>
      <c r="J34961" s="5">
        <v>0</v>
      </c>
      <c r="K34961" s="5">
        <v>0</v>
      </c>
    </row>
    <row r="34962" spans="1:11" x14ac:dyDescent="0.25">
      <c r="A34962" s="5">
        <f>34955</f>
      </c>
      <c r="B34962" s="5" t="s">
        <v>34970</v>
      </c>
      <c r="C34962" s="5">
        <v>102.2</v>
      </c>
      <c r="D34962" s="5">
        <v>0.1</v>
      </c>
      <c r="E34962" s="5">
        <v>102.4</v>
      </c>
      <c r="F34962" s="5">
        <v>204.5</v>
      </c>
      <c r="G34962" s="5">
        <v>102</v>
      </c>
      <c r="H34962" s="5">
        <v>101.8</v>
      </c>
      <c r="I34962" s="5">
        <v>0</v>
      </c>
      <c r="J34962" s="5">
        <v>0</v>
      </c>
      <c r="K34962" s="5">
        <v>0</v>
      </c>
    </row>
    <row r="34963" spans="1:11" x14ac:dyDescent="0.25">
      <c r="A34963" s="5">
        <f>34956</f>
      </c>
      <c r="B34963" s="5" t="s">
        <v>34971</v>
      </c>
      <c r="C34963" s="5">
        <v>102.2</v>
      </c>
      <c r="D34963" s="5">
        <v>0.1</v>
      </c>
      <c r="E34963" s="5">
        <v>102.4</v>
      </c>
      <c r="F34963" s="5">
        <v>204.5</v>
      </c>
      <c r="G34963" s="5">
        <v>102</v>
      </c>
      <c r="H34963" s="5">
        <v>101.8</v>
      </c>
      <c r="I34963" s="5">
        <v>0</v>
      </c>
      <c r="J34963" s="5">
        <v>0</v>
      </c>
      <c r="K34963" s="5">
        <v>0</v>
      </c>
    </row>
    <row r="34964" spans="1:11" x14ac:dyDescent="0.25">
      <c r="A34964" s="5">
        <f>34957</f>
      </c>
      <c r="B34964" s="5" t="s">
        <v>34972</v>
      </c>
      <c r="C34964" s="5">
        <v>102.2</v>
      </c>
      <c r="D34964" s="5">
        <v>0.1</v>
      </c>
      <c r="E34964" s="5">
        <v>102.4</v>
      </c>
      <c r="F34964" s="5">
        <v>204.5</v>
      </c>
      <c r="G34964" s="5">
        <v>102</v>
      </c>
      <c r="H34964" s="5">
        <v>101.8</v>
      </c>
      <c r="I34964" s="5">
        <v>0</v>
      </c>
      <c r="J34964" s="5">
        <v>0</v>
      </c>
      <c r="K34964" s="5">
        <v>0</v>
      </c>
    </row>
    <row r="34965" spans="1:11" x14ac:dyDescent="0.25">
      <c r="A34965" s="5">
        <f>34958</f>
      </c>
      <c r="B34965" s="5" t="s">
        <v>34973</v>
      </c>
      <c r="C34965" s="5">
        <v>102.2</v>
      </c>
      <c r="D34965" s="5">
        <v>0.1</v>
      </c>
      <c r="E34965" s="5">
        <v>102.4</v>
      </c>
      <c r="F34965" s="5">
        <v>204.5</v>
      </c>
      <c r="G34965" s="5">
        <v>102</v>
      </c>
      <c r="H34965" s="5">
        <v>101.8</v>
      </c>
      <c r="I34965" s="5">
        <v>0</v>
      </c>
      <c r="J34965" s="5">
        <v>0</v>
      </c>
      <c r="K34965" s="5">
        <v>0</v>
      </c>
    </row>
    <row r="34966" spans="1:11" x14ac:dyDescent="0.25">
      <c r="A34966" s="5">
        <f>34959</f>
      </c>
      <c r="B34966" s="5" t="s">
        <v>34974</v>
      </c>
      <c r="C34966" s="5">
        <v>101.9</v>
      </c>
      <c r="D34966" s="5">
        <v>0.1</v>
      </c>
      <c r="E34966" s="5">
        <v>102</v>
      </c>
      <c r="F34966" s="5">
        <v>203.6</v>
      </c>
      <c r="G34966" s="5">
        <v>101.4</v>
      </c>
      <c r="H34966" s="5">
        <v>101.3</v>
      </c>
      <c r="I34966" s="5">
        <v>0</v>
      </c>
      <c r="J34966" s="5">
        <v>0</v>
      </c>
      <c r="K34966" s="5">
        <v>0</v>
      </c>
    </row>
    <row r="34967" spans="1:11" x14ac:dyDescent="0.25">
      <c r="A34967" s="5">
        <f>34960</f>
      </c>
      <c r="B34967" s="5" t="s">
        <v>34975</v>
      </c>
      <c r="C34967" s="5">
        <v>101.9</v>
      </c>
      <c r="D34967" s="5">
        <v>0.1</v>
      </c>
      <c r="E34967" s="5">
        <v>102</v>
      </c>
      <c r="F34967" s="5">
        <v>203.6</v>
      </c>
      <c r="G34967" s="5">
        <v>101.4</v>
      </c>
      <c r="H34967" s="5">
        <v>101.3</v>
      </c>
      <c r="I34967" s="5">
        <v>0</v>
      </c>
      <c r="J34967" s="5">
        <v>0</v>
      </c>
      <c r="K34967" s="5">
        <v>0</v>
      </c>
    </row>
    <row r="34968" spans="1:11" x14ac:dyDescent="0.25">
      <c r="A34968" s="5">
        <f>34961</f>
      </c>
      <c r="B34968" s="5" t="s">
        <v>34976</v>
      </c>
      <c r="C34968" s="5">
        <v>102.7</v>
      </c>
      <c r="D34968" s="5">
        <v>0.1</v>
      </c>
      <c r="E34968" s="5">
        <v>102.9</v>
      </c>
      <c r="F34968" s="5">
        <v>205</v>
      </c>
      <c r="G34968" s="5">
        <v>102.3</v>
      </c>
      <c r="H34968" s="5">
        <v>102.2</v>
      </c>
      <c r="I34968" s="5">
        <v>0</v>
      </c>
      <c r="J34968" s="5">
        <v>0</v>
      </c>
      <c r="K34968" s="5">
        <v>0</v>
      </c>
    </row>
    <row r="34969" spans="1:11" x14ac:dyDescent="0.25">
      <c r="A34969" s="5">
        <f>34962</f>
      </c>
      <c r="B34969" s="5" t="s">
        <v>34977</v>
      </c>
      <c r="C34969" s="5">
        <v>102.7</v>
      </c>
      <c r="D34969" s="5">
        <v>0.1</v>
      </c>
      <c r="E34969" s="5">
        <v>102.9</v>
      </c>
      <c r="F34969" s="5">
        <v>205</v>
      </c>
      <c r="G34969" s="5">
        <v>102.3</v>
      </c>
      <c r="H34969" s="5">
        <v>102.2</v>
      </c>
      <c r="I34969" s="5">
        <v>0</v>
      </c>
      <c r="J34969" s="5">
        <v>0</v>
      </c>
      <c r="K34969" s="5">
        <v>0</v>
      </c>
    </row>
    <row r="34970" spans="1:11" x14ac:dyDescent="0.25">
      <c r="A34970" s="5">
        <f>34963</f>
      </c>
      <c r="B34970" s="5" t="s">
        <v>34978</v>
      </c>
      <c r="C34970" s="5">
        <v>101.9</v>
      </c>
      <c r="D34970" s="5">
        <v>0.1</v>
      </c>
      <c r="E34970" s="5">
        <v>102.1</v>
      </c>
      <c r="F34970" s="5">
        <v>204</v>
      </c>
      <c r="G34970" s="5">
        <v>101.7</v>
      </c>
      <c r="H34970" s="5">
        <v>101.6</v>
      </c>
      <c r="I34970" s="5">
        <v>0</v>
      </c>
      <c r="J34970" s="5">
        <v>0</v>
      </c>
      <c r="K34970" s="5">
        <v>0</v>
      </c>
    </row>
    <row r="34971" spans="1:11" x14ac:dyDescent="0.25">
      <c r="A34971" s="5">
        <f>34964</f>
      </c>
      <c r="B34971" s="5" t="s">
        <v>34979</v>
      </c>
      <c r="C34971" s="5">
        <v>101.9</v>
      </c>
      <c r="D34971" s="5">
        <v>0.1</v>
      </c>
      <c r="E34971" s="5">
        <v>102.1</v>
      </c>
      <c r="F34971" s="5">
        <v>204</v>
      </c>
      <c r="G34971" s="5">
        <v>101.7</v>
      </c>
      <c r="H34971" s="5">
        <v>101.6</v>
      </c>
      <c r="I34971" s="5">
        <v>0</v>
      </c>
      <c r="J34971" s="5">
        <v>0</v>
      </c>
      <c r="K34971" s="5">
        <v>0</v>
      </c>
    </row>
    <row r="34972" spans="1:11" x14ac:dyDescent="0.25">
      <c r="A34972" s="5">
        <f>34965</f>
      </c>
      <c r="B34972" s="5" t="s">
        <v>34980</v>
      </c>
      <c r="C34972" s="5">
        <v>101.7</v>
      </c>
      <c r="D34972" s="5">
        <v>0.1</v>
      </c>
      <c r="E34972" s="5">
        <v>101.8</v>
      </c>
      <c r="F34972" s="5">
        <v>203.6</v>
      </c>
      <c r="G34972" s="5">
        <v>101.6</v>
      </c>
      <c r="H34972" s="5">
        <v>101.4</v>
      </c>
      <c r="I34972" s="5">
        <v>0</v>
      </c>
      <c r="J34972" s="5">
        <v>0</v>
      </c>
      <c r="K34972" s="5">
        <v>0</v>
      </c>
    </row>
    <row r="34973" spans="1:11" x14ac:dyDescent="0.25">
      <c r="A34973" s="5">
        <f>34966</f>
      </c>
      <c r="B34973" s="5" t="s">
        <v>34981</v>
      </c>
      <c r="C34973" s="5">
        <v>101.7</v>
      </c>
      <c r="D34973" s="5">
        <v>0.1</v>
      </c>
      <c r="E34973" s="5">
        <v>101.8</v>
      </c>
      <c r="F34973" s="5">
        <v>203.6</v>
      </c>
      <c r="G34973" s="5">
        <v>101.6</v>
      </c>
      <c r="H34973" s="5">
        <v>101.4</v>
      </c>
      <c r="I34973" s="5">
        <v>0</v>
      </c>
      <c r="J34973" s="5">
        <v>0</v>
      </c>
      <c r="K34973" s="5">
        <v>0</v>
      </c>
    </row>
    <row r="34974" spans="1:11" x14ac:dyDescent="0.25">
      <c r="A34974" s="5">
        <f>34967</f>
      </c>
      <c r="B34974" s="5" t="s">
        <v>34982</v>
      </c>
      <c r="C34974" s="5">
        <v>101.7</v>
      </c>
      <c r="D34974" s="5">
        <v>0.1</v>
      </c>
      <c r="E34974" s="5">
        <v>101.8</v>
      </c>
      <c r="F34974" s="5">
        <v>203.6</v>
      </c>
      <c r="G34974" s="5">
        <v>101.6</v>
      </c>
      <c r="H34974" s="5">
        <v>101.4</v>
      </c>
      <c r="I34974" s="5">
        <v>0</v>
      </c>
      <c r="J34974" s="5">
        <v>0</v>
      </c>
      <c r="K34974" s="5">
        <v>0</v>
      </c>
    </row>
    <row r="34975" spans="1:11" x14ac:dyDescent="0.25">
      <c r="A34975" s="5">
        <f>34968</f>
      </c>
      <c r="B34975" s="5" t="s">
        <v>34983</v>
      </c>
      <c r="C34975" s="5">
        <v>101.7</v>
      </c>
      <c r="D34975" s="5">
        <v>0.1</v>
      </c>
      <c r="E34975" s="5">
        <v>101.8</v>
      </c>
      <c r="F34975" s="5">
        <v>203.6</v>
      </c>
      <c r="G34975" s="5">
        <v>101.6</v>
      </c>
      <c r="H34975" s="5">
        <v>101.4</v>
      </c>
      <c r="I34975" s="5">
        <v>0</v>
      </c>
      <c r="J34975" s="5">
        <v>0</v>
      </c>
      <c r="K34975" s="5">
        <v>0</v>
      </c>
    </row>
    <row r="34976" spans="1:11" x14ac:dyDescent="0.25">
      <c r="A34976" s="5">
        <f>34969</f>
      </c>
      <c r="B34976" s="5" t="s">
        <v>34984</v>
      </c>
      <c r="C34976" s="5">
        <v>100.9</v>
      </c>
      <c r="D34976" s="5">
        <v>0.1</v>
      </c>
      <c r="E34976" s="5">
        <v>101.1</v>
      </c>
      <c r="F34976" s="5">
        <v>203</v>
      </c>
      <c r="G34976" s="5">
        <v>101.3</v>
      </c>
      <c r="H34976" s="5">
        <v>101.3</v>
      </c>
      <c r="I34976" s="5">
        <v>0</v>
      </c>
      <c r="J34976" s="5">
        <v>0</v>
      </c>
      <c r="K34976" s="5">
        <v>0</v>
      </c>
    </row>
    <row r="34977" spans="1:11" x14ac:dyDescent="0.25">
      <c r="A34977" s="5">
        <f>34970</f>
      </c>
      <c r="B34977" s="5" t="s">
        <v>34985</v>
      </c>
      <c r="C34977" s="5">
        <v>100.9</v>
      </c>
      <c r="D34977" s="5">
        <v>0.1</v>
      </c>
      <c r="E34977" s="5">
        <v>101.1</v>
      </c>
      <c r="F34977" s="5">
        <v>203</v>
      </c>
      <c r="G34977" s="5">
        <v>101.3</v>
      </c>
      <c r="H34977" s="5">
        <v>101.3</v>
      </c>
      <c r="I34977" s="5">
        <v>0</v>
      </c>
      <c r="J34977" s="5">
        <v>0</v>
      </c>
      <c r="K34977" s="5">
        <v>0</v>
      </c>
    </row>
    <row r="34978" spans="1:11" x14ac:dyDescent="0.25">
      <c r="A34978" s="5">
        <f>34971</f>
      </c>
      <c r="B34978" s="5" t="s">
        <v>34986</v>
      </c>
      <c r="C34978" s="5">
        <v>102.2</v>
      </c>
      <c r="D34978" s="5">
        <v>0.1</v>
      </c>
      <c r="E34978" s="5">
        <v>102.4</v>
      </c>
      <c r="F34978" s="5">
        <v>204.2</v>
      </c>
      <c r="G34978" s="5">
        <v>101.9</v>
      </c>
      <c r="H34978" s="5">
        <v>101.8</v>
      </c>
      <c r="I34978" s="5">
        <v>0</v>
      </c>
      <c r="J34978" s="5">
        <v>0</v>
      </c>
      <c r="K34978" s="5">
        <v>0</v>
      </c>
    </row>
    <row r="34979" spans="1:11" x14ac:dyDescent="0.25">
      <c r="A34979" s="5">
        <f>34972</f>
      </c>
      <c r="B34979" s="5" t="s">
        <v>34987</v>
      </c>
      <c r="C34979" s="5">
        <v>102.2</v>
      </c>
      <c r="D34979" s="5">
        <v>0.1</v>
      </c>
      <c r="E34979" s="5">
        <v>102.4</v>
      </c>
      <c r="F34979" s="5">
        <v>204.2</v>
      </c>
      <c r="G34979" s="5">
        <v>101.9</v>
      </c>
      <c r="H34979" s="5">
        <v>101.8</v>
      </c>
      <c r="I34979" s="5">
        <v>0</v>
      </c>
      <c r="J34979" s="5">
        <v>0</v>
      </c>
      <c r="K34979" s="5">
        <v>0</v>
      </c>
    </row>
    <row r="34980" spans="1:11" x14ac:dyDescent="0.25">
      <c r="A34980" s="5">
        <f>34973</f>
      </c>
      <c r="B34980" s="5" t="s">
        <v>34988</v>
      </c>
      <c r="C34980" s="5">
        <v>101.8</v>
      </c>
      <c r="D34980" s="5">
        <v>0.1</v>
      </c>
      <c r="E34980" s="5">
        <v>101.8</v>
      </c>
      <c r="F34980" s="5">
        <v>203.4</v>
      </c>
      <c r="G34980" s="5">
        <v>101.4</v>
      </c>
      <c r="H34980" s="5">
        <v>101.2</v>
      </c>
      <c r="I34980" s="5">
        <v>0</v>
      </c>
      <c r="J34980" s="5">
        <v>0</v>
      </c>
      <c r="K34980" s="5">
        <v>0</v>
      </c>
    </row>
    <row r="34981" spans="1:11" x14ac:dyDescent="0.25">
      <c r="A34981" s="5">
        <f>34974</f>
      </c>
      <c r="B34981" s="5" t="s">
        <v>34989</v>
      </c>
      <c r="C34981" s="5">
        <v>101.8</v>
      </c>
      <c r="D34981" s="5">
        <v>0.1</v>
      </c>
      <c r="E34981" s="5">
        <v>101.8</v>
      </c>
      <c r="F34981" s="5">
        <v>203.4</v>
      </c>
      <c r="G34981" s="5">
        <v>101.4</v>
      </c>
      <c r="H34981" s="5">
        <v>101.2</v>
      </c>
      <c r="I34981" s="5">
        <v>0</v>
      </c>
      <c r="J34981" s="5">
        <v>0</v>
      </c>
      <c r="K34981" s="5">
        <v>0</v>
      </c>
    </row>
    <row r="34982" spans="1:11" x14ac:dyDescent="0.25">
      <c r="A34982" s="5">
        <f>34975</f>
      </c>
      <c r="B34982" s="5" t="s">
        <v>34990</v>
      </c>
      <c r="C34982" s="5">
        <v>103.1</v>
      </c>
      <c r="D34982" s="5">
        <v>0.1</v>
      </c>
      <c r="E34982" s="5">
        <v>103.3</v>
      </c>
      <c r="F34982" s="5">
        <v>206.9</v>
      </c>
      <c r="G34982" s="5">
        <v>103.2</v>
      </c>
      <c r="H34982" s="5">
        <v>103</v>
      </c>
      <c r="I34982" s="5">
        <v>0</v>
      </c>
      <c r="J34982" s="5">
        <v>0</v>
      </c>
      <c r="K34982" s="5">
        <v>0</v>
      </c>
    </row>
    <row r="34983" spans="1:11" x14ac:dyDescent="0.25">
      <c r="A34983" s="5">
        <f>34976</f>
      </c>
      <c r="B34983" s="5" t="s">
        <v>34991</v>
      </c>
      <c r="C34983" s="5">
        <v>103.1</v>
      </c>
      <c r="D34983" s="5">
        <v>0.1</v>
      </c>
      <c r="E34983" s="5">
        <v>103.3</v>
      </c>
      <c r="F34983" s="5">
        <v>206.9</v>
      </c>
      <c r="G34983" s="5">
        <v>103.2</v>
      </c>
      <c r="H34983" s="5">
        <v>103</v>
      </c>
      <c r="I34983" s="5">
        <v>0</v>
      </c>
      <c r="J34983" s="5">
        <v>0</v>
      </c>
      <c r="K34983" s="5">
        <v>0</v>
      </c>
    </row>
    <row r="34984" spans="1:11" x14ac:dyDescent="0.25">
      <c r="A34984" s="5">
        <f>34977</f>
      </c>
      <c r="B34984" s="5" t="s">
        <v>34992</v>
      </c>
      <c r="C34984" s="5">
        <v>103.1</v>
      </c>
      <c r="D34984" s="5">
        <v>0.1</v>
      </c>
      <c r="E34984" s="5">
        <v>103.3</v>
      </c>
      <c r="F34984" s="5">
        <v>206.9</v>
      </c>
      <c r="G34984" s="5">
        <v>103.2</v>
      </c>
      <c r="H34984" s="5">
        <v>103</v>
      </c>
      <c r="I34984" s="5">
        <v>0</v>
      </c>
      <c r="J34984" s="5">
        <v>0</v>
      </c>
      <c r="K34984" s="5">
        <v>0</v>
      </c>
    </row>
    <row r="34985" spans="1:11" x14ac:dyDescent="0.25">
      <c r="A34985" s="5">
        <f>34978</f>
      </c>
      <c r="B34985" s="5" t="s">
        <v>34993</v>
      </c>
      <c r="C34985" s="5">
        <v>103.1</v>
      </c>
      <c r="D34985" s="5">
        <v>0.1</v>
      </c>
      <c r="E34985" s="5">
        <v>103.3</v>
      </c>
      <c r="F34985" s="5">
        <v>206.9</v>
      </c>
      <c r="G34985" s="5">
        <v>103.2</v>
      </c>
      <c r="H34985" s="5">
        <v>103</v>
      </c>
      <c r="I34985" s="5">
        <v>0</v>
      </c>
      <c r="J34985" s="5">
        <v>0</v>
      </c>
      <c r="K34985" s="5">
        <v>0</v>
      </c>
    </row>
    <row r="34986" spans="1:11" x14ac:dyDescent="0.25">
      <c r="A34986" s="5">
        <f>34979</f>
      </c>
      <c r="B34986" s="5" t="s">
        <v>34994</v>
      </c>
      <c r="C34986" s="5">
        <v>102.7</v>
      </c>
      <c r="D34986" s="5">
        <v>0.1</v>
      </c>
      <c r="E34986" s="5">
        <v>102.9</v>
      </c>
      <c r="F34986" s="5">
        <v>205.9</v>
      </c>
      <c r="G34986" s="5">
        <v>102.7</v>
      </c>
      <c r="H34986" s="5">
        <v>102.6</v>
      </c>
      <c r="I34986" s="5">
        <v>0</v>
      </c>
      <c r="J34986" s="5">
        <v>0</v>
      </c>
      <c r="K34986" s="5">
        <v>0</v>
      </c>
    </row>
    <row r="34987" spans="1:11" x14ac:dyDescent="0.25">
      <c r="A34987" s="5">
        <f>34980</f>
      </c>
      <c r="B34987" s="5" t="s">
        <v>34995</v>
      </c>
      <c r="C34987" s="5">
        <v>102.7</v>
      </c>
      <c r="D34987" s="5">
        <v>0.1</v>
      </c>
      <c r="E34987" s="5">
        <v>102.9</v>
      </c>
      <c r="F34987" s="5">
        <v>205.9</v>
      </c>
      <c r="G34987" s="5">
        <v>102.7</v>
      </c>
      <c r="H34987" s="5">
        <v>102.6</v>
      </c>
      <c r="I34987" s="5">
        <v>0</v>
      </c>
      <c r="J34987" s="5">
        <v>0</v>
      </c>
      <c r="K34987" s="5">
        <v>0</v>
      </c>
    </row>
    <row r="34988" spans="1:11" x14ac:dyDescent="0.25">
      <c r="A34988" s="5">
        <f>34981</f>
      </c>
      <c r="B34988" s="5" t="s">
        <v>34996</v>
      </c>
      <c r="C34988" s="5">
        <v>103.7</v>
      </c>
      <c r="D34988" s="5">
        <v>0.1</v>
      </c>
      <c r="E34988" s="5">
        <v>103.8</v>
      </c>
      <c r="F34988" s="5">
        <v>207.1</v>
      </c>
      <c r="G34988" s="5">
        <v>103.4</v>
      </c>
      <c r="H34988" s="5">
        <v>103.2</v>
      </c>
      <c r="I34988" s="5">
        <v>0</v>
      </c>
      <c r="J34988" s="5">
        <v>0</v>
      </c>
      <c r="K34988" s="5">
        <v>0</v>
      </c>
    </row>
    <row r="34989" spans="1:11" x14ac:dyDescent="0.25">
      <c r="A34989" s="5">
        <f>34982</f>
      </c>
      <c r="B34989" s="5" t="s">
        <v>34997</v>
      </c>
      <c r="C34989" s="5">
        <v>103.7</v>
      </c>
      <c r="D34989" s="5">
        <v>0.1</v>
      </c>
      <c r="E34989" s="5">
        <v>103.8</v>
      </c>
      <c r="F34989" s="5">
        <v>207.1</v>
      </c>
      <c r="G34989" s="5">
        <v>103.4</v>
      </c>
      <c r="H34989" s="5">
        <v>103.2</v>
      </c>
      <c r="I34989" s="5">
        <v>0</v>
      </c>
      <c r="J34989" s="5">
        <v>0</v>
      </c>
      <c r="K34989" s="5">
        <v>0</v>
      </c>
    </row>
    <row r="34990" spans="1:11" x14ac:dyDescent="0.25">
      <c r="A34990" s="5">
        <f>34983</f>
      </c>
      <c r="B34990" s="5" t="s">
        <v>34998</v>
      </c>
      <c r="C34990" s="5">
        <v>102.9</v>
      </c>
      <c r="D34990" s="5">
        <v>0.1</v>
      </c>
      <c r="E34990" s="5">
        <v>103.1</v>
      </c>
      <c r="F34990" s="5">
        <v>206.1</v>
      </c>
      <c r="G34990" s="5">
        <v>102.8</v>
      </c>
      <c r="H34990" s="5">
        <v>102.8</v>
      </c>
      <c r="I34990" s="5">
        <v>0</v>
      </c>
      <c r="J34990" s="5">
        <v>0</v>
      </c>
      <c r="K34990" s="5">
        <v>0</v>
      </c>
    </row>
    <row r="34991" spans="1:11" x14ac:dyDescent="0.25">
      <c r="A34991" s="5">
        <f>34984</f>
      </c>
      <c r="B34991" s="5" t="s">
        <v>34999</v>
      </c>
      <c r="C34991" s="5">
        <v>102.9</v>
      </c>
      <c r="D34991" s="5">
        <v>0.1</v>
      </c>
      <c r="E34991" s="5">
        <v>103.1</v>
      </c>
      <c r="F34991" s="5">
        <v>206.1</v>
      </c>
      <c r="G34991" s="5">
        <v>102.8</v>
      </c>
      <c r="H34991" s="5">
        <v>102.8</v>
      </c>
      <c r="I34991" s="5">
        <v>0</v>
      </c>
      <c r="J34991" s="5">
        <v>0</v>
      </c>
      <c r="K34991" s="5">
        <v>0</v>
      </c>
    </row>
    <row r="34992" spans="1:11" x14ac:dyDescent="0.25">
      <c r="A34992" s="5">
        <f>34985</f>
      </c>
      <c r="B34992" s="5" t="s">
        <v>35000</v>
      </c>
      <c r="C34992" s="5">
        <v>103.8</v>
      </c>
      <c r="D34992" s="5">
        <v>0.1</v>
      </c>
      <c r="E34992" s="5">
        <v>104</v>
      </c>
      <c r="F34992" s="5">
        <v>207.3</v>
      </c>
      <c r="G34992" s="5">
        <v>103.4</v>
      </c>
      <c r="H34992" s="5">
        <v>103.2</v>
      </c>
      <c r="I34992" s="5">
        <v>0</v>
      </c>
      <c r="J34992" s="5">
        <v>0</v>
      </c>
      <c r="K34992" s="5">
        <v>0</v>
      </c>
    </row>
    <row r="34993" spans="1:11" x14ac:dyDescent="0.25">
      <c r="A34993" s="5">
        <f>34986</f>
      </c>
      <c r="B34993" s="5" t="s">
        <v>35001</v>
      </c>
      <c r="C34993" s="5">
        <v>103.8</v>
      </c>
      <c r="D34993" s="5">
        <v>0.1</v>
      </c>
      <c r="E34993" s="5">
        <v>104</v>
      </c>
      <c r="F34993" s="5">
        <v>207.3</v>
      </c>
      <c r="G34993" s="5">
        <v>103.4</v>
      </c>
      <c r="H34993" s="5">
        <v>103.2</v>
      </c>
      <c r="I34993" s="5">
        <v>0</v>
      </c>
      <c r="J34993" s="5">
        <v>0</v>
      </c>
      <c r="K34993" s="5">
        <v>0</v>
      </c>
    </row>
    <row r="34994" spans="1:11" x14ac:dyDescent="0.25">
      <c r="A34994" s="5">
        <f>34987</f>
      </c>
      <c r="B34994" s="5" t="s">
        <v>35002</v>
      </c>
      <c r="C34994" s="5">
        <v>103.8</v>
      </c>
      <c r="D34994" s="5">
        <v>0.1</v>
      </c>
      <c r="E34994" s="5">
        <v>104</v>
      </c>
      <c r="F34994" s="5">
        <v>207.3</v>
      </c>
      <c r="G34994" s="5">
        <v>103.4</v>
      </c>
      <c r="H34994" s="5">
        <v>103.2</v>
      </c>
      <c r="I34994" s="5">
        <v>0</v>
      </c>
      <c r="J34994" s="5">
        <v>0</v>
      </c>
      <c r="K34994" s="5">
        <v>0</v>
      </c>
    </row>
    <row r="34995" spans="1:11" x14ac:dyDescent="0.25">
      <c r="A34995" s="5">
        <f>34988</f>
      </c>
      <c r="B34995" s="5" t="s">
        <v>35003</v>
      </c>
      <c r="C34995" s="5">
        <v>103.8</v>
      </c>
      <c r="D34995" s="5">
        <v>0.1</v>
      </c>
      <c r="E34995" s="5">
        <v>104</v>
      </c>
      <c r="F34995" s="5">
        <v>207.3</v>
      </c>
      <c r="G34995" s="5">
        <v>103.4</v>
      </c>
      <c r="H34995" s="5">
        <v>103.2</v>
      </c>
      <c r="I34995" s="5">
        <v>0</v>
      </c>
      <c r="J34995" s="5">
        <v>0</v>
      </c>
      <c r="K34995" s="5">
        <v>0</v>
      </c>
    </row>
    <row r="34996" spans="1:11" x14ac:dyDescent="0.25">
      <c r="A34996" s="5">
        <f>34989</f>
      </c>
      <c r="B34996" s="5" t="s">
        <v>35004</v>
      </c>
      <c r="C34996" s="5">
        <v>102.1</v>
      </c>
      <c r="D34996" s="5">
        <v>0.1</v>
      </c>
      <c r="E34996" s="5">
        <v>102.2</v>
      </c>
      <c r="F34996" s="5">
        <v>204.7</v>
      </c>
      <c r="G34996" s="5">
        <v>102.1</v>
      </c>
      <c r="H34996" s="5">
        <v>101.9</v>
      </c>
      <c r="I34996" s="5">
        <v>0</v>
      </c>
      <c r="J34996" s="5">
        <v>0</v>
      </c>
      <c r="K34996" s="5">
        <v>0</v>
      </c>
    </row>
    <row r="34997" spans="1:11" x14ac:dyDescent="0.25">
      <c r="A34997" s="5">
        <f>34990</f>
      </c>
      <c r="B34997" s="5" t="s">
        <v>35005</v>
      </c>
      <c r="C34997" s="5">
        <v>102.1</v>
      </c>
      <c r="D34997" s="5">
        <v>0.1</v>
      </c>
      <c r="E34997" s="5">
        <v>102.2</v>
      </c>
      <c r="F34997" s="5">
        <v>204.7</v>
      </c>
      <c r="G34997" s="5">
        <v>102.1</v>
      </c>
      <c r="H34997" s="5">
        <v>101.9</v>
      </c>
      <c r="I34997" s="5">
        <v>0</v>
      </c>
      <c r="J34997" s="5">
        <v>0</v>
      </c>
      <c r="K34997" s="5">
        <v>0</v>
      </c>
    </row>
    <row r="34998" spans="1:11" x14ac:dyDescent="0.25">
      <c r="A34998" s="5">
        <f>34991</f>
      </c>
      <c r="B34998" s="5" t="s">
        <v>35006</v>
      </c>
      <c r="C34998" s="5">
        <v>102.4</v>
      </c>
      <c r="D34998" s="5">
        <v>0.1</v>
      </c>
      <c r="E34998" s="5">
        <v>102.6</v>
      </c>
      <c r="F34998" s="5">
        <v>204.9</v>
      </c>
      <c r="G34998" s="5">
        <v>102.2</v>
      </c>
      <c r="H34998" s="5">
        <v>102.1</v>
      </c>
      <c r="I34998" s="5">
        <v>0</v>
      </c>
      <c r="J34998" s="5">
        <v>0</v>
      </c>
      <c r="K34998" s="5">
        <v>0</v>
      </c>
    </row>
    <row r="34999" spans="1:11" x14ac:dyDescent="0.25">
      <c r="A34999" s="5">
        <f>34992</f>
      </c>
      <c r="B34999" s="5" t="s">
        <v>35007</v>
      </c>
      <c r="C34999" s="5">
        <v>103.2</v>
      </c>
      <c r="D34999" s="5">
        <v>0.1</v>
      </c>
      <c r="E34999" s="5">
        <v>103.4</v>
      </c>
      <c r="F34999" s="5">
        <v>206.5</v>
      </c>
      <c r="G34999" s="5">
        <v>103</v>
      </c>
      <c r="H34999" s="5">
        <v>102.9</v>
      </c>
      <c r="I34999" s="5">
        <v>0</v>
      </c>
      <c r="J34999" s="5">
        <v>0</v>
      </c>
      <c r="K34999" s="5">
        <v>0</v>
      </c>
    </row>
    <row r="35000" spans="1:11" x14ac:dyDescent="0.25">
      <c r="A35000" s="5">
        <f>34993</f>
      </c>
      <c r="B35000" s="5" t="s">
        <v>35008</v>
      </c>
      <c r="C35000" s="5">
        <v>103.2</v>
      </c>
      <c r="D35000" s="5">
        <v>0.1</v>
      </c>
      <c r="E35000" s="5">
        <v>102.8</v>
      </c>
      <c r="F35000" s="5">
        <v>206.1</v>
      </c>
      <c r="G35000" s="5">
        <v>102.8</v>
      </c>
      <c r="H35000" s="5">
        <v>102.6</v>
      </c>
      <c r="I35000" s="5">
        <v>0</v>
      </c>
      <c r="J35000" s="5">
        <v>0</v>
      </c>
      <c r="K35000" s="5">
        <v>0</v>
      </c>
    </row>
    <row r="35001" spans="1:11" x14ac:dyDescent="0.25">
      <c r="A35001" s="5">
        <f>34994</f>
      </c>
      <c r="B35001" s="5" t="s">
        <v>35009</v>
      </c>
      <c r="C35001" s="5">
        <v>102.7</v>
      </c>
      <c r="D35001" s="5">
        <v>0.1</v>
      </c>
      <c r="E35001" s="5">
        <v>102.8</v>
      </c>
      <c r="F35001" s="5">
        <v>206.1</v>
      </c>
      <c r="G35001" s="5">
        <v>102.8</v>
      </c>
      <c r="H35001" s="5">
        <v>102.6</v>
      </c>
      <c r="I35001" s="5">
        <v>0</v>
      </c>
      <c r="J35001" s="5">
        <v>0</v>
      </c>
      <c r="K35001" s="5">
        <v>0</v>
      </c>
    </row>
    <row r="35002" spans="1:11" x14ac:dyDescent="0.25">
      <c r="A35002" s="5">
        <f>34995</f>
      </c>
      <c r="B35002" s="5" t="s">
        <v>35010</v>
      </c>
      <c r="C35002" s="5">
        <v>102.7</v>
      </c>
      <c r="D35002" s="5">
        <v>0.1</v>
      </c>
      <c r="E35002" s="5">
        <v>102.8</v>
      </c>
      <c r="F35002" s="5">
        <v>206.1</v>
      </c>
      <c r="G35002" s="5">
        <v>102.8</v>
      </c>
      <c r="H35002" s="5">
        <v>102.6</v>
      </c>
      <c r="I35002" s="5">
        <v>0</v>
      </c>
      <c r="J35002" s="5">
        <v>0</v>
      </c>
      <c r="K35002" s="5">
        <v>0</v>
      </c>
    </row>
    <row r="35003" spans="1:11" x14ac:dyDescent="0.25">
      <c r="A35003" s="5">
        <f>34996</f>
      </c>
      <c r="B35003" s="5" t="s">
        <v>35011</v>
      </c>
      <c r="C35003" s="5">
        <v>102.7</v>
      </c>
      <c r="D35003" s="5">
        <v>0.1</v>
      </c>
      <c r="E35003" s="5">
        <v>102.8</v>
      </c>
      <c r="F35003" s="5">
        <v>206.1</v>
      </c>
      <c r="G35003" s="5">
        <v>102.8</v>
      </c>
      <c r="H35003" s="5">
        <v>102.6</v>
      </c>
      <c r="I35003" s="5">
        <v>0</v>
      </c>
      <c r="J35003" s="5">
        <v>0</v>
      </c>
      <c r="K35003" s="5">
        <v>0</v>
      </c>
    </row>
    <row r="35004" spans="1:11" x14ac:dyDescent="0.25">
      <c r="A35004" s="5">
        <f>34997</f>
      </c>
      <c r="B35004" s="5" t="s">
        <v>35012</v>
      </c>
      <c r="C35004" s="5">
        <v>103.3</v>
      </c>
      <c r="D35004" s="5">
        <v>0.1</v>
      </c>
      <c r="E35004" s="5">
        <v>103.4</v>
      </c>
      <c r="F35004" s="5">
        <v>205.3</v>
      </c>
      <c r="G35004" s="5">
        <v>102.5</v>
      </c>
      <c r="H35004" s="5">
        <v>102.4</v>
      </c>
      <c r="I35004" s="5">
        <v>0</v>
      </c>
      <c r="J35004" s="5">
        <v>0</v>
      </c>
      <c r="K35004" s="5">
        <v>0</v>
      </c>
    </row>
    <row r="35005" spans="1:11" x14ac:dyDescent="0.25">
      <c r="A35005" s="5">
        <f>34998</f>
      </c>
      <c r="B35005" s="5" t="s">
        <v>35013</v>
      </c>
      <c r="C35005" s="5">
        <v>103.3</v>
      </c>
      <c r="D35005" s="5">
        <v>0.1</v>
      </c>
      <c r="E35005" s="5">
        <v>103.4</v>
      </c>
      <c r="F35005" s="5">
        <v>205.3</v>
      </c>
      <c r="G35005" s="5">
        <v>102.5</v>
      </c>
      <c r="H35005" s="5">
        <v>102.4</v>
      </c>
      <c r="I35005" s="5">
        <v>0</v>
      </c>
      <c r="J35005" s="5">
        <v>0</v>
      </c>
      <c r="K35005" s="5">
        <v>0</v>
      </c>
    </row>
    <row r="35006" spans="1:11" x14ac:dyDescent="0.25">
      <c r="A35006" s="5">
        <f>34999</f>
      </c>
      <c r="B35006" s="5" t="s">
        <v>35014</v>
      </c>
      <c r="C35006" s="5">
        <v>102.4</v>
      </c>
      <c r="D35006" s="5">
        <v>0.1</v>
      </c>
      <c r="E35006" s="5">
        <v>102.4</v>
      </c>
      <c r="F35006" s="5">
        <v>203.8</v>
      </c>
      <c r="G35006" s="5">
        <v>101.7</v>
      </c>
      <c r="H35006" s="5">
        <v>101.6</v>
      </c>
      <c r="I35006" s="5">
        <v>0</v>
      </c>
      <c r="J35006" s="5">
        <v>0</v>
      </c>
      <c r="K35006" s="5">
        <v>0</v>
      </c>
    </row>
    <row r="35007" spans="1:11" x14ac:dyDescent="0.25">
      <c r="A35007" s="5">
        <f>35000</f>
      </c>
      <c r="B35007" s="5" t="s">
        <v>35015</v>
      </c>
      <c r="C35007" s="5">
        <v>102.4</v>
      </c>
      <c r="D35007" s="5">
        <v>0.1</v>
      </c>
      <c r="E35007" s="5">
        <v>102.4</v>
      </c>
      <c r="F35007" s="5">
        <v>203.8</v>
      </c>
      <c r="G35007" s="5">
        <v>101.7</v>
      </c>
      <c r="H35007" s="5">
        <v>101.6</v>
      </c>
      <c r="I35007" s="5">
        <v>0</v>
      </c>
      <c r="J35007" s="5">
        <v>0</v>
      </c>
      <c r="K35007" s="5">
        <v>0</v>
      </c>
    </row>
    <row r="35008" spans="1:11" x14ac:dyDescent="0.25">
      <c r="A35008" s="5">
        <f>35001</f>
      </c>
      <c r="B35008" s="5" t="s">
        <v>35016</v>
      </c>
      <c r="C35008" s="5">
        <v>102.6</v>
      </c>
      <c r="D35008" s="5">
        <v>0.1</v>
      </c>
      <c r="E35008" s="5">
        <v>102.7</v>
      </c>
      <c r="F35008" s="5">
        <v>204.6</v>
      </c>
      <c r="G35008" s="5">
        <v>102.1</v>
      </c>
      <c r="H35008" s="5">
        <v>101.9</v>
      </c>
      <c r="I35008" s="5">
        <v>0</v>
      </c>
      <c r="J35008" s="5">
        <v>0</v>
      </c>
      <c r="K35008" s="5">
        <v>0</v>
      </c>
    </row>
    <row r="35009" spans="1:11" x14ac:dyDescent="0.25">
      <c r="A35009" s="5">
        <f>35002</f>
      </c>
      <c r="B35009" s="5" t="s">
        <v>35017</v>
      </c>
      <c r="C35009" s="5">
        <v>102.6</v>
      </c>
      <c r="D35009" s="5">
        <v>0.1</v>
      </c>
      <c r="E35009" s="5">
        <v>102.7</v>
      </c>
      <c r="F35009" s="5">
        <v>204.6</v>
      </c>
      <c r="G35009" s="5">
        <v>102.1</v>
      </c>
      <c r="H35009" s="5">
        <v>101.9</v>
      </c>
      <c r="I35009" s="5">
        <v>0</v>
      </c>
      <c r="J35009" s="5">
        <v>0</v>
      </c>
      <c r="K35009" s="5">
        <v>0</v>
      </c>
    </row>
    <row r="35010" spans="1:11" x14ac:dyDescent="0.25">
      <c r="A35010" s="5">
        <f>35003</f>
      </c>
      <c r="B35010" s="5" t="s">
        <v>35018</v>
      </c>
      <c r="C35010" s="5">
        <v>102.4</v>
      </c>
      <c r="D35010" s="5">
        <v>0.1</v>
      </c>
      <c r="E35010" s="5">
        <v>102.5</v>
      </c>
      <c r="F35010" s="5">
        <v>204.4</v>
      </c>
      <c r="G35010" s="5">
        <v>102</v>
      </c>
      <c r="H35010" s="5">
        <v>101.8</v>
      </c>
      <c r="I35010" s="5">
        <v>0</v>
      </c>
      <c r="J35010" s="5">
        <v>0</v>
      </c>
      <c r="K35010" s="5">
        <v>0</v>
      </c>
    </row>
    <row r="35011" spans="1:11" x14ac:dyDescent="0.25">
      <c r="A35011" s="5">
        <f>35004</f>
      </c>
      <c r="B35011" s="5" t="s">
        <v>35019</v>
      </c>
      <c r="C35011" s="5">
        <v>102.4</v>
      </c>
      <c r="D35011" s="5">
        <v>0.1</v>
      </c>
      <c r="E35011" s="5">
        <v>102.5</v>
      </c>
      <c r="F35011" s="5">
        <v>204.4</v>
      </c>
      <c r="G35011" s="5">
        <v>102</v>
      </c>
      <c r="H35011" s="5">
        <v>101.8</v>
      </c>
      <c r="I35011" s="5">
        <v>0</v>
      </c>
      <c r="J35011" s="5">
        <v>0</v>
      </c>
      <c r="K35011" s="5">
        <v>0</v>
      </c>
    </row>
    <row r="35012" spans="1:11" x14ac:dyDescent="0.25">
      <c r="A35012" s="5">
        <f>35005</f>
      </c>
      <c r="B35012" s="5" t="s">
        <v>35020</v>
      </c>
      <c r="C35012" s="5">
        <v>102.4</v>
      </c>
      <c r="D35012" s="5">
        <v>0.1</v>
      </c>
      <c r="E35012" s="5">
        <v>102.5</v>
      </c>
      <c r="F35012" s="5">
        <v>204.4</v>
      </c>
      <c r="G35012" s="5">
        <v>102</v>
      </c>
      <c r="H35012" s="5">
        <v>101.8</v>
      </c>
      <c r="I35012" s="5">
        <v>0</v>
      </c>
      <c r="J35012" s="5">
        <v>0</v>
      </c>
      <c r="K35012" s="5">
        <v>0</v>
      </c>
    </row>
    <row r="35013" spans="1:11" x14ac:dyDescent="0.25">
      <c r="A35013" s="5">
        <f>35006</f>
      </c>
      <c r="B35013" s="5" t="s">
        <v>35021</v>
      </c>
      <c r="C35013" s="5">
        <v>103.5</v>
      </c>
      <c r="D35013" s="5">
        <v>0.1</v>
      </c>
      <c r="E35013" s="5">
        <v>103.7</v>
      </c>
      <c r="F35013" s="5">
        <v>206.9</v>
      </c>
      <c r="G35013" s="5">
        <v>103.3</v>
      </c>
      <c r="H35013" s="5">
        <v>103.1</v>
      </c>
      <c r="I35013" s="5">
        <v>0</v>
      </c>
      <c r="J35013" s="5">
        <v>0</v>
      </c>
      <c r="K35013" s="5">
        <v>0</v>
      </c>
    </row>
    <row r="35014" spans="1:11" x14ac:dyDescent="0.25">
      <c r="A35014" s="5">
        <f>35007</f>
      </c>
      <c r="B35014" s="5" t="s">
        <v>35022</v>
      </c>
      <c r="C35014" s="5">
        <v>102.8</v>
      </c>
      <c r="D35014" s="5">
        <v>0.1</v>
      </c>
      <c r="E35014" s="5">
        <v>103</v>
      </c>
      <c r="F35014" s="5">
        <v>205.6</v>
      </c>
      <c r="G35014" s="5">
        <v>102.6</v>
      </c>
      <c r="H35014" s="5">
        <v>102.5</v>
      </c>
      <c r="I35014" s="5">
        <v>0</v>
      </c>
      <c r="J35014" s="5">
        <v>0</v>
      </c>
      <c r="K35014" s="5">
        <v>0</v>
      </c>
    </row>
    <row r="35015" spans="1:11" x14ac:dyDescent="0.25">
      <c r="A35015" s="5">
        <f>35008</f>
      </c>
      <c r="B35015" s="5" t="s">
        <v>35023</v>
      </c>
      <c r="C35015" s="5">
        <v>102.8</v>
      </c>
      <c r="D35015" s="5">
        <v>0.1</v>
      </c>
      <c r="E35015" s="5">
        <v>103</v>
      </c>
      <c r="F35015" s="5">
        <v>205.6</v>
      </c>
      <c r="G35015" s="5">
        <v>102.6</v>
      </c>
      <c r="H35015" s="5">
        <v>102.5</v>
      </c>
      <c r="I35015" s="5">
        <v>0</v>
      </c>
      <c r="J35015" s="5">
        <v>0</v>
      </c>
      <c r="K35015" s="5">
        <v>0</v>
      </c>
    </row>
    <row r="35016" spans="1:11" x14ac:dyDescent="0.25">
      <c r="A35016" s="5">
        <f>35009</f>
      </c>
      <c r="B35016" s="5" t="s">
        <v>35024</v>
      </c>
      <c r="C35016" s="5">
        <v>103</v>
      </c>
      <c r="D35016" s="5">
        <v>0.1</v>
      </c>
      <c r="E35016" s="5">
        <v>103.1</v>
      </c>
      <c r="F35016" s="5">
        <v>206.9</v>
      </c>
      <c r="G35016" s="5">
        <v>103.2</v>
      </c>
      <c r="H35016" s="5">
        <v>103</v>
      </c>
      <c r="I35016" s="5">
        <v>0</v>
      </c>
      <c r="J35016" s="5">
        <v>0</v>
      </c>
      <c r="K35016" s="5">
        <v>0</v>
      </c>
    </row>
    <row r="35017" spans="1:11" x14ac:dyDescent="0.25">
      <c r="A35017" s="5">
        <f>35010</f>
      </c>
      <c r="B35017" s="5" t="s">
        <v>35025</v>
      </c>
      <c r="C35017" s="5">
        <v>103</v>
      </c>
      <c r="D35017" s="5">
        <v>0.1</v>
      </c>
      <c r="E35017" s="5">
        <v>103.1</v>
      </c>
      <c r="F35017" s="5">
        <v>206.9</v>
      </c>
      <c r="G35017" s="5">
        <v>103.2</v>
      </c>
      <c r="H35017" s="5">
        <v>103</v>
      </c>
      <c r="I35017" s="5">
        <v>0</v>
      </c>
      <c r="J35017" s="5">
        <v>0</v>
      </c>
      <c r="K35017" s="5">
        <v>0</v>
      </c>
    </row>
    <row r="35018" spans="1:11" x14ac:dyDescent="0.25">
      <c r="A35018" s="5">
        <f>35011</f>
      </c>
      <c r="B35018" s="5" t="s">
        <v>35026</v>
      </c>
      <c r="C35018" s="5">
        <v>103.2</v>
      </c>
      <c r="D35018" s="5">
        <v>0.1</v>
      </c>
      <c r="E35018" s="5">
        <v>103.4</v>
      </c>
      <c r="F35018" s="5">
        <v>206.2</v>
      </c>
      <c r="G35018" s="5">
        <v>102.9</v>
      </c>
      <c r="H35018" s="5">
        <v>102.8</v>
      </c>
      <c r="I35018" s="5">
        <v>0</v>
      </c>
      <c r="J35018" s="5">
        <v>0</v>
      </c>
      <c r="K35018" s="5">
        <v>0</v>
      </c>
    </row>
    <row r="35019" spans="1:11" x14ac:dyDescent="0.25">
      <c r="A35019" s="5">
        <f>35012</f>
      </c>
      <c r="B35019" s="5" t="s">
        <v>35027</v>
      </c>
      <c r="C35019" s="5">
        <v>103.2</v>
      </c>
      <c r="D35019" s="5">
        <v>0.1</v>
      </c>
      <c r="E35019" s="5">
        <v>103.4</v>
      </c>
      <c r="F35019" s="5">
        <v>206.2</v>
      </c>
      <c r="G35019" s="5">
        <v>102.9</v>
      </c>
      <c r="H35019" s="5">
        <v>102.8</v>
      </c>
      <c r="I35019" s="5">
        <v>0</v>
      </c>
      <c r="J35019" s="5">
        <v>0</v>
      </c>
      <c r="K35019" s="5">
        <v>0</v>
      </c>
    </row>
    <row r="35020" spans="1:11" x14ac:dyDescent="0.25">
      <c r="A35020" s="5">
        <f>35013</f>
      </c>
      <c r="B35020" s="5" t="s">
        <v>35028</v>
      </c>
      <c r="C35020" s="5">
        <v>103.2</v>
      </c>
      <c r="D35020" s="5">
        <v>0.1</v>
      </c>
      <c r="E35020" s="5">
        <v>103.4</v>
      </c>
      <c r="F35020" s="5">
        <v>206.2</v>
      </c>
      <c r="G35020" s="5">
        <v>102.9</v>
      </c>
      <c r="H35020" s="5">
        <v>102.8</v>
      </c>
      <c r="I35020" s="5">
        <v>0</v>
      </c>
      <c r="J35020" s="5">
        <v>0</v>
      </c>
      <c r="K35020" s="5">
        <v>0</v>
      </c>
    </row>
    <row r="35021" spans="1:11" x14ac:dyDescent="0.25">
      <c r="A35021" s="5">
        <f>35014</f>
      </c>
      <c r="B35021" s="5" t="s">
        <v>35029</v>
      </c>
      <c r="C35021" s="5">
        <v>103.2</v>
      </c>
      <c r="D35021" s="5">
        <v>0.1</v>
      </c>
      <c r="E35021" s="5">
        <v>103.4</v>
      </c>
      <c r="F35021" s="5">
        <v>206.2</v>
      </c>
      <c r="G35021" s="5">
        <v>102.9</v>
      </c>
      <c r="H35021" s="5">
        <v>102.8</v>
      </c>
      <c r="I35021" s="5">
        <v>0</v>
      </c>
      <c r="J35021" s="5">
        <v>0</v>
      </c>
      <c r="K35021" s="5">
        <v>0</v>
      </c>
    </row>
    <row r="35022" spans="1:11" x14ac:dyDescent="0.25">
      <c r="A35022" s="5">
        <f>35015</f>
      </c>
      <c r="B35022" s="5" t="s">
        <v>35030</v>
      </c>
      <c r="C35022" s="5">
        <v>103.8</v>
      </c>
      <c r="D35022" s="5">
        <v>0.1</v>
      </c>
      <c r="E35022" s="5">
        <v>103.9</v>
      </c>
      <c r="F35022" s="5">
        <v>206.6</v>
      </c>
      <c r="G35022" s="5">
        <v>103.1</v>
      </c>
      <c r="H35022" s="5">
        <v>102.9</v>
      </c>
      <c r="I35022" s="5">
        <v>0</v>
      </c>
      <c r="J35022" s="5">
        <v>0</v>
      </c>
      <c r="K35022" s="5">
        <v>0</v>
      </c>
    </row>
    <row r="35023" spans="1:11" x14ac:dyDescent="0.25">
      <c r="A35023" s="5">
        <f>35016</f>
      </c>
      <c r="B35023" s="5" t="s">
        <v>35031</v>
      </c>
      <c r="C35023" s="5">
        <v>101.9</v>
      </c>
      <c r="D35023" s="5">
        <v>0.1</v>
      </c>
      <c r="E35023" s="5">
        <v>102</v>
      </c>
      <c r="F35023" s="5">
        <v>203.1</v>
      </c>
      <c r="G35023" s="5">
        <v>101.3</v>
      </c>
      <c r="H35023" s="5">
        <v>101.2</v>
      </c>
      <c r="I35023" s="5">
        <v>0</v>
      </c>
      <c r="J35023" s="5">
        <v>0</v>
      </c>
      <c r="K35023" s="5">
        <v>0</v>
      </c>
    </row>
    <row r="35024" spans="1:11" x14ac:dyDescent="0.25">
      <c r="A35024" s="5">
        <f>35017</f>
      </c>
      <c r="B35024" s="5" t="s">
        <v>35032</v>
      </c>
      <c r="C35024" s="5">
        <v>101.9</v>
      </c>
      <c r="D35024" s="5">
        <v>0.1</v>
      </c>
      <c r="E35024" s="5">
        <v>102</v>
      </c>
      <c r="F35024" s="5">
        <v>203.1</v>
      </c>
      <c r="G35024" s="5">
        <v>101.3</v>
      </c>
      <c r="H35024" s="5">
        <v>101.2</v>
      </c>
      <c r="I35024" s="5">
        <v>0</v>
      </c>
      <c r="J35024" s="5">
        <v>0</v>
      </c>
      <c r="K35024" s="5">
        <v>0</v>
      </c>
    </row>
    <row r="35025" spans="1:11" x14ac:dyDescent="0.25">
      <c r="A35025" s="5">
        <f>35018</f>
      </c>
      <c r="B35025" s="5" t="s">
        <v>35033</v>
      </c>
      <c r="C35025" s="5">
        <v>101.1</v>
      </c>
      <c r="D35025" s="5">
        <v>0.1</v>
      </c>
      <c r="E35025" s="5">
        <v>101.2</v>
      </c>
      <c r="F35025" s="5">
        <v>201.8</v>
      </c>
      <c r="G35025" s="5">
        <v>100.7</v>
      </c>
      <c r="H35025" s="5">
        <v>100.6</v>
      </c>
      <c r="I35025" s="5">
        <v>0</v>
      </c>
      <c r="J35025" s="5">
        <v>0</v>
      </c>
      <c r="K35025" s="5">
        <v>0</v>
      </c>
    </row>
    <row r="35026" spans="1:11" x14ac:dyDescent="0.25">
      <c r="A35026" s="5">
        <f>35019</f>
      </c>
      <c r="B35026" s="5" t="s">
        <v>35034</v>
      </c>
      <c r="C35026" s="5">
        <v>101.1</v>
      </c>
      <c r="D35026" s="5">
        <v>0.1</v>
      </c>
      <c r="E35026" s="5">
        <v>101.2</v>
      </c>
      <c r="F35026" s="5">
        <v>201.8</v>
      </c>
      <c r="G35026" s="5">
        <v>100.7</v>
      </c>
      <c r="H35026" s="5">
        <v>100.6</v>
      </c>
      <c r="I35026" s="5">
        <v>0</v>
      </c>
      <c r="J35026" s="5">
        <v>0</v>
      </c>
      <c r="K35026" s="5">
        <v>0</v>
      </c>
    </row>
    <row r="35027" spans="1:11" x14ac:dyDescent="0.25">
      <c r="A35027" s="5">
        <f>35020</f>
      </c>
      <c r="B35027" s="5" t="s">
        <v>35035</v>
      </c>
      <c r="C35027" s="5">
        <v>101.1</v>
      </c>
      <c r="D35027" s="5">
        <v>0.1</v>
      </c>
      <c r="E35027" s="5">
        <v>101.2</v>
      </c>
      <c r="F35027" s="5">
        <v>201.8</v>
      </c>
      <c r="G35027" s="5">
        <v>100.7</v>
      </c>
      <c r="H35027" s="5">
        <v>100.6</v>
      </c>
      <c r="I35027" s="5">
        <v>0</v>
      </c>
      <c r="J35027" s="5">
        <v>0</v>
      </c>
      <c r="K35027" s="5">
        <v>0</v>
      </c>
    </row>
    <row r="35028" spans="1:11" x14ac:dyDescent="0.25">
      <c r="A35028" s="5">
        <f>35021</f>
      </c>
      <c r="B35028" s="5" t="s">
        <v>35036</v>
      </c>
      <c r="C35028" s="5">
        <v>101.1</v>
      </c>
      <c r="D35028" s="5">
        <v>0.1</v>
      </c>
      <c r="E35028" s="5">
        <v>101.2</v>
      </c>
      <c r="F35028" s="5">
        <v>201.8</v>
      </c>
      <c r="G35028" s="5">
        <v>100.7</v>
      </c>
      <c r="H35028" s="5">
        <v>100.6</v>
      </c>
      <c r="I35028" s="5">
        <v>0</v>
      </c>
      <c r="J35028" s="5">
        <v>0</v>
      </c>
      <c r="K35028" s="5">
        <v>0</v>
      </c>
    </row>
    <row r="35029" spans="1:11" x14ac:dyDescent="0.25">
      <c r="A35029" s="5">
        <f>35022</f>
      </c>
      <c r="B35029" s="5" t="s">
        <v>35037</v>
      </c>
      <c r="C35029" s="5">
        <v>102.6</v>
      </c>
      <c r="D35029" s="5">
        <v>0.1</v>
      </c>
      <c r="E35029" s="5">
        <v>102.7</v>
      </c>
      <c r="F35029" s="5">
        <v>204</v>
      </c>
      <c r="G35029" s="5">
        <v>101.8</v>
      </c>
      <c r="H35029" s="5">
        <v>101.6</v>
      </c>
      <c r="I35029" s="5">
        <v>0</v>
      </c>
      <c r="J35029" s="5">
        <v>0</v>
      </c>
      <c r="K35029" s="5">
        <v>0</v>
      </c>
    </row>
    <row r="35030" spans="1:11" x14ac:dyDescent="0.25">
      <c r="A35030" s="5">
        <f>35023</f>
      </c>
      <c r="B35030" s="5" t="s">
        <v>35038</v>
      </c>
      <c r="C35030" s="5">
        <v>102.6</v>
      </c>
      <c r="D35030" s="5">
        <v>0.1</v>
      </c>
      <c r="E35030" s="5">
        <v>102.7</v>
      </c>
      <c r="F35030" s="5">
        <v>204</v>
      </c>
      <c r="G35030" s="5">
        <v>101.8</v>
      </c>
      <c r="H35030" s="5">
        <v>101.6</v>
      </c>
      <c r="I35030" s="5">
        <v>0</v>
      </c>
      <c r="J35030" s="5">
        <v>0</v>
      </c>
      <c r="K35030" s="5">
        <v>0</v>
      </c>
    </row>
    <row r="35031" spans="1:11" x14ac:dyDescent="0.25">
      <c r="A35031" s="5">
        <f>35024</f>
      </c>
      <c r="B35031" s="5" t="s">
        <v>35039</v>
      </c>
      <c r="C35031" s="5">
        <v>101.9</v>
      </c>
      <c r="D35031" s="5">
        <v>0.1</v>
      </c>
      <c r="E35031" s="5">
        <v>102.1</v>
      </c>
      <c r="F35031" s="5">
        <v>203.4</v>
      </c>
      <c r="G35031" s="5">
        <v>101.5</v>
      </c>
      <c r="H35031" s="5">
        <v>101.4</v>
      </c>
      <c r="I35031" s="5">
        <v>0</v>
      </c>
      <c r="J35031" s="5">
        <v>0</v>
      </c>
      <c r="K35031" s="5">
        <v>0</v>
      </c>
    </row>
    <row r="35032" spans="1:11" x14ac:dyDescent="0.25">
      <c r="A35032" s="5">
        <f>35025</f>
      </c>
      <c r="B35032" s="5" t="s">
        <v>35040</v>
      </c>
      <c r="C35032" s="5">
        <v>101.9</v>
      </c>
      <c r="D35032" s="5">
        <v>0.1</v>
      </c>
      <c r="E35032" s="5">
        <v>102.1</v>
      </c>
      <c r="F35032" s="5">
        <v>203.4</v>
      </c>
      <c r="G35032" s="5">
        <v>101.5</v>
      </c>
      <c r="H35032" s="5">
        <v>101.4</v>
      </c>
      <c r="I35032" s="5">
        <v>0</v>
      </c>
      <c r="J35032" s="5">
        <v>0</v>
      </c>
      <c r="K35032" s="5">
        <v>0</v>
      </c>
    </row>
    <row r="35033" spans="1:11" x14ac:dyDescent="0.25">
      <c r="A35033" s="5">
        <f>35026</f>
      </c>
      <c r="B35033" s="5" t="s">
        <v>35041</v>
      </c>
      <c r="C35033" s="5">
        <v>100.6</v>
      </c>
      <c r="D35033" s="5">
        <v>0.1</v>
      </c>
      <c r="E35033" s="5">
        <v>100.7</v>
      </c>
      <c r="F35033" s="5">
        <v>201.8</v>
      </c>
      <c r="G35033" s="5">
        <v>100.6</v>
      </c>
      <c r="H35033" s="5">
        <v>100.4</v>
      </c>
      <c r="I35033" s="5">
        <v>0</v>
      </c>
      <c r="J35033" s="5">
        <v>0</v>
      </c>
      <c r="K35033" s="5">
        <v>0</v>
      </c>
    </row>
    <row r="35034" spans="1:11" x14ac:dyDescent="0.25">
      <c r="A35034" s="5">
        <f>35027</f>
      </c>
      <c r="B35034" s="5" t="s">
        <v>35042</v>
      </c>
      <c r="C35034" s="5">
        <v>100.6</v>
      </c>
      <c r="D35034" s="5">
        <v>0.1</v>
      </c>
      <c r="E35034" s="5">
        <v>100.7</v>
      </c>
      <c r="F35034" s="5">
        <v>201.8</v>
      </c>
      <c r="G35034" s="5">
        <v>100.6</v>
      </c>
      <c r="H35034" s="5">
        <v>100.4</v>
      </c>
      <c r="I35034" s="5">
        <v>0</v>
      </c>
      <c r="J35034" s="5">
        <v>0</v>
      </c>
      <c r="K35034" s="5">
        <v>0</v>
      </c>
    </row>
    <row r="35035" spans="1:11" x14ac:dyDescent="0.25">
      <c r="A35035" s="5">
        <f>35028</f>
      </c>
      <c r="B35035" s="5" t="s">
        <v>35043</v>
      </c>
      <c r="C35035" s="5">
        <v>101.1</v>
      </c>
      <c r="D35035" s="5">
        <v>0.1</v>
      </c>
      <c r="E35035" s="5">
        <v>101.3</v>
      </c>
      <c r="F35035" s="5">
        <v>202.2</v>
      </c>
      <c r="G35035" s="5">
        <v>100.9</v>
      </c>
      <c r="H35035" s="5">
        <v>100.7</v>
      </c>
      <c r="I35035" s="5">
        <v>0</v>
      </c>
      <c r="J35035" s="5">
        <v>0</v>
      </c>
      <c r="K35035" s="5">
        <v>0</v>
      </c>
    </row>
    <row r="35036" spans="1:11" x14ac:dyDescent="0.25">
      <c r="A35036" s="5">
        <f>35029</f>
      </c>
      <c r="B35036" s="5" t="s">
        <v>35044</v>
      </c>
      <c r="C35036" s="5">
        <v>101.1</v>
      </c>
      <c r="D35036" s="5">
        <v>0.1</v>
      </c>
      <c r="E35036" s="5">
        <v>101.3</v>
      </c>
      <c r="F35036" s="5">
        <v>202.2</v>
      </c>
      <c r="G35036" s="5">
        <v>100.9</v>
      </c>
      <c r="H35036" s="5">
        <v>100.7</v>
      </c>
      <c r="I35036" s="5">
        <v>0</v>
      </c>
      <c r="J35036" s="5">
        <v>0</v>
      </c>
      <c r="K35036" s="5">
        <v>0</v>
      </c>
    </row>
    <row r="35037" spans="1:11" x14ac:dyDescent="0.25">
      <c r="A35037" s="5">
        <f>35030</f>
      </c>
      <c r="B35037" s="5" t="s">
        <v>35045</v>
      </c>
      <c r="C35037" s="5">
        <v>101.1</v>
      </c>
      <c r="D35037" s="5">
        <v>0.1</v>
      </c>
      <c r="E35037" s="5">
        <v>101.3</v>
      </c>
      <c r="F35037" s="5">
        <v>202.2</v>
      </c>
      <c r="G35037" s="5">
        <v>100.9</v>
      </c>
      <c r="H35037" s="5">
        <v>100.7</v>
      </c>
      <c r="I35037" s="5">
        <v>0</v>
      </c>
      <c r="J35037" s="5">
        <v>0</v>
      </c>
      <c r="K35037" s="5">
        <v>0</v>
      </c>
    </row>
    <row r="35038" spans="1:11" x14ac:dyDescent="0.25">
      <c r="A35038" s="5">
        <f>35031</f>
      </c>
      <c r="B35038" s="5" t="s">
        <v>35046</v>
      </c>
      <c r="C35038" s="5">
        <v>101.5</v>
      </c>
      <c r="D35038" s="5">
        <v>0.1</v>
      </c>
      <c r="E35038" s="5">
        <v>101.7</v>
      </c>
      <c r="F35038" s="5">
        <v>201.9</v>
      </c>
      <c r="G35038" s="5">
        <v>100.7</v>
      </c>
      <c r="H35038" s="5">
        <v>100.9</v>
      </c>
      <c r="I35038" s="5">
        <v>0</v>
      </c>
      <c r="J35038" s="5">
        <v>0</v>
      </c>
      <c r="K35038" s="5">
        <v>0</v>
      </c>
    </row>
    <row r="35039" spans="1:11" x14ac:dyDescent="0.25">
      <c r="A35039" s="5">
        <f>35032</f>
      </c>
      <c r="B35039" s="5" t="s">
        <v>35047</v>
      </c>
      <c r="C35039" s="5">
        <v>101.5</v>
      </c>
      <c r="D35039" s="5">
        <v>0.1</v>
      </c>
      <c r="E35039" s="5">
        <v>101.7</v>
      </c>
      <c r="F35039" s="5">
        <v>201.9</v>
      </c>
      <c r="G35039" s="5">
        <v>100.7</v>
      </c>
      <c r="H35039" s="5">
        <v>100.9</v>
      </c>
      <c r="I35039" s="5">
        <v>0</v>
      </c>
      <c r="J35039" s="5">
        <v>0</v>
      </c>
      <c r="K35039" s="5">
        <v>0</v>
      </c>
    </row>
    <row r="35040" spans="1:11" x14ac:dyDescent="0.25">
      <c r="A35040" s="5">
        <f>35033</f>
      </c>
      <c r="B35040" s="5" t="s">
        <v>35048</v>
      </c>
      <c r="C35040" s="5">
        <v>101.1</v>
      </c>
      <c r="D35040" s="5">
        <v>0.1</v>
      </c>
      <c r="E35040" s="5">
        <v>101.3</v>
      </c>
      <c r="F35040" s="5">
        <v>202</v>
      </c>
      <c r="G35040" s="5">
        <v>100.7</v>
      </c>
      <c r="H35040" s="5">
        <v>100.6</v>
      </c>
      <c r="I35040" s="5">
        <v>0</v>
      </c>
      <c r="J35040" s="5">
        <v>0</v>
      </c>
      <c r="K35040" s="5">
        <v>0</v>
      </c>
    </row>
    <row r="35041" spans="1:11" x14ac:dyDescent="0.25">
      <c r="A35041" s="5">
        <f>35034</f>
      </c>
      <c r="B35041" s="5" t="s">
        <v>35049</v>
      </c>
      <c r="C35041" s="5">
        <v>101.1</v>
      </c>
      <c r="D35041" s="5">
        <v>0.1</v>
      </c>
      <c r="E35041" s="5">
        <v>101.3</v>
      </c>
      <c r="F35041" s="5">
        <v>202</v>
      </c>
      <c r="G35041" s="5">
        <v>100.7</v>
      </c>
      <c r="H35041" s="5">
        <v>100.6</v>
      </c>
      <c r="I35041" s="5">
        <v>0</v>
      </c>
      <c r="J35041" s="5">
        <v>0</v>
      </c>
      <c r="K35041" s="5">
        <v>0</v>
      </c>
    </row>
    <row r="35042" spans="1:11" x14ac:dyDescent="0.25">
      <c r="A35042" s="5">
        <f>35035</f>
      </c>
      <c r="B35042" s="5" t="s">
        <v>35050</v>
      </c>
      <c r="C35042" s="5">
        <v>101.8</v>
      </c>
      <c r="D35042" s="5">
        <v>0.1</v>
      </c>
      <c r="E35042" s="5">
        <v>101.8</v>
      </c>
      <c r="F35042" s="5">
        <v>203.1</v>
      </c>
      <c r="G35042" s="5">
        <v>101.3</v>
      </c>
      <c r="H35042" s="5">
        <v>101.2</v>
      </c>
      <c r="I35042" s="5">
        <v>0</v>
      </c>
      <c r="J35042" s="5">
        <v>0</v>
      </c>
      <c r="K35042" s="5">
        <v>0</v>
      </c>
    </row>
    <row r="35043" spans="1:11" x14ac:dyDescent="0.25">
      <c r="A35043" s="5">
        <f>35036</f>
      </c>
      <c r="B35043" s="5" t="s">
        <v>35051</v>
      </c>
      <c r="C35043" s="5">
        <v>101.8</v>
      </c>
      <c r="D35043" s="5">
        <v>0.1</v>
      </c>
      <c r="E35043" s="5">
        <v>101.8</v>
      </c>
      <c r="F35043" s="5">
        <v>203.1</v>
      </c>
      <c r="G35043" s="5">
        <v>101.3</v>
      </c>
      <c r="H35043" s="5">
        <v>101.2</v>
      </c>
      <c r="I35043" s="5">
        <v>0</v>
      </c>
      <c r="J35043" s="5">
        <v>0</v>
      </c>
      <c r="K35043" s="5">
        <v>0</v>
      </c>
    </row>
    <row r="35044" spans="1:11" x14ac:dyDescent="0.25">
      <c r="A35044" s="5">
        <f>35037</f>
      </c>
      <c r="B35044" s="5" t="s">
        <v>35052</v>
      </c>
      <c r="C35044" s="5">
        <v>100.8</v>
      </c>
      <c r="D35044" s="5">
        <v>0.1</v>
      </c>
      <c r="E35044" s="5">
        <v>100.8</v>
      </c>
      <c r="F35044" s="5">
        <v>202</v>
      </c>
      <c r="G35044" s="5">
        <v>100.7</v>
      </c>
      <c r="H35044" s="5">
        <v>100.6</v>
      </c>
      <c r="I35044" s="5">
        <v>0</v>
      </c>
      <c r="J35044" s="5">
        <v>0</v>
      </c>
      <c r="K35044" s="5">
        <v>0</v>
      </c>
    </row>
    <row r="35045" spans="1:11" x14ac:dyDescent="0.25">
      <c r="A35045" s="5">
        <f>35038</f>
      </c>
      <c r="B35045" s="5" t="s">
        <v>35053</v>
      </c>
      <c r="C35045" s="5">
        <v>100.8</v>
      </c>
      <c r="D35045" s="5">
        <v>0.1</v>
      </c>
      <c r="E35045" s="5">
        <v>100.8</v>
      </c>
      <c r="F35045" s="5">
        <v>202</v>
      </c>
      <c r="G35045" s="5">
        <v>100.7</v>
      </c>
      <c r="H35045" s="5">
        <v>100.6</v>
      </c>
      <c r="I35045" s="5">
        <v>0</v>
      </c>
      <c r="J35045" s="5">
        <v>0</v>
      </c>
      <c r="K35045" s="5">
        <v>0</v>
      </c>
    </row>
    <row r="35046" spans="1:11" x14ac:dyDescent="0.25">
      <c r="A35046" s="5">
        <f>35039</f>
      </c>
      <c r="B35046" s="5" t="s">
        <v>35054</v>
      </c>
      <c r="C35046" s="5">
        <v>100.8</v>
      </c>
      <c r="D35046" s="5">
        <v>0.1</v>
      </c>
      <c r="E35046" s="5">
        <v>100.8</v>
      </c>
      <c r="F35046" s="5">
        <v>202</v>
      </c>
      <c r="G35046" s="5">
        <v>100.7</v>
      </c>
      <c r="H35046" s="5">
        <v>100.6</v>
      </c>
      <c r="I35046" s="5">
        <v>0</v>
      </c>
      <c r="J35046" s="5">
        <v>0</v>
      </c>
      <c r="K35046" s="5">
        <v>0</v>
      </c>
    </row>
    <row r="35047" spans="1:11" x14ac:dyDescent="0.25">
      <c r="A35047" s="5">
        <f>35040</f>
      </c>
      <c r="B35047" s="5" t="s">
        <v>35055</v>
      </c>
      <c r="C35047" s="5">
        <v>100.8</v>
      </c>
      <c r="D35047" s="5">
        <v>0.1</v>
      </c>
      <c r="E35047" s="5">
        <v>100.8</v>
      </c>
      <c r="F35047" s="5">
        <v>202</v>
      </c>
      <c r="G35047" s="5">
        <v>100.7</v>
      </c>
      <c r="H35047" s="5">
        <v>100.6</v>
      </c>
      <c r="I35047" s="5">
        <v>0</v>
      </c>
      <c r="J35047" s="5">
        <v>0</v>
      </c>
      <c r="K35047" s="5">
        <v>0</v>
      </c>
    </row>
    <row r="35048" spans="1:11" x14ac:dyDescent="0.25">
      <c r="A35048" s="5">
        <f>35041</f>
      </c>
      <c r="B35048" s="5" t="s">
        <v>35056</v>
      </c>
      <c r="C35048" s="5">
        <v>101.2</v>
      </c>
      <c r="D35048" s="5">
        <v>0.1</v>
      </c>
      <c r="E35048" s="5">
        <v>101.3</v>
      </c>
      <c r="F35048" s="5">
        <v>202.2</v>
      </c>
      <c r="G35048" s="5">
        <v>100.9</v>
      </c>
      <c r="H35048" s="5">
        <v>100.7</v>
      </c>
      <c r="I35048" s="5">
        <v>0</v>
      </c>
      <c r="J35048" s="5">
        <v>0</v>
      </c>
      <c r="K35048" s="5">
        <v>0</v>
      </c>
    </row>
    <row r="35049" spans="1:11" x14ac:dyDescent="0.25">
      <c r="A35049" s="5">
        <f>35042</f>
      </c>
      <c r="B35049" s="5" t="s">
        <v>35057</v>
      </c>
      <c r="C35049" s="5">
        <v>101.2</v>
      </c>
      <c r="D35049" s="5">
        <v>0.1</v>
      </c>
      <c r="E35049" s="5">
        <v>101.3</v>
      </c>
      <c r="F35049" s="5">
        <v>202.2</v>
      </c>
      <c r="G35049" s="5">
        <v>100.9</v>
      </c>
      <c r="H35049" s="5">
        <v>100.7</v>
      </c>
      <c r="I35049" s="5">
        <v>0</v>
      </c>
      <c r="J35049" s="5">
        <v>0</v>
      </c>
      <c r="K35049" s="5">
        <v>0</v>
      </c>
    </row>
    <row r="35050" spans="1:11" x14ac:dyDescent="0.25">
      <c r="A35050" s="5">
        <f>35043</f>
      </c>
      <c r="B35050" s="5" t="s">
        <v>35058</v>
      </c>
      <c r="C35050" s="5">
        <v>102.3</v>
      </c>
      <c r="D35050" s="5">
        <v>0.1</v>
      </c>
      <c r="E35050" s="5">
        <v>102.4</v>
      </c>
      <c r="F35050" s="5">
        <v>204.1</v>
      </c>
      <c r="G35050" s="5">
        <v>101.8</v>
      </c>
      <c r="H35050" s="5">
        <v>101.7</v>
      </c>
      <c r="I35050" s="5">
        <v>0</v>
      </c>
      <c r="J35050" s="5">
        <v>0</v>
      </c>
      <c r="K35050" s="5">
        <v>0</v>
      </c>
    </row>
    <row r="35051" spans="1:11" x14ac:dyDescent="0.25">
      <c r="A35051" s="5">
        <f>35044</f>
      </c>
      <c r="B35051" s="5" t="s">
        <v>35059</v>
      </c>
      <c r="C35051" s="5">
        <v>102.3</v>
      </c>
      <c r="D35051" s="5">
        <v>0.1</v>
      </c>
      <c r="E35051" s="5">
        <v>102.4</v>
      </c>
      <c r="F35051" s="5">
        <v>204.1</v>
      </c>
      <c r="G35051" s="5">
        <v>101.8</v>
      </c>
      <c r="H35051" s="5">
        <v>101.7</v>
      </c>
      <c r="I35051" s="5">
        <v>0</v>
      </c>
      <c r="J35051" s="5">
        <v>0</v>
      </c>
      <c r="K35051" s="5">
        <v>0</v>
      </c>
    </row>
    <row r="35052" spans="1:11" x14ac:dyDescent="0.25">
      <c r="A35052" s="5">
        <f>35045</f>
      </c>
      <c r="B35052" s="5" t="s">
        <v>35060</v>
      </c>
      <c r="C35052" s="5">
        <v>101.6</v>
      </c>
      <c r="D35052" s="5">
        <v>0.1</v>
      </c>
      <c r="E35052" s="5">
        <v>101.8</v>
      </c>
      <c r="F35052" s="5">
        <v>203.6</v>
      </c>
      <c r="G35052" s="5">
        <v>101.5</v>
      </c>
      <c r="H35052" s="5">
        <v>101.3</v>
      </c>
      <c r="I35052" s="5">
        <v>0</v>
      </c>
      <c r="J35052" s="5">
        <v>0</v>
      </c>
      <c r="K35052" s="5">
        <v>0</v>
      </c>
    </row>
    <row r="35053" spans="1:11" x14ac:dyDescent="0.25">
      <c r="A35053" s="5">
        <f>35046</f>
      </c>
      <c r="B35053" s="5" t="s">
        <v>35061</v>
      </c>
      <c r="C35053" s="5">
        <v>101.6</v>
      </c>
      <c r="D35053" s="5">
        <v>0.1</v>
      </c>
      <c r="E35053" s="5">
        <v>101.8</v>
      </c>
      <c r="F35053" s="5">
        <v>203.6</v>
      </c>
      <c r="G35053" s="5">
        <v>101.5</v>
      </c>
      <c r="H35053" s="5">
        <v>101.3</v>
      </c>
      <c r="I35053" s="5">
        <v>0</v>
      </c>
      <c r="J35053" s="5">
        <v>0</v>
      </c>
      <c r="K35053" s="5">
        <v>0</v>
      </c>
    </row>
    <row r="35054" spans="1:11" x14ac:dyDescent="0.25">
      <c r="A35054" s="5">
        <f>35047</f>
      </c>
      <c r="B35054" s="5" t="s">
        <v>35062</v>
      </c>
      <c r="C35054" s="5">
        <v>102.2</v>
      </c>
      <c r="D35054" s="5">
        <v>0.1</v>
      </c>
      <c r="E35054" s="5">
        <v>102.4</v>
      </c>
      <c r="F35054" s="5">
        <v>203.2</v>
      </c>
      <c r="G35054" s="5">
        <v>101.4</v>
      </c>
      <c r="H35054" s="5">
        <v>101.3</v>
      </c>
      <c r="I35054" s="5">
        <v>0</v>
      </c>
      <c r="J35054" s="5">
        <v>0</v>
      </c>
      <c r="K35054" s="5">
        <v>0</v>
      </c>
    </row>
    <row r="35055" spans="1:11" x14ac:dyDescent="0.25">
      <c r="A35055" s="5">
        <f>35048</f>
      </c>
      <c r="B35055" s="5" t="s">
        <v>35063</v>
      </c>
      <c r="C35055" s="5">
        <v>102.2</v>
      </c>
      <c r="D35055" s="5">
        <v>0.1</v>
      </c>
      <c r="E35055" s="5">
        <v>102.4</v>
      </c>
      <c r="F35055" s="5">
        <v>203.2</v>
      </c>
      <c r="G35055" s="5">
        <v>101.4</v>
      </c>
      <c r="H35055" s="5">
        <v>101.3</v>
      </c>
      <c r="I35055" s="5">
        <v>0</v>
      </c>
      <c r="J35055" s="5">
        <v>0</v>
      </c>
      <c r="K35055" s="5">
        <v>0</v>
      </c>
    </row>
    <row r="35056" spans="1:11" x14ac:dyDescent="0.25">
      <c r="A35056" s="5">
        <f>35049</f>
      </c>
      <c r="B35056" s="5" t="s">
        <v>35064</v>
      </c>
      <c r="C35056" s="5">
        <v>102.2</v>
      </c>
      <c r="D35056" s="5">
        <v>0.1</v>
      </c>
      <c r="E35056" s="5">
        <v>102.4</v>
      </c>
      <c r="F35056" s="5">
        <v>203.2</v>
      </c>
      <c r="G35056" s="5">
        <v>101.4</v>
      </c>
      <c r="H35056" s="5">
        <v>101.3</v>
      </c>
      <c r="I35056" s="5">
        <v>0</v>
      </c>
      <c r="J35056" s="5">
        <v>0</v>
      </c>
      <c r="K35056" s="5">
        <v>0</v>
      </c>
    </row>
    <row r="35057" spans="1:11" x14ac:dyDescent="0.25">
      <c r="A35057" s="5">
        <f>35050</f>
      </c>
      <c r="B35057" s="5" t="s">
        <v>35065</v>
      </c>
      <c r="C35057" s="5">
        <v>102.2</v>
      </c>
      <c r="D35057" s="5">
        <v>0.1</v>
      </c>
      <c r="E35057" s="5">
        <v>102.4</v>
      </c>
      <c r="F35057" s="5">
        <v>203.2</v>
      </c>
      <c r="G35057" s="5">
        <v>101.4</v>
      </c>
      <c r="H35057" s="5">
        <v>101.3</v>
      </c>
      <c r="I35057" s="5">
        <v>0</v>
      </c>
      <c r="J35057" s="5">
        <v>0</v>
      </c>
      <c r="K35057" s="5">
        <v>0</v>
      </c>
    </row>
    <row r="35058" spans="1:11" x14ac:dyDescent="0.25">
      <c r="A35058" s="5">
        <f>35051</f>
      </c>
      <c r="B35058" s="5" t="s">
        <v>35066</v>
      </c>
      <c r="C35058" s="5">
        <v>101.8</v>
      </c>
      <c r="D35058" s="5">
        <v>0.1</v>
      </c>
      <c r="E35058" s="5">
        <v>101.9</v>
      </c>
      <c r="F35058" s="5">
        <v>203.3</v>
      </c>
      <c r="G35058" s="5">
        <v>101.4</v>
      </c>
      <c r="H35058" s="5">
        <v>101.4</v>
      </c>
      <c r="I35058" s="5">
        <v>0</v>
      </c>
      <c r="J35058" s="5">
        <v>0</v>
      </c>
      <c r="K35058" s="5">
        <v>0</v>
      </c>
    </row>
    <row r="35059" spans="1:11" x14ac:dyDescent="0.25">
      <c r="A35059" s="5">
        <f>35052</f>
      </c>
      <c r="B35059" s="5" t="s">
        <v>35067</v>
      </c>
      <c r="C35059" s="5">
        <v>101.8</v>
      </c>
      <c r="D35059" s="5">
        <v>0.1</v>
      </c>
      <c r="E35059" s="5">
        <v>101.9</v>
      </c>
      <c r="F35059" s="5">
        <v>203.3</v>
      </c>
      <c r="G35059" s="5">
        <v>101.4</v>
      </c>
      <c r="H35059" s="5">
        <v>101.4</v>
      </c>
      <c r="I35059" s="5">
        <v>0</v>
      </c>
      <c r="J35059" s="5">
        <v>0</v>
      </c>
      <c r="K35059" s="5">
        <v>0</v>
      </c>
    </row>
    <row r="35060" spans="1:11" x14ac:dyDescent="0.25">
      <c r="A35060" s="5">
        <f>35053</f>
      </c>
      <c r="B35060" s="5" t="s">
        <v>35068</v>
      </c>
      <c r="C35060" s="5">
        <v>101.5</v>
      </c>
      <c r="D35060" s="5">
        <v>0.1</v>
      </c>
      <c r="E35060" s="5">
        <v>101.5</v>
      </c>
      <c r="F35060" s="5">
        <v>202.4</v>
      </c>
      <c r="G35060" s="5">
        <v>100.9</v>
      </c>
      <c r="H35060" s="5">
        <v>100.8</v>
      </c>
      <c r="I35060" s="5">
        <v>0</v>
      </c>
      <c r="J35060" s="5">
        <v>0</v>
      </c>
      <c r="K35060" s="5">
        <v>0</v>
      </c>
    </row>
    <row r="35061" spans="1:11" x14ac:dyDescent="0.25">
      <c r="A35061" s="5">
        <f>35054</f>
      </c>
      <c r="B35061" s="5" t="s">
        <v>35069</v>
      </c>
      <c r="C35061" s="5">
        <v>101.5</v>
      </c>
      <c r="D35061" s="5">
        <v>0.1</v>
      </c>
      <c r="E35061" s="5">
        <v>101.5</v>
      </c>
      <c r="F35061" s="5">
        <v>202.4</v>
      </c>
      <c r="G35061" s="5">
        <v>100.9</v>
      </c>
      <c r="H35061" s="5">
        <v>100.8</v>
      </c>
      <c r="I35061" s="5">
        <v>0</v>
      </c>
      <c r="J35061" s="5">
        <v>0</v>
      </c>
      <c r="K35061" s="5">
        <v>0</v>
      </c>
    </row>
    <row r="35062" spans="1:11" x14ac:dyDescent="0.25">
      <c r="A35062" s="5">
        <f>35055</f>
      </c>
      <c r="B35062" s="5" t="s">
        <v>35070</v>
      </c>
      <c r="C35062" s="5">
        <v>101.8</v>
      </c>
      <c r="D35062" s="5">
        <v>0.1</v>
      </c>
      <c r="E35062" s="5">
        <v>102</v>
      </c>
      <c r="F35062" s="5">
        <v>203.2</v>
      </c>
      <c r="G35062" s="5">
        <v>101.3</v>
      </c>
      <c r="H35062" s="5">
        <v>100.8</v>
      </c>
      <c r="I35062" s="5">
        <v>0</v>
      </c>
      <c r="J35062" s="5">
        <v>0</v>
      </c>
      <c r="K35062" s="5">
        <v>0</v>
      </c>
    </row>
    <row r="35063" spans="1:11" x14ac:dyDescent="0.25">
      <c r="A35063" s="5">
        <f>35056</f>
      </c>
      <c r="B35063" s="5" t="s">
        <v>35071</v>
      </c>
      <c r="C35063" s="5">
        <v>101.8</v>
      </c>
      <c r="D35063" s="5">
        <v>0.1</v>
      </c>
      <c r="E35063" s="5">
        <v>102</v>
      </c>
      <c r="F35063" s="5">
        <v>203.2</v>
      </c>
      <c r="G35063" s="5">
        <v>101.3</v>
      </c>
      <c r="H35063" s="5">
        <v>101.1</v>
      </c>
      <c r="I35063" s="5">
        <v>0</v>
      </c>
      <c r="J35063" s="5">
        <v>0</v>
      </c>
      <c r="K35063" s="5">
        <v>0</v>
      </c>
    </row>
    <row r="35064" spans="1:11" x14ac:dyDescent="0.25">
      <c r="A35064" s="5">
        <f>35057</f>
      </c>
      <c r="B35064" s="5" t="s">
        <v>35072</v>
      </c>
      <c r="C35064" s="5">
        <v>101.5</v>
      </c>
      <c r="D35064" s="5">
        <v>0.1</v>
      </c>
      <c r="E35064" s="5">
        <v>101.7</v>
      </c>
      <c r="F35064" s="5">
        <v>203.2</v>
      </c>
      <c r="G35064" s="5">
        <v>101.3</v>
      </c>
      <c r="H35064" s="5">
        <v>101.1</v>
      </c>
      <c r="I35064" s="5">
        <v>0</v>
      </c>
      <c r="J35064" s="5">
        <v>0</v>
      </c>
      <c r="K35064" s="5">
        <v>0</v>
      </c>
    </row>
    <row r="35065" spans="1:11" x14ac:dyDescent="0.25">
      <c r="A35065" s="5">
        <f>35058</f>
      </c>
      <c r="B35065" s="5" t="s">
        <v>35073</v>
      </c>
      <c r="C35065" s="5">
        <v>101.5</v>
      </c>
      <c r="D35065" s="5">
        <v>0.1</v>
      </c>
      <c r="E35065" s="5">
        <v>101.7</v>
      </c>
      <c r="F35065" s="5">
        <v>202.2</v>
      </c>
      <c r="G35065" s="5">
        <v>100.9</v>
      </c>
      <c r="H35065" s="5">
        <v>100.8</v>
      </c>
      <c r="I35065" s="5">
        <v>0</v>
      </c>
      <c r="J35065" s="5">
        <v>0</v>
      </c>
      <c r="K35065" s="5">
        <v>0</v>
      </c>
    </row>
    <row r="35066" spans="1:11" x14ac:dyDescent="0.25">
      <c r="A35066" s="5">
        <f>35059</f>
      </c>
      <c r="B35066" s="5" t="s">
        <v>35074</v>
      </c>
      <c r="C35066" s="5">
        <v>101.5</v>
      </c>
      <c r="D35066" s="5">
        <v>0.1</v>
      </c>
      <c r="E35066" s="5">
        <v>101.7</v>
      </c>
      <c r="F35066" s="5">
        <v>202.2</v>
      </c>
      <c r="G35066" s="5">
        <v>100.9</v>
      </c>
      <c r="H35066" s="5">
        <v>100.8</v>
      </c>
      <c r="I35066" s="5">
        <v>0</v>
      </c>
      <c r="J35066" s="5">
        <v>0</v>
      </c>
      <c r="K35066" s="5">
        <v>0</v>
      </c>
    </row>
    <row r="35067" spans="1:11" x14ac:dyDescent="0.25">
      <c r="A35067" s="5">
        <f>35060</f>
      </c>
      <c r="B35067" s="5" t="s">
        <v>35075</v>
      </c>
      <c r="C35067" s="5">
        <v>101.5</v>
      </c>
      <c r="D35067" s="5">
        <v>0.1</v>
      </c>
      <c r="E35067" s="5">
        <v>101.7</v>
      </c>
      <c r="F35067" s="5">
        <v>202.2</v>
      </c>
      <c r="G35067" s="5">
        <v>100.9</v>
      </c>
      <c r="H35067" s="5">
        <v>100.8</v>
      </c>
      <c r="I35067" s="5">
        <v>0</v>
      </c>
      <c r="J35067" s="5">
        <v>0</v>
      </c>
      <c r="K35067" s="5">
        <v>0</v>
      </c>
    </row>
    <row r="35068" spans="1:11" x14ac:dyDescent="0.25">
      <c r="A35068" s="5">
        <f>35061</f>
      </c>
      <c r="B35068" s="5" t="s">
        <v>35076</v>
      </c>
      <c r="C35068" s="5">
        <v>101.1</v>
      </c>
      <c r="D35068" s="5">
        <v>0.1</v>
      </c>
      <c r="E35068" s="5">
        <v>101.2</v>
      </c>
      <c r="F35068" s="5">
        <v>201.6</v>
      </c>
      <c r="G35068" s="5">
        <v>100.6</v>
      </c>
      <c r="H35068" s="5">
        <v>100.5</v>
      </c>
      <c r="I35068" s="5">
        <v>0</v>
      </c>
      <c r="J35068" s="5">
        <v>0</v>
      </c>
      <c r="K35068" s="5">
        <v>0</v>
      </c>
    </row>
    <row r="35069" spans="1:11" x14ac:dyDescent="0.25">
      <c r="A35069" s="5">
        <f>35062</f>
      </c>
      <c r="B35069" s="5" t="s">
        <v>35077</v>
      </c>
      <c r="C35069" s="5">
        <v>101.1</v>
      </c>
      <c r="D35069" s="5">
        <v>0.1</v>
      </c>
      <c r="E35069" s="5">
        <v>101.2</v>
      </c>
      <c r="F35069" s="5">
        <v>201.6</v>
      </c>
      <c r="G35069" s="5">
        <v>100.6</v>
      </c>
      <c r="H35069" s="5">
        <v>100.5</v>
      </c>
      <c r="I35069" s="5">
        <v>0</v>
      </c>
      <c r="J35069" s="5">
        <v>0</v>
      </c>
      <c r="K35069" s="5">
        <v>0</v>
      </c>
    </row>
    <row r="35070" spans="1:11" x14ac:dyDescent="0.25">
      <c r="A35070" s="5">
        <f>35063</f>
      </c>
      <c r="B35070" s="5" t="s">
        <v>35078</v>
      </c>
      <c r="C35070" s="5">
        <v>101.4</v>
      </c>
      <c r="D35070" s="5">
        <v>0.1</v>
      </c>
      <c r="E35070" s="5">
        <v>101.5</v>
      </c>
      <c r="F35070" s="5">
        <v>202.6</v>
      </c>
      <c r="G35070" s="5">
        <v>101.1</v>
      </c>
      <c r="H35070" s="5">
        <v>101</v>
      </c>
      <c r="I35070" s="5">
        <v>0</v>
      </c>
      <c r="J35070" s="5">
        <v>0</v>
      </c>
      <c r="K35070" s="5">
        <v>0</v>
      </c>
    </row>
    <row r="35071" spans="1:11" x14ac:dyDescent="0.25">
      <c r="A35071" s="5">
        <f>35064</f>
      </c>
      <c r="B35071" s="5" t="s">
        <v>35079</v>
      </c>
      <c r="C35071" s="5">
        <v>101.4</v>
      </c>
      <c r="D35071" s="5">
        <v>0.1</v>
      </c>
      <c r="E35071" s="5">
        <v>101.5</v>
      </c>
      <c r="F35071" s="5">
        <v>202.6</v>
      </c>
      <c r="G35071" s="5">
        <v>101.1</v>
      </c>
      <c r="H35071" s="5">
        <v>101</v>
      </c>
      <c r="I35071" s="5">
        <v>0</v>
      </c>
      <c r="J35071" s="5">
        <v>0</v>
      </c>
      <c r="K35071" s="5">
        <v>0</v>
      </c>
    </row>
    <row r="35072" spans="1:11" x14ac:dyDescent="0.25">
      <c r="A35072" s="5">
        <f>35065</f>
      </c>
      <c r="B35072" s="5" t="s">
        <v>35080</v>
      </c>
      <c r="C35072" s="5">
        <v>101.8</v>
      </c>
      <c r="D35072" s="5">
        <v>0.1</v>
      </c>
      <c r="E35072" s="5">
        <v>101.9</v>
      </c>
      <c r="F35072" s="5">
        <v>203.1</v>
      </c>
      <c r="G35072" s="5">
        <v>101.3</v>
      </c>
      <c r="H35072" s="5">
        <v>101.1</v>
      </c>
      <c r="I35072" s="5">
        <v>0</v>
      </c>
      <c r="J35072" s="5">
        <v>0</v>
      </c>
      <c r="K35072" s="5">
        <v>0</v>
      </c>
    </row>
    <row r="35073" spans="1:11" x14ac:dyDescent="0.25">
      <c r="A35073" s="5">
        <f>35066</f>
      </c>
      <c r="B35073" s="5" t="s">
        <v>35081</v>
      </c>
      <c r="C35073" s="5">
        <v>101.8</v>
      </c>
      <c r="D35073" s="5">
        <v>0.1</v>
      </c>
      <c r="E35073" s="5">
        <v>101.9</v>
      </c>
      <c r="F35073" s="5">
        <v>203.1</v>
      </c>
      <c r="G35073" s="5">
        <v>101.3</v>
      </c>
      <c r="H35073" s="5">
        <v>101.1</v>
      </c>
      <c r="I35073" s="5">
        <v>0</v>
      </c>
      <c r="J35073" s="5">
        <v>0</v>
      </c>
      <c r="K35073" s="5">
        <v>0</v>
      </c>
    </row>
    <row r="35074" spans="1:11" x14ac:dyDescent="0.25">
      <c r="A35074" s="5">
        <f>35067</f>
      </c>
      <c r="B35074" s="5" t="s">
        <v>35082</v>
      </c>
      <c r="C35074" s="5">
        <v>101.5</v>
      </c>
      <c r="D35074" s="5">
        <v>0.1</v>
      </c>
      <c r="E35074" s="5">
        <v>101.7</v>
      </c>
      <c r="F35074" s="5">
        <v>202.5</v>
      </c>
      <c r="G35074" s="5">
        <v>101.1</v>
      </c>
      <c r="H35074" s="5">
        <v>101</v>
      </c>
      <c r="I35074" s="5">
        <v>0</v>
      </c>
      <c r="J35074" s="5">
        <v>0</v>
      </c>
      <c r="K35074" s="5">
        <v>0</v>
      </c>
    </row>
    <row r="35075" spans="1:11" x14ac:dyDescent="0.25">
      <c r="A35075" s="5">
        <f>35068</f>
      </c>
      <c r="B35075" s="5" t="s">
        <v>35083</v>
      </c>
      <c r="C35075" s="5">
        <v>101.5</v>
      </c>
      <c r="D35075" s="5">
        <v>0.1</v>
      </c>
      <c r="E35075" s="5">
        <v>101.7</v>
      </c>
      <c r="F35075" s="5">
        <v>202.5</v>
      </c>
      <c r="G35075" s="5">
        <v>101.1</v>
      </c>
      <c r="H35075" s="5">
        <v>101</v>
      </c>
      <c r="I35075" s="5">
        <v>0</v>
      </c>
      <c r="J35075" s="5">
        <v>0</v>
      </c>
      <c r="K35075" s="5">
        <v>0</v>
      </c>
    </row>
    <row r="35076" spans="1:11" x14ac:dyDescent="0.25">
      <c r="A35076" s="5">
        <f>35069</f>
      </c>
      <c r="B35076" s="5" t="s">
        <v>35084</v>
      </c>
      <c r="C35076" s="5">
        <v>101.5</v>
      </c>
      <c r="D35076" s="5">
        <v>0.1</v>
      </c>
      <c r="E35076" s="5">
        <v>101.7</v>
      </c>
      <c r="F35076" s="5">
        <v>202.5</v>
      </c>
      <c r="G35076" s="5">
        <v>101.1</v>
      </c>
      <c r="H35076" s="5">
        <v>101</v>
      </c>
      <c r="I35076" s="5">
        <v>0</v>
      </c>
      <c r="J35076" s="5">
        <v>0</v>
      </c>
      <c r="K35076" s="5">
        <v>0</v>
      </c>
    </row>
    <row r="35077" spans="1:11" x14ac:dyDescent="0.25">
      <c r="A35077" s="5">
        <f>35070</f>
      </c>
      <c r="B35077" s="5" t="s">
        <v>35085</v>
      </c>
      <c r="C35077" s="5">
        <v>101.5</v>
      </c>
      <c r="D35077" s="5">
        <v>0.1</v>
      </c>
      <c r="E35077" s="5">
        <v>101.7</v>
      </c>
      <c r="F35077" s="5">
        <v>202.5</v>
      </c>
      <c r="G35077" s="5">
        <v>101.1</v>
      </c>
      <c r="H35077" s="5">
        <v>101</v>
      </c>
      <c r="I35077" s="5">
        <v>0</v>
      </c>
      <c r="J35077" s="5">
        <v>0</v>
      </c>
      <c r="K35077" s="5">
        <v>0</v>
      </c>
    </row>
    <row r="35078" spans="1:11" x14ac:dyDescent="0.25">
      <c r="A35078" s="5">
        <f>35071</f>
      </c>
      <c r="B35078" s="5" t="s">
        <v>35086</v>
      </c>
      <c r="C35078" s="5">
        <v>98.2</v>
      </c>
      <c r="D35078" s="5">
        <v>0.1</v>
      </c>
      <c r="E35078" s="5">
        <v>98.3</v>
      </c>
      <c r="F35078" s="5">
        <v>196.1</v>
      </c>
      <c r="G35078" s="5">
        <v>97.2</v>
      </c>
      <c r="H35078" s="5">
        <v>96.7</v>
      </c>
      <c r="I35078" s="5">
        <v>0</v>
      </c>
      <c r="J35078" s="5">
        <v>0</v>
      </c>
      <c r="K35078" s="5">
        <v>0</v>
      </c>
    </row>
    <row r="35079" spans="1:11" x14ac:dyDescent="0.25">
      <c r="A35079" s="5">
        <f>35072</f>
      </c>
      <c r="B35079" s="5" t="s">
        <v>35087</v>
      </c>
      <c r="C35079" s="5">
        <v>98.2</v>
      </c>
      <c r="D35079" s="5">
        <v>0.1</v>
      </c>
      <c r="E35079" s="5">
        <v>98.3</v>
      </c>
      <c r="F35079" s="5">
        <v>196.1</v>
      </c>
      <c r="G35079" s="5">
        <v>97.2</v>
      </c>
      <c r="H35079" s="5">
        <v>96.7</v>
      </c>
      <c r="I35079" s="5">
        <v>0</v>
      </c>
      <c r="J35079" s="5">
        <v>0</v>
      </c>
      <c r="K35079" s="5">
        <v>0</v>
      </c>
    </row>
    <row r="35080" spans="1:11" x14ac:dyDescent="0.25">
      <c r="A35080" s="5">
        <f>35073</f>
      </c>
      <c r="B35080" s="5" t="s">
        <v>35088</v>
      </c>
      <c r="C35080" s="5">
        <v>101.1</v>
      </c>
      <c r="D35080" s="5">
        <v>0.1</v>
      </c>
      <c r="E35080" s="5">
        <v>101.2</v>
      </c>
      <c r="F35080" s="5">
        <v>201.6</v>
      </c>
      <c r="G35080" s="5">
        <v>100.6</v>
      </c>
      <c r="H35080" s="5">
        <v>100.5</v>
      </c>
      <c r="I35080" s="5">
        <v>0</v>
      </c>
      <c r="J35080" s="5">
        <v>0</v>
      </c>
      <c r="K35080" s="5">
        <v>0</v>
      </c>
    </row>
    <row r="35081" spans="1:11" x14ac:dyDescent="0.25">
      <c r="A35081" s="5">
        <f>35074</f>
      </c>
      <c r="B35081" s="5" t="s">
        <v>35089</v>
      </c>
      <c r="C35081" s="5">
        <v>101.1</v>
      </c>
      <c r="D35081" s="5">
        <v>0.1</v>
      </c>
      <c r="E35081" s="5">
        <v>101.2</v>
      </c>
      <c r="F35081" s="5">
        <v>201.6</v>
      </c>
      <c r="G35081" s="5">
        <v>100.6</v>
      </c>
      <c r="H35081" s="5">
        <v>100.5</v>
      </c>
      <c r="I35081" s="5">
        <v>0</v>
      </c>
      <c r="J35081" s="5">
        <v>0</v>
      </c>
      <c r="K35081" s="5">
        <v>0</v>
      </c>
    </row>
    <row r="35082" spans="1:11" x14ac:dyDescent="0.25">
      <c r="A35082" s="5">
        <f>35075</f>
      </c>
      <c r="B35082" s="5" t="s">
        <v>35090</v>
      </c>
      <c r="C35082" s="5">
        <v>98.3</v>
      </c>
      <c r="D35082" s="5">
        <v>0.1</v>
      </c>
      <c r="E35082" s="5">
        <v>98.3</v>
      </c>
      <c r="F35082" s="5">
        <v>196.3</v>
      </c>
      <c r="G35082" s="5">
        <v>98</v>
      </c>
      <c r="H35082" s="5">
        <v>97.9</v>
      </c>
      <c r="I35082" s="5">
        <v>0</v>
      </c>
      <c r="J35082" s="5">
        <v>0</v>
      </c>
      <c r="K35082" s="5">
        <v>0</v>
      </c>
    </row>
    <row r="35083" spans="1:11" x14ac:dyDescent="0.25">
      <c r="A35083" s="5">
        <f>35076</f>
      </c>
      <c r="B35083" s="5" t="s">
        <v>35091</v>
      </c>
      <c r="C35083" s="5">
        <v>98.3</v>
      </c>
      <c r="D35083" s="5">
        <v>0.1</v>
      </c>
      <c r="E35083" s="5">
        <v>98.3</v>
      </c>
      <c r="F35083" s="5">
        <v>196.3</v>
      </c>
      <c r="G35083" s="5">
        <v>98</v>
      </c>
      <c r="H35083" s="5">
        <v>97.9</v>
      </c>
      <c r="I35083" s="5">
        <v>0</v>
      </c>
      <c r="J35083" s="5">
        <v>0</v>
      </c>
      <c r="K35083" s="5">
        <v>0</v>
      </c>
    </row>
    <row r="35084" spans="1:11" x14ac:dyDescent="0.25">
      <c r="A35084" s="5">
        <f>35077</f>
      </c>
      <c r="B35084" s="5" t="s">
        <v>35092</v>
      </c>
      <c r="C35084" s="5">
        <v>94.5</v>
      </c>
      <c r="D35084" s="5">
        <v>0.1</v>
      </c>
      <c r="E35084" s="5">
        <v>94.6</v>
      </c>
      <c r="F35084" s="5">
        <v>193.5</v>
      </c>
      <c r="G35084" s="5">
        <v>96.4</v>
      </c>
      <c r="H35084" s="5">
        <v>96.5</v>
      </c>
      <c r="I35084" s="5">
        <v>0</v>
      </c>
      <c r="J35084" s="5">
        <v>0</v>
      </c>
      <c r="K35084" s="5">
        <v>0</v>
      </c>
    </row>
    <row r="35085" spans="1:11" x14ac:dyDescent="0.25">
      <c r="A35085" s="5">
        <f>35078</f>
      </c>
      <c r="B35085" s="5" t="s">
        <v>35093</v>
      </c>
      <c r="C35085" s="5">
        <v>94.5</v>
      </c>
      <c r="D35085" s="5">
        <v>0.1</v>
      </c>
      <c r="E35085" s="5">
        <v>94.6</v>
      </c>
      <c r="F35085" s="5">
        <v>193.5</v>
      </c>
      <c r="G35085" s="5">
        <v>96.4</v>
      </c>
      <c r="H35085" s="5">
        <v>96.5</v>
      </c>
      <c r="I35085" s="5">
        <v>0</v>
      </c>
      <c r="J35085" s="5">
        <v>0</v>
      </c>
      <c r="K35085" s="5">
        <v>0</v>
      </c>
    </row>
    <row r="35086" spans="1:11" x14ac:dyDescent="0.25">
      <c r="A35086" s="5">
        <f>35079</f>
      </c>
      <c r="B35086" s="5" t="s">
        <v>35094</v>
      </c>
      <c r="C35086" s="5">
        <v>94.5</v>
      </c>
      <c r="D35086" s="5">
        <v>0.1</v>
      </c>
      <c r="E35086" s="5">
        <v>94.6</v>
      </c>
      <c r="F35086" s="5">
        <v>193.5</v>
      </c>
      <c r="G35086" s="5">
        <v>96.4</v>
      </c>
      <c r="H35086" s="5">
        <v>96.5</v>
      </c>
      <c r="I35086" s="5">
        <v>0</v>
      </c>
      <c r="J35086" s="5">
        <v>0</v>
      </c>
      <c r="K35086" s="5">
        <v>0</v>
      </c>
    </row>
    <row r="35087" spans="1:11" x14ac:dyDescent="0.25">
      <c r="A35087" s="5">
        <f>35080</f>
      </c>
      <c r="B35087" s="5" t="s">
        <v>35095</v>
      </c>
      <c r="C35087" s="5">
        <v>94.5</v>
      </c>
      <c r="D35087" s="5">
        <v>0.1</v>
      </c>
      <c r="E35087" s="5">
        <v>94.6</v>
      </c>
      <c r="F35087" s="5">
        <v>193.5</v>
      </c>
      <c r="G35087" s="5">
        <v>96.4</v>
      </c>
      <c r="H35087" s="5">
        <v>96.5</v>
      </c>
      <c r="I35087" s="5">
        <v>0</v>
      </c>
      <c r="J35087" s="5">
        <v>0</v>
      </c>
      <c r="K35087" s="5">
        <v>0</v>
      </c>
    </row>
    <row r="35088" spans="1:11" x14ac:dyDescent="0.25">
      <c r="A35088" s="5">
        <f>35081</f>
      </c>
      <c r="B35088" s="5" t="s">
        <v>35096</v>
      </c>
      <c r="C35088" s="5">
        <v>104</v>
      </c>
      <c r="D35088" s="5">
        <v>0.1</v>
      </c>
      <c r="E35088" s="5">
        <v>104.1</v>
      </c>
      <c r="F35088" s="5">
        <v>207.2</v>
      </c>
      <c r="G35088" s="5">
        <v>103.7</v>
      </c>
      <c r="H35088" s="5">
        <v>103.5</v>
      </c>
      <c r="I35088" s="5">
        <v>0</v>
      </c>
      <c r="J35088" s="5">
        <v>0</v>
      </c>
      <c r="K35088" s="5">
        <v>0</v>
      </c>
    </row>
    <row r="35089" spans="1:11" x14ac:dyDescent="0.25">
      <c r="A35089" s="5">
        <f>35082</f>
      </c>
      <c r="B35089" s="5" t="s">
        <v>35097</v>
      </c>
      <c r="C35089" s="5">
        <v>104</v>
      </c>
      <c r="D35089" s="5">
        <v>0.1</v>
      </c>
      <c r="E35089" s="5">
        <v>104.1</v>
      </c>
      <c r="F35089" s="5">
        <v>207.2</v>
      </c>
      <c r="G35089" s="5">
        <v>103.7</v>
      </c>
      <c r="H35089" s="5">
        <v>103.5</v>
      </c>
      <c r="I35089" s="5">
        <v>0</v>
      </c>
      <c r="J35089" s="5">
        <v>0</v>
      </c>
      <c r="K35089" s="5">
        <v>0</v>
      </c>
    </row>
    <row r="35090" spans="1:11" x14ac:dyDescent="0.25">
      <c r="A35090" s="5">
        <f>35083</f>
      </c>
      <c r="B35090" s="5" t="s">
        <v>35098</v>
      </c>
      <c r="C35090" s="5">
        <v>101.8</v>
      </c>
      <c r="D35090" s="5">
        <v>0.1</v>
      </c>
      <c r="E35090" s="5">
        <v>101.9</v>
      </c>
      <c r="F35090" s="5">
        <v>203.5</v>
      </c>
      <c r="G35090" s="5">
        <v>101.6</v>
      </c>
      <c r="H35090" s="5">
        <v>101.5</v>
      </c>
      <c r="I35090" s="5">
        <v>0</v>
      </c>
      <c r="J35090" s="5">
        <v>0</v>
      </c>
      <c r="K35090" s="5">
        <v>0</v>
      </c>
    </row>
    <row r="35091" spans="1:11" x14ac:dyDescent="0.25">
      <c r="A35091" s="5">
        <f>35084</f>
      </c>
      <c r="B35091" s="5" t="s">
        <v>35099</v>
      </c>
      <c r="C35091" s="5">
        <v>101.8</v>
      </c>
      <c r="D35091" s="5">
        <v>0.1</v>
      </c>
      <c r="E35091" s="5">
        <v>101.9</v>
      </c>
      <c r="F35091" s="5">
        <v>203.5</v>
      </c>
      <c r="G35091" s="5">
        <v>101.6</v>
      </c>
      <c r="H35091" s="5">
        <v>101.5</v>
      </c>
      <c r="I35091" s="5">
        <v>0</v>
      </c>
      <c r="J35091" s="5">
        <v>0</v>
      </c>
      <c r="K35091" s="5">
        <v>0</v>
      </c>
    </row>
    <row r="35092" spans="1:11" x14ac:dyDescent="0.25">
      <c r="A35092" s="5">
        <f>35085</f>
      </c>
      <c r="B35092" s="5" t="s">
        <v>35100</v>
      </c>
      <c r="C35092" s="5">
        <v>93.6</v>
      </c>
      <c r="D35092" s="5">
        <v>0.1</v>
      </c>
      <c r="E35092" s="5">
        <v>93.8</v>
      </c>
      <c r="F35092" s="5">
        <v>188.3</v>
      </c>
      <c r="G35092" s="5">
        <v>93.6</v>
      </c>
      <c r="H35092" s="5">
        <v>93.5</v>
      </c>
      <c r="I35092" s="5">
        <v>0</v>
      </c>
      <c r="J35092" s="5">
        <v>0</v>
      </c>
      <c r="K35092" s="5">
        <v>0</v>
      </c>
    </row>
    <row r="35093" spans="1:11" x14ac:dyDescent="0.25">
      <c r="A35093" s="5">
        <f>35086</f>
      </c>
      <c r="B35093" s="5" t="s">
        <v>35101</v>
      </c>
      <c r="C35093" s="5">
        <v>93.6</v>
      </c>
      <c r="D35093" s="5">
        <v>0.1</v>
      </c>
      <c r="E35093" s="5">
        <v>93.8</v>
      </c>
      <c r="F35093" s="5">
        <v>188.3</v>
      </c>
      <c r="G35093" s="5">
        <v>93.6</v>
      </c>
      <c r="H35093" s="5">
        <v>93.5</v>
      </c>
      <c r="I35093" s="5">
        <v>0</v>
      </c>
      <c r="J35093" s="5">
        <v>0</v>
      </c>
      <c r="K35093" s="5">
        <v>0</v>
      </c>
    </row>
    <row r="35094" spans="1:11" x14ac:dyDescent="0.25">
      <c r="A35094" s="5">
        <f>35087</f>
      </c>
      <c r="B35094" s="5" t="s">
        <v>35102</v>
      </c>
      <c r="C35094" s="5">
        <v>97.8</v>
      </c>
      <c r="D35094" s="5">
        <v>0.1</v>
      </c>
      <c r="E35094" s="5">
        <v>98</v>
      </c>
      <c r="F35094" s="5">
        <v>199.7</v>
      </c>
      <c r="G35094" s="5">
        <v>98.6</v>
      </c>
      <c r="H35094" s="5">
        <v>97.5</v>
      </c>
      <c r="I35094" s="5">
        <v>0</v>
      </c>
      <c r="J35094" s="5">
        <v>0</v>
      </c>
      <c r="K35094" s="5">
        <v>0</v>
      </c>
    </row>
    <row r="35095" spans="1:11" x14ac:dyDescent="0.25">
      <c r="A35095" s="5">
        <f>35088</f>
      </c>
      <c r="B35095" s="5" t="s">
        <v>35103</v>
      </c>
      <c r="C35095" s="5">
        <v>97.8</v>
      </c>
      <c r="D35095" s="5">
        <v>0.1</v>
      </c>
      <c r="E35095" s="5">
        <v>98</v>
      </c>
      <c r="F35095" s="5">
        <v>199.7</v>
      </c>
      <c r="G35095" s="5">
        <v>98.6</v>
      </c>
      <c r="H35095" s="5">
        <v>97.5</v>
      </c>
      <c r="I35095" s="5">
        <v>0</v>
      </c>
      <c r="J35095" s="5">
        <v>0</v>
      </c>
      <c r="K35095" s="5">
        <v>0</v>
      </c>
    </row>
    <row r="35096" spans="1:11" x14ac:dyDescent="0.25">
      <c r="A35096" s="5">
        <f>35089</f>
      </c>
      <c r="B35096" s="5" t="s">
        <v>35104</v>
      </c>
      <c r="C35096" s="5">
        <v>97.8</v>
      </c>
      <c r="D35096" s="5">
        <v>0.1</v>
      </c>
      <c r="E35096" s="5">
        <v>98</v>
      </c>
      <c r="F35096" s="5">
        <v>199.7</v>
      </c>
      <c r="G35096" s="5">
        <v>98.6</v>
      </c>
      <c r="H35096" s="5">
        <v>97.5</v>
      </c>
      <c r="I35096" s="5">
        <v>0</v>
      </c>
      <c r="J35096" s="5">
        <v>0</v>
      </c>
      <c r="K35096" s="5">
        <v>0</v>
      </c>
    </row>
    <row r="35097" spans="1:11" x14ac:dyDescent="0.25">
      <c r="A35097" s="5">
        <f>35090</f>
      </c>
      <c r="B35097" s="5" t="s">
        <v>35105</v>
      </c>
      <c r="C35097" s="5">
        <v>97.8</v>
      </c>
      <c r="D35097" s="5">
        <v>0.1</v>
      </c>
      <c r="E35097" s="5">
        <v>98</v>
      </c>
      <c r="F35097" s="5">
        <v>199.7</v>
      </c>
      <c r="G35097" s="5">
        <v>98.6</v>
      </c>
      <c r="H35097" s="5">
        <v>97.5</v>
      </c>
      <c r="I35097" s="5">
        <v>0</v>
      </c>
      <c r="J35097" s="5">
        <v>0</v>
      </c>
      <c r="K35097" s="5">
        <v>0</v>
      </c>
    </row>
    <row r="35098" spans="1:11" x14ac:dyDescent="0.25">
      <c r="A35098" s="5">
        <f>35091</f>
      </c>
      <c r="B35098" s="5" t="s">
        <v>35106</v>
      </c>
      <c r="C35098" s="5">
        <v>102.9</v>
      </c>
      <c r="D35098" s="5">
        <v>0.1</v>
      </c>
      <c r="E35098" s="5">
        <v>103.1</v>
      </c>
      <c r="F35098" s="5">
        <v>204.9</v>
      </c>
      <c r="G35098" s="5">
        <v>102.1</v>
      </c>
      <c r="H35098" s="5">
        <v>102.3</v>
      </c>
      <c r="I35098" s="5">
        <v>0</v>
      </c>
      <c r="J35098" s="5">
        <v>0</v>
      </c>
      <c r="K35098" s="5">
        <v>0</v>
      </c>
    </row>
    <row r="35099" spans="1:11" x14ac:dyDescent="0.25">
      <c r="A35099" s="5">
        <f>35092</f>
      </c>
      <c r="B35099" s="5" t="s">
        <v>35107</v>
      </c>
      <c r="C35099" s="5">
        <v>102.9</v>
      </c>
      <c r="D35099" s="5">
        <v>0.1</v>
      </c>
      <c r="E35099" s="5">
        <v>103.1</v>
      </c>
      <c r="F35099" s="5">
        <v>204.9</v>
      </c>
      <c r="G35099" s="5">
        <v>102.1</v>
      </c>
      <c r="H35099" s="5">
        <v>102.3</v>
      </c>
      <c r="I35099" s="5">
        <v>0</v>
      </c>
      <c r="J35099" s="5">
        <v>0</v>
      </c>
      <c r="K35099" s="5">
        <v>0</v>
      </c>
    </row>
    <row r="35100" spans="1:11" x14ac:dyDescent="0.25">
      <c r="A35100" s="5">
        <f>35093</f>
      </c>
      <c r="B35100" s="5" t="s">
        <v>35108</v>
      </c>
      <c r="C35100" s="5">
        <v>104.8</v>
      </c>
      <c r="D35100" s="5">
        <v>0.1</v>
      </c>
      <c r="E35100" s="5">
        <v>104.9</v>
      </c>
      <c r="F35100" s="5">
        <v>209.1</v>
      </c>
      <c r="G35100" s="5">
        <v>104.4</v>
      </c>
      <c r="H35100" s="5">
        <v>104.2</v>
      </c>
      <c r="I35100" s="5">
        <v>0</v>
      </c>
      <c r="J35100" s="5">
        <v>0</v>
      </c>
      <c r="K35100" s="5">
        <v>0</v>
      </c>
    </row>
    <row r="35101" spans="1:11" x14ac:dyDescent="0.25">
      <c r="A35101" s="5">
        <f>35094</f>
      </c>
      <c r="B35101" s="5" t="s">
        <v>35109</v>
      </c>
      <c r="C35101" s="5">
        <v>104.8</v>
      </c>
      <c r="D35101" s="5">
        <v>0.1</v>
      </c>
      <c r="E35101" s="5">
        <v>104.9</v>
      </c>
      <c r="F35101" s="5">
        <v>209.1</v>
      </c>
      <c r="G35101" s="5">
        <v>104.4</v>
      </c>
      <c r="H35101" s="5">
        <v>104.2</v>
      </c>
      <c r="I35101" s="5">
        <v>0</v>
      </c>
      <c r="J35101" s="5">
        <v>0</v>
      </c>
      <c r="K35101" s="5">
        <v>0</v>
      </c>
    </row>
    <row r="35102" spans="1:11" x14ac:dyDescent="0.25">
      <c r="A35102" s="5">
        <f>35095</f>
      </c>
      <c r="B35102" s="5" t="s">
        <v>35110</v>
      </c>
      <c r="C35102" s="5">
        <v>101.3</v>
      </c>
      <c r="D35102" s="5">
        <v>0.1</v>
      </c>
      <c r="E35102" s="5">
        <v>101.5</v>
      </c>
      <c r="F35102" s="5">
        <v>203.2</v>
      </c>
      <c r="G35102" s="5">
        <v>101.4</v>
      </c>
      <c r="H35102" s="5">
        <v>101.3</v>
      </c>
      <c r="I35102" s="5">
        <v>0</v>
      </c>
      <c r="J35102" s="5">
        <v>0</v>
      </c>
      <c r="K35102" s="5">
        <v>0</v>
      </c>
    </row>
    <row r="35103" spans="1:11" x14ac:dyDescent="0.25">
      <c r="A35103" s="5">
        <f>35096</f>
      </c>
      <c r="B35103" s="5" t="s">
        <v>35111</v>
      </c>
      <c r="C35103" s="5">
        <v>101.3</v>
      </c>
      <c r="D35103" s="5">
        <v>0.1</v>
      </c>
      <c r="E35103" s="5">
        <v>101.5</v>
      </c>
      <c r="F35103" s="5">
        <v>203.2</v>
      </c>
      <c r="G35103" s="5">
        <v>101.4</v>
      </c>
      <c r="H35103" s="5">
        <v>101.3</v>
      </c>
      <c r="I35103" s="5">
        <v>0</v>
      </c>
      <c r="J35103" s="5">
        <v>0</v>
      </c>
      <c r="K35103" s="5">
        <v>0</v>
      </c>
    </row>
    <row r="35104" spans="1:11" x14ac:dyDescent="0.25">
      <c r="A35104" s="5">
        <f>35097</f>
      </c>
      <c r="B35104" s="5" t="s">
        <v>35112</v>
      </c>
      <c r="C35104" s="5">
        <v>101.8</v>
      </c>
      <c r="D35104" s="5">
        <v>0.1</v>
      </c>
      <c r="E35104" s="5">
        <v>101.9</v>
      </c>
      <c r="F35104" s="5">
        <v>203.4</v>
      </c>
      <c r="G35104" s="5">
        <v>101.4</v>
      </c>
      <c r="H35104" s="5">
        <v>101.3</v>
      </c>
      <c r="I35104" s="5">
        <v>0</v>
      </c>
      <c r="J35104" s="5">
        <v>0</v>
      </c>
      <c r="K35104" s="5">
        <v>0</v>
      </c>
    </row>
    <row r="35105" spans="1:11" x14ac:dyDescent="0.25">
      <c r="A35105" s="5">
        <f>35098</f>
      </c>
      <c r="B35105" s="5" t="s">
        <v>35113</v>
      </c>
      <c r="C35105" s="5">
        <v>101.8</v>
      </c>
      <c r="D35105" s="5">
        <v>0.1</v>
      </c>
      <c r="E35105" s="5">
        <v>101.9</v>
      </c>
      <c r="F35105" s="5">
        <v>203.4</v>
      </c>
      <c r="G35105" s="5">
        <v>101.4</v>
      </c>
      <c r="H35105" s="5">
        <v>101.3</v>
      </c>
      <c r="I35105" s="5">
        <v>0</v>
      </c>
      <c r="J35105" s="5">
        <v>0</v>
      </c>
      <c r="K35105" s="5">
        <v>0</v>
      </c>
    </row>
    <row r="35106" spans="1:11" x14ac:dyDescent="0.25">
      <c r="A35106" s="5">
        <f>35099</f>
      </c>
      <c r="B35106" s="5" t="s">
        <v>35114</v>
      </c>
      <c r="C35106" s="5">
        <v>101.8</v>
      </c>
      <c r="D35106" s="5">
        <v>0.1</v>
      </c>
      <c r="E35106" s="5">
        <v>101.9</v>
      </c>
      <c r="F35106" s="5">
        <v>203.4</v>
      </c>
      <c r="G35106" s="5">
        <v>101.4</v>
      </c>
      <c r="H35106" s="5">
        <v>101.3</v>
      </c>
      <c r="I35106" s="5">
        <v>0</v>
      </c>
      <c r="J35106" s="5">
        <v>0</v>
      </c>
      <c r="K35106" s="5">
        <v>0</v>
      </c>
    </row>
    <row r="35107" spans="1:11" x14ac:dyDescent="0.25">
      <c r="A35107" s="5">
        <f>35100</f>
      </c>
      <c r="B35107" s="5" t="s">
        <v>35115</v>
      </c>
      <c r="C35107" s="5">
        <v>101.8</v>
      </c>
      <c r="D35107" s="5">
        <v>0.1</v>
      </c>
      <c r="E35107" s="5">
        <v>101.9</v>
      </c>
      <c r="F35107" s="5">
        <v>203.4</v>
      </c>
      <c r="G35107" s="5">
        <v>101.4</v>
      </c>
      <c r="H35107" s="5">
        <v>101.3</v>
      </c>
      <c r="I35107" s="5">
        <v>0</v>
      </c>
      <c r="J35107" s="5">
        <v>0</v>
      </c>
      <c r="K35107" s="5">
        <v>0</v>
      </c>
    </row>
    <row r="35108" spans="1:11" x14ac:dyDescent="0.25">
      <c r="A35108" s="5">
        <f>35101</f>
      </c>
      <c r="B35108" s="5" t="s">
        <v>35116</v>
      </c>
      <c r="C35108" s="5">
        <v>101.8</v>
      </c>
      <c r="D35108" s="5">
        <v>0.1</v>
      </c>
      <c r="E35108" s="5">
        <v>102</v>
      </c>
      <c r="F35108" s="5">
        <v>204</v>
      </c>
      <c r="G35108" s="5">
        <v>101.8</v>
      </c>
      <c r="H35108" s="5">
        <v>101.6</v>
      </c>
      <c r="I35108" s="5">
        <v>0</v>
      </c>
      <c r="J35108" s="5">
        <v>0</v>
      </c>
      <c r="K35108" s="5">
        <v>0</v>
      </c>
    </row>
    <row r="35109" spans="1:11" x14ac:dyDescent="0.25">
      <c r="A35109" s="5">
        <f>35102</f>
      </c>
      <c r="B35109" s="5" t="s">
        <v>35117</v>
      </c>
      <c r="C35109" s="5">
        <v>101.8</v>
      </c>
      <c r="D35109" s="5">
        <v>0.1</v>
      </c>
      <c r="E35109" s="5">
        <v>102</v>
      </c>
      <c r="F35109" s="5">
        <v>204</v>
      </c>
      <c r="G35109" s="5">
        <v>101.8</v>
      </c>
      <c r="H35109" s="5">
        <v>101.6</v>
      </c>
      <c r="I35109" s="5">
        <v>0</v>
      </c>
      <c r="J35109" s="5">
        <v>0</v>
      </c>
      <c r="K35109" s="5">
        <v>0</v>
      </c>
    </row>
    <row r="35110" spans="1:11" x14ac:dyDescent="0.25">
      <c r="A35110" s="5">
        <f>35103</f>
      </c>
      <c r="B35110" s="5" t="s">
        <v>35118</v>
      </c>
      <c r="C35110" s="5">
        <v>101.9</v>
      </c>
      <c r="D35110" s="5">
        <v>0.1</v>
      </c>
      <c r="E35110" s="5">
        <v>102.1</v>
      </c>
      <c r="F35110" s="5">
        <v>203.3</v>
      </c>
      <c r="G35110" s="5">
        <v>101.5</v>
      </c>
      <c r="H35110" s="5">
        <v>101.3</v>
      </c>
      <c r="I35110" s="5">
        <v>0</v>
      </c>
      <c r="J35110" s="5">
        <v>0</v>
      </c>
      <c r="K35110" s="5">
        <v>0</v>
      </c>
    </row>
    <row r="35111" spans="1:11" x14ac:dyDescent="0.25">
      <c r="A35111" s="5">
        <f>35104</f>
      </c>
      <c r="B35111" s="5" t="s">
        <v>35119</v>
      </c>
      <c r="C35111" s="5">
        <v>101.9</v>
      </c>
      <c r="D35111" s="5">
        <v>0.1</v>
      </c>
      <c r="E35111" s="5">
        <v>102.1</v>
      </c>
      <c r="F35111" s="5">
        <v>203.3</v>
      </c>
      <c r="G35111" s="5">
        <v>101.5</v>
      </c>
      <c r="H35111" s="5">
        <v>101.3</v>
      </c>
      <c r="I35111" s="5">
        <v>0</v>
      </c>
      <c r="J35111" s="5">
        <v>0</v>
      </c>
      <c r="K35111" s="5">
        <v>0</v>
      </c>
    </row>
    <row r="35112" spans="1:11" x14ac:dyDescent="0.25">
      <c r="A35112" s="5">
        <f>35105</f>
      </c>
      <c r="B35112" s="5" t="s">
        <v>35120</v>
      </c>
      <c r="C35112" s="5">
        <v>100.9</v>
      </c>
      <c r="D35112" s="5">
        <v>0.1</v>
      </c>
      <c r="E35112" s="5">
        <v>101.1</v>
      </c>
      <c r="F35112" s="5">
        <v>202.8</v>
      </c>
      <c r="G35112" s="5">
        <v>101.2</v>
      </c>
      <c r="H35112" s="5">
        <v>101</v>
      </c>
      <c r="I35112" s="5">
        <v>0</v>
      </c>
      <c r="J35112" s="5">
        <v>0</v>
      </c>
      <c r="K35112" s="5">
        <v>0</v>
      </c>
    </row>
    <row r="35113" spans="1:11" x14ac:dyDescent="0.25">
      <c r="A35113" s="5">
        <f>35106</f>
      </c>
      <c r="B35113" s="5" t="s">
        <v>35121</v>
      </c>
      <c r="C35113" s="5">
        <v>100.9</v>
      </c>
      <c r="D35113" s="5">
        <v>0.1</v>
      </c>
      <c r="E35113" s="5">
        <v>101.1</v>
      </c>
      <c r="F35113" s="5">
        <v>202.8</v>
      </c>
      <c r="G35113" s="5">
        <v>101.2</v>
      </c>
      <c r="H35113" s="5">
        <v>101</v>
      </c>
      <c r="I35113" s="5">
        <v>0</v>
      </c>
      <c r="J35113" s="5">
        <v>0</v>
      </c>
      <c r="K35113" s="5">
        <v>0</v>
      </c>
    </row>
    <row r="35114" spans="1:11" x14ac:dyDescent="0.25">
      <c r="A35114" s="5">
        <f>35107</f>
      </c>
      <c r="B35114" s="5" t="s">
        <v>35122</v>
      </c>
      <c r="C35114" s="5">
        <v>101.5</v>
      </c>
      <c r="D35114" s="5">
        <v>0.1</v>
      </c>
      <c r="E35114" s="5">
        <v>101.6</v>
      </c>
      <c r="F35114" s="5">
        <v>202.6</v>
      </c>
      <c r="G35114" s="5">
        <v>101.1</v>
      </c>
      <c r="H35114" s="5">
        <v>101.1</v>
      </c>
      <c r="I35114" s="5">
        <v>0</v>
      </c>
      <c r="J35114" s="5">
        <v>0</v>
      </c>
      <c r="K35114" s="5">
        <v>0</v>
      </c>
    </row>
    <row r="35115" spans="1:11" x14ac:dyDescent="0.25">
      <c r="A35115" s="5">
        <f>35108</f>
      </c>
      <c r="B35115" s="5" t="s">
        <v>35123</v>
      </c>
      <c r="C35115" s="5">
        <v>101.5</v>
      </c>
      <c r="D35115" s="5">
        <v>0.1</v>
      </c>
      <c r="E35115" s="5">
        <v>101.6</v>
      </c>
      <c r="F35115" s="5">
        <v>202.6</v>
      </c>
      <c r="G35115" s="5">
        <v>101.1</v>
      </c>
      <c r="H35115" s="5">
        <v>101.1</v>
      </c>
      <c r="I35115" s="5">
        <v>0</v>
      </c>
      <c r="J35115" s="5">
        <v>0</v>
      </c>
      <c r="K35115" s="5">
        <v>0</v>
      </c>
    </row>
    <row r="35116" spans="1:11" x14ac:dyDescent="0.25">
      <c r="A35116" s="5">
        <f>35109</f>
      </c>
      <c r="B35116" s="5" t="s">
        <v>35124</v>
      </c>
      <c r="C35116" s="5">
        <v>101.5</v>
      </c>
      <c r="D35116" s="5">
        <v>0.1</v>
      </c>
      <c r="E35116" s="5">
        <v>101.6</v>
      </c>
      <c r="F35116" s="5">
        <v>202.6</v>
      </c>
      <c r="G35116" s="5">
        <v>101.1</v>
      </c>
      <c r="H35116" s="5">
        <v>101.1</v>
      </c>
      <c r="I35116" s="5">
        <v>0</v>
      </c>
      <c r="J35116" s="5">
        <v>0</v>
      </c>
      <c r="K35116" s="5">
        <v>0</v>
      </c>
    </row>
    <row r="35117" spans="1:11" x14ac:dyDescent="0.25">
      <c r="A35117" s="5">
        <f>35110</f>
      </c>
      <c r="B35117" s="5" t="s">
        <v>35125</v>
      </c>
      <c r="C35117" s="5">
        <v>99.6</v>
      </c>
      <c r="D35117" s="5">
        <v>0.1</v>
      </c>
      <c r="E35117" s="5">
        <v>101.6</v>
      </c>
      <c r="F35117" s="5">
        <v>202.6</v>
      </c>
      <c r="G35117" s="5">
        <v>101.1</v>
      </c>
      <c r="H35117" s="5">
        <v>101.1</v>
      </c>
      <c r="I35117" s="5">
        <v>0</v>
      </c>
      <c r="J35117" s="5">
        <v>0</v>
      </c>
      <c r="K35117" s="5">
        <v>0</v>
      </c>
    </row>
    <row r="35118" spans="1:11" x14ac:dyDescent="0.25">
      <c r="A35118" s="5">
        <f>35111</f>
      </c>
      <c r="B35118" s="5" t="s">
        <v>35126</v>
      </c>
      <c r="C35118" s="5">
        <v>99.6</v>
      </c>
      <c r="D35118" s="5">
        <v>0.1</v>
      </c>
      <c r="E35118" s="5">
        <v>99.8</v>
      </c>
      <c r="F35118" s="5">
        <v>199</v>
      </c>
      <c r="G35118" s="5">
        <v>99.3</v>
      </c>
      <c r="H35118" s="5">
        <v>99.2</v>
      </c>
      <c r="I35118" s="5">
        <v>0</v>
      </c>
      <c r="J35118" s="5">
        <v>0</v>
      </c>
      <c r="K35118" s="5">
        <v>0</v>
      </c>
    </row>
    <row r="35119" spans="1:11" x14ac:dyDescent="0.25">
      <c r="A35119" s="5">
        <f>35112</f>
      </c>
      <c r="B35119" s="5" t="s">
        <v>35127</v>
      </c>
      <c r="C35119" s="5">
        <v>99.6</v>
      </c>
      <c r="D35119" s="5">
        <v>0.1</v>
      </c>
      <c r="E35119" s="5">
        <v>99.8</v>
      </c>
      <c r="F35119" s="5">
        <v>199</v>
      </c>
      <c r="G35119" s="5">
        <v>99.3</v>
      </c>
      <c r="H35119" s="5">
        <v>99.2</v>
      </c>
      <c r="I35119" s="5">
        <v>0</v>
      </c>
      <c r="J35119" s="5">
        <v>0</v>
      </c>
      <c r="K35119" s="5">
        <v>0</v>
      </c>
    </row>
    <row r="35120" spans="1:11" x14ac:dyDescent="0.25">
      <c r="A35120" s="5">
        <f>35113</f>
      </c>
      <c r="B35120" s="5" t="s">
        <v>35128</v>
      </c>
      <c r="C35120" s="5">
        <v>103.1</v>
      </c>
      <c r="D35120" s="5">
        <v>0.1</v>
      </c>
      <c r="E35120" s="5">
        <v>103.3</v>
      </c>
      <c r="F35120" s="5">
        <v>206.2</v>
      </c>
      <c r="G35120" s="5">
        <v>102.8</v>
      </c>
      <c r="H35120" s="5">
        <v>102.6</v>
      </c>
      <c r="I35120" s="5">
        <v>0</v>
      </c>
      <c r="J35120" s="5">
        <v>0</v>
      </c>
      <c r="K35120" s="5">
        <v>0</v>
      </c>
    </row>
    <row r="35121" spans="1:11" x14ac:dyDescent="0.25">
      <c r="A35121" s="5">
        <f>35114</f>
      </c>
      <c r="B35121" s="5" t="s">
        <v>35129</v>
      </c>
      <c r="C35121" s="5">
        <v>103.1</v>
      </c>
      <c r="D35121" s="5">
        <v>0.1</v>
      </c>
      <c r="E35121" s="5">
        <v>103.3</v>
      </c>
      <c r="F35121" s="5">
        <v>206.2</v>
      </c>
      <c r="G35121" s="5">
        <v>102.8</v>
      </c>
      <c r="H35121" s="5">
        <v>102.6</v>
      </c>
      <c r="I35121" s="5">
        <v>0</v>
      </c>
      <c r="J35121" s="5">
        <v>0</v>
      </c>
      <c r="K35121" s="5">
        <v>0</v>
      </c>
    </row>
    <row r="35122" spans="1:11" x14ac:dyDescent="0.25">
      <c r="A35122" s="5">
        <f>35115</f>
      </c>
      <c r="B35122" s="5" t="s">
        <v>35130</v>
      </c>
      <c r="C35122" s="5">
        <v>93</v>
      </c>
      <c r="D35122" s="5">
        <v>0.1</v>
      </c>
      <c r="E35122" s="5">
        <v>93.1</v>
      </c>
      <c r="F35122" s="5">
        <v>191.3</v>
      </c>
      <c r="G35122" s="5">
        <v>94.9</v>
      </c>
      <c r="H35122" s="5">
        <v>94.3</v>
      </c>
      <c r="I35122" s="5">
        <v>0</v>
      </c>
      <c r="J35122" s="5">
        <v>0</v>
      </c>
      <c r="K35122" s="5">
        <v>0</v>
      </c>
    </row>
    <row r="35123" spans="1:11" x14ac:dyDescent="0.25">
      <c r="A35123" s="5">
        <f>35116</f>
      </c>
      <c r="B35123" s="5" t="s">
        <v>35131</v>
      </c>
      <c r="C35123" s="5">
        <v>93</v>
      </c>
      <c r="D35123" s="5">
        <v>0.1</v>
      </c>
      <c r="E35123" s="5">
        <v>93.1</v>
      </c>
      <c r="F35123" s="5">
        <v>191.3</v>
      </c>
      <c r="G35123" s="5">
        <v>94.9</v>
      </c>
      <c r="H35123" s="5">
        <v>94.3</v>
      </c>
      <c r="I35123" s="5">
        <v>0</v>
      </c>
      <c r="J35123" s="5">
        <v>0</v>
      </c>
      <c r="K35123" s="5">
        <v>0</v>
      </c>
    </row>
    <row r="35124" spans="1:11" x14ac:dyDescent="0.25">
      <c r="A35124" s="5">
        <f>35117</f>
      </c>
      <c r="B35124" s="5" t="s">
        <v>35132</v>
      </c>
      <c r="C35124" s="5">
        <v>95.8</v>
      </c>
      <c r="D35124" s="5">
        <v>0.1</v>
      </c>
      <c r="E35124" s="5">
        <v>96</v>
      </c>
      <c r="F35124" s="5">
        <v>191.6</v>
      </c>
      <c r="G35124" s="5">
        <v>95.6</v>
      </c>
      <c r="H35124" s="5">
        <v>95.5</v>
      </c>
      <c r="I35124" s="5">
        <v>0</v>
      </c>
      <c r="J35124" s="5">
        <v>0</v>
      </c>
      <c r="K35124" s="5">
        <v>0</v>
      </c>
    </row>
    <row r="35125" spans="1:11" x14ac:dyDescent="0.25">
      <c r="A35125" s="5">
        <f>35118</f>
      </c>
      <c r="B35125" s="5" t="s">
        <v>35133</v>
      </c>
      <c r="C35125" s="5">
        <v>95.8</v>
      </c>
      <c r="D35125" s="5">
        <v>0.1</v>
      </c>
      <c r="E35125" s="5">
        <v>96</v>
      </c>
      <c r="F35125" s="5">
        <v>191.6</v>
      </c>
      <c r="G35125" s="5">
        <v>95.6</v>
      </c>
      <c r="H35125" s="5">
        <v>95.5</v>
      </c>
      <c r="I35125" s="5">
        <v>0</v>
      </c>
      <c r="J35125" s="5">
        <v>0</v>
      </c>
      <c r="K35125" s="5">
        <v>0</v>
      </c>
    </row>
    <row r="35126" spans="1:11" x14ac:dyDescent="0.25">
      <c r="A35126" s="5">
        <f>35119</f>
      </c>
      <c r="B35126" s="5" t="s">
        <v>35134</v>
      </c>
      <c r="C35126" s="5">
        <v>95.8</v>
      </c>
      <c r="D35126" s="5">
        <v>0.1</v>
      </c>
      <c r="E35126" s="5">
        <v>96</v>
      </c>
      <c r="F35126" s="5">
        <v>191.6</v>
      </c>
      <c r="G35126" s="5">
        <v>95.6</v>
      </c>
      <c r="H35126" s="5">
        <v>95.5</v>
      </c>
      <c r="I35126" s="5">
        <v>0</v>
      </c>
      <c r="J35126" s="5">
        <v>0</v>
      </c>
      <c r="K35126" s="5">
        <v>0</v>
      </c>
    </row>
    <row r="35127" spans="1:11" x14ac:dyDescent="0.25">
      <c r="A35127" s="5">
        <f>35120</f>
      </c>
      <c r="B35127" s="5" t="s">
        <v>35135</v>
      </c>
      <c r="C35127" s="5">
        <v>95.8</v>
      </c>
      <c r="D35127" s="5">
        <v>0.1</v>
      </c>
      <c r="E35127" s="5">
        <v>96</v>
      </c>
      <c r="F35127" s="5">
        <v>191.6</v>
      </c>
      <c r="G35127" s="5">
        <v>95.6</v>
      </c>
      <c r="H35127" s="5">
        <v>95.5</v>
      </c>
      <c r="I35127" s="5">
        <v>0</v>
      </c>
      <c r="J35127" s="5">
        <v>0</v>
      </c>
      <c r="K35127" s="5">
        <v>0</v>
      </c>
    </row>
    <row r="35128" spans="1:11" x14ac:dyDescent="0.25">
      <c r="A35128" s="5">
        <f>35121</f>
      </c>
      <c r="B35128" s="5" t="s">
        <v>35136</v>
      </c>
      <c r="C35128" s="5">
        <v>98.7</v>
      </c>
      <c r="D35128" s="5">
        <v>0.1</v>
      </c>
      <c r="E35128" s="5">
        <v>98.9</v>
      </c>
      <c r="F35128" s="5">
        <v>193.5</v>
      </c>
      <c r="G35128" s="5">
        <v>96.6</v>
      </c>
      <c r="H35128" s="5">
        <v>96.1</v>
      </c>
      <c r="I35128" s="5">
        <v>0</v>
      </c>
      <c r="J35128" s="5">
        <v>0</v>
      </c>
      <c r="K35128" s="5">
        <v>0</v>
      </c>
    </row>
    <row r="35129" spans="1:11" x14ac:dyDescent="0.25">
      <c r="A35129" s="5">
        <f>35122</f>
      </c>
      <c r="B35129" s="5" t="s">
        <v>35137</v>
      </c>
      <c r="C35129" s="5">
        <v>98.7</v>
      </c>
      <c r="D35129" s="5">
        <v>0.1</v>
      </c>
      <c r="E35129" s="5">
        <v>98.9</v>
      </c>
      <c r="F35129" s="5">
        <v>193.5</v>
      </c>
      <c r="G35129" s="5">
        <v>96.6</v>
      </c>
      <c r="H35129" s="5">
        <v>96.1</v>
      </c>
      <c r="I35129" s="5">
        <v>0</v>
      </c>
      <c r="J35129" s="5">
        <v>0</v>
      </c>
      <c r="K35129" s="5">
        <v>0</v>
      </c>
    </row>
    <row r="35130" spans="1:11" x14ac:dyDescent="0.25">
      <c r="A35130" s="5">
        <f>35123</f>
      </c>
      <c r="B35130" s="5" t="s">
        <v>35138</v>
      </c>
      <c r="C35130" s="5">
        <v>102.4</v>
      </c>
      <c r="D35130" s="5">
        <v>0.1</v>
      </c>
      <c r="E35130" s="5">
        <v>102.6</v>
      </c>
      <c r="F35130" s="5">
        <v>204.2</v>
      </c>
      <c r="G35130" s="5">
        <v>101.7</v>
      </c>
      <c r="H35130" s="5">
        <v>101.3</v>
      </c>
      <c r="I35130" s="5">
        <v>0</v>
      </c>
      <c r="J35130" s="5">
        <v>0</v>
      </c>
      <c r="K35130" s="5">
        <v>0</v>
      </c>
    </row>
    <row r="35131" spans="1:11" x14ac:dyDescent="0.25">
      <c r="A35131" s="5">
        <f>35124</f>
      </c>
      <c r="B35131" s="5" t="s">
        <v>35139</v>
      </c>
      <c r="C35131" s="5">
        <v>102.4</v>
      </c>
      <c r="D35131" s="5">
        <v>0.1</v>
      </c>
      <c r="E35131" s="5">
        <v>102.6</v>
      </c>
      <c r="F35131" s="5">
        <v>204.2</v>
      </c>
      <c r="G35131" s="5">
        <v>101.7</v>
      </c>
      <c r="H35131" s="5">
        <v>101.3</v>
      </c>
      <c r="I35131" s="5">
        <v>0</v>
      </c>
      <c r="J35131" s="5">
        <v>0</v>
      </c>
      <c r="K35131" s="5">
        <v>0</v>
      </c>
    </row>
    <row r="35132" spans="1:11" x14ac:dyDescent="0.25">
      <c r="A35132" s="5">
        <f>35125</f>
      </c>
      <c r="B35132" s="5" t="s">
        <v>35140</v>
      </c>
      <c r="C35132" s="5">
        <v>102.9</v>
      </c>
      <c r="D35132" s="5">
        <v>0.1</v>
      </c>
      <c r="E35132" s="5">
        <v>103.1</v>
      </c>
      <c r="F35132" s="5">
        <v>205.4</v>
      </c>
      <c r="G35132" s="5">
        <v>102.5</v>
      </c>
      <c r="H35132" s="5">
        <v>102.3</v>
      </c>
      <c r="I35132" s="5">
        <v>0</v>
      </c>
      <c r="J35132" s="5">
        <v>0</v>
      </c>
      <c r="K35132" s="5">
        <v>0</v>
      </c>
    </row>
    <row r="35133" spans="1:11" x14ac:dyDescent="0.25">
      <c r="A35133" s="5">
        <f>35126</f>
      </c>
      <c r="B35133" s="5" t="s">
        <v>35141</v>
      </c>
      <c r="C35133" s="5">
        <v>102.9</v>
      </c>
      <c r="D35133" s="5">
        <v>0.1</v>
      </c>
      <c r="E35133" s="5">
        <v>103.1</v>
      </c>
      <c r="F35133" s="5">
        <v>205.4</v>
      </c>
      <c r="G35133" s="5">
        <v>102.5</v>
      </c>
      <c r="H35133" s="5">
        <v>102.3</v>
      </c>
      <c r="I35133" s="5">
        <v>0</v>
      </c>
      <c r="J35133" s="5">
        <v>0</v>
      </c>
      <c r="K35133" s="5">
        <v>0</v>
      </c>
    </row>
    <row r="35134" spans="1:11" x14ac:dyDescent="0.25">
      <c r="A35134" s="5">
        <f>35127</f>
      </c>
      <c r="B35134" s="5" t="s">
        <v>35142</v>
      </c>
      <c r="C35134" s="5">
        <v>103.4</v>
      </c>
      <c r="D35134" s="5">
        <v>0.1</v>
      </c>
      <c r="E35134" s="5">
        <v>103.5</v>
      </c>
      <c r="F35134" s="5">
        <v>206.5</v>
      </c>
      <c r="G35134" s="5">
        <v>103</v>
      </c>
      <c r="H35134" s="5">
        <v>102.9</v>
      </c>
      <c r="I35134" s="5">
        <v>0</v>
      </c>
      <c r="J35134" s="5">
        <v>0</v>
      </c>
      <c r="K35134" s="5">
        <v>0</v>
      </c>
    </row>
    <row r="35135" spans="1:11" x14ac:dyDescent="0.25">
      <c r="A35135" s="5">
        <f>35128</f>
      </c>
      <c r="B35135" s="5" t="s">
        <v>35143</v>
      </c>
      <c r="C35135" s="5">
        <v>103.4</v>
      </c>
      <c r="D35135" s="5">
        <v>0.1</v>
      </c>
      <c r="E35135" s="5">
        <v>103.5</v>
      </c>
      <c r="F35135" s="5">
        <v>206.5</v>
      </c>
      <c r="G35135" s="5">
        <v>103</v>
      </c>
      <c r="H35135" s="5">
        <v>102.9</v>
      </c>
      <c r="I35135" s="5">
        <v>0</v>
      </c>
      <c r="J35135" s="5">
        <v>0</v>
      </c>
      <c r="K35135" s="5">
        <v>0</v>
      </c>
    </row>
    <row r="35136" spans="1:11" x14ac:dyDescent="0.25">
      <c r="A35136" s="5">
        <f>35129</f>
      </c>
      <c r="B35136" s="5" t="s">
        <v>35144</v>
      </c>
      <c r="C35136" s="5">
        <v>103.4</v>
      </c>
      <c r="D35136" s="5">
        <v>0.1</v>
      </c>
      <c r="E35136" s="5">
        <v>103.5</v>
      </c>
      <c r="F35136" s="5">
        <v>206.5</v>
      </c>
      <c r="G35136" s="5">
        <v>103</v>
      </c>
      <c r="H35136" s="5">
        <v>102.9</v>
      </c>
      <c r="I35136" s="5">
        <v>0</v>
      </c>
      <c r="J35136" s="5">
        <v>0</v>
      </c>
      <c r="K35136" s="5">
        <v>0</v>
      </c>
    </row>
    <row r="35137" spans="1:11" x14ac:dyDescent="0.25">
      <c r="A35137" s="5">
        <f>35130</f>
      </c>
      <c r="B35137" s="5" t="s">
        <v>35145</v>
      </c>
      <c r="C35137" s="5">
        <v>103.4</v>
      </c>
      <c r="D35137" s="5">
        <v>0.1</v>
      </c>
      <c r="E35137" s="5">
        <v>103.5</v>
      </c>
      <c r="F35137" s="5">
        <v>206.5</v>
      </c>
      <c r="G35137" s="5">
        <v>103</v>
      </c>
      <c r="H35137" s="5">
        <v>102.9</v>
      </c>
      <c r="I35137" s="5">
        <v>0</v>
      </c>
      <c r="J35137" s="5">
        <v>0</v>
      </c>
      <c r="K35137" s="5">
        <v>0</v>
      </c>
    </row>
    <row r="35138" spans="1:11" x14ac:dyDescent="0.25">
      <c r="A35138" s="5">
        <f>35131</f>
      </c>
      <c r="B35138" s="5" t="s">
        <v>35146</v>
      </c>
      <c r="C35138" s="5">
        <v>99.2</v>
      </c>
      <c r="D35138" s="5">
        <v>0.1</v>
      </c>
      <c r="E35138" s="5">
        <v>99.4</v>
      </c>
      <c r="F35138" s="5">
        <v>194.9</v>
      </c>
      <c r="G35138" s="5">
        <v>97.2</v>
      </c>
      <c r="H35138" s="5">
        <v>97.1</v>
      </c>
      <c r="I35138" s="5">
        <v>0</v>
      </c>
      <c r="J35138" s="5">
        <v>0</v>
      </c>
      <c r="K35138" s="5">
        <v>0</v>
      </c>
    </row>
    <row r="35139" spans="1:11" x14ac:dyDescent="0.25">
      <c r="A35139" s="5">
        <f>35132</f>
      </c>
      <c r="B35139" s="5" t="s">
        <v>35147</v>
      </c>
      <c r="C35139" s="5">
        <v>99.2</v>
      </c>
      <c r="D35139" s="5">
        <v>0.1</v>
      </c>
      <c r="E35139" s="5">
        <v>99.4</v>
      </c>
      <c r="F35139" s="5">
        <v>194.9</v>
      </c>
      <c r="G35139" s="5">
        <v>97.2</v>
      </c>
      <c r="H35139" s="5">
        <v>97.1</v>
      </c>
      <c r="I35139" s="5">
        <v>0</v>
      </c>
      <c r="J35139" s="5">
        <v>0</v>
      </c>
      <c r="K35139" s="5">
        <v>0</v>
      </c>
    </row>
    <row r="35140" spans="1:11" x14ac:dyDescent="0.25">
      <c r="A35140" s="5">
        <f>35133</f>
      </c>
      <c r="B35140" s="5" t="s">
        <v>35148</v>
      </c>
      <c r="C35140" s="5">
        <v>96.3</v>
      </c>
      <c r="D35140" s="5">
        <v>0.1</v>
      </c>
      <c r="E35140" s="5">
        <v>96.4</v>
      </c>
      <c r="F35140" s="5">
        <v>192.1</v>
      </c>
      <c r="G35140" s="5">
        <v>95.9</v>
      </c>
      <c r="H35140" s="5">
        <v>95.7</v>
      </c>
      <c r="I35140" s="5">
        <v>0</v>
      </c>
      <c r="J35140" s="5">
        <v>0</v>
      </c>
      <c r="K35140" s="5">
        <v>0</v>
      </c>
    </row>
    <row r="35141" spans="1:11" x14ac:dyDescent="0.25">
      <c r="A35141" s="5">
        <f>35134</f>
      </c>
      <c r="B35141" s="5" t="s">
        <v>35149</v>
      </c>
      <c r="C35141" s="5">
        <v>96.3</v>
      </c>
      <c r="D35141" s="5">
        <v>0.1</v>
      </c>
      <c r="E35141" s="5">
        <v>96.4</v>
      </c>
      <c r="F35141" s="5">
        <v>192.1</v>
      </c>
      <c r="G35141" s="5">
        <v>95.9</v>
      </c>
      <c r="H35141" s="5">
        <v>95.7</v>
      </c>
      <c r="I35141" s="5">
        <v>0</v>
      </c>
      <c r="J35141" s="5">
        <v>0</v>
      </c>
      <c r="K35141" s="5">
        <v>0</v>
      </c>
    </row>
    <row r="35142" spans="1:11" x14ac:dyDescent="0.25">
      <c r="A35142" s="5">
        <f>35135</f>
      </c>
      <c r="B35142" s="5" t="s">
        <v>35150</v>
      </c>
      <c r="C35142" s="5">
        <v>98.8</v>
      </c>
      <c r="D35142" s="5">
        <v>0.1</v>
      </c>
      <c r="E35142" s="5">
        <v>98.9</v>
      </c>
      <c r="F35142" s="5">
        <v>194.7</v>
      </c>
      <c r="G35142" s="5">
        <v>97.3</v>
      </c>
      <c r="H35142" s="5">
        <v>97.4</v>
      </c>
      <c r="I35142" s="5">
        <v>0</v>
      </c>
      <c r="J35142" s="5">
        <v>0</v>
      </c>
      <c r="K35142" s="5">
        <v>0</v>
      </c>
    </row>
    <row r="35143" spans="1:11" x14ac:dyDescent="0.25">
      <c r="A35143" s="5">
        <f>35136</f>
      </c>
      <c r="B35143" s="5" t="s">
        <v>35151</v>
      </c>
      <c r="C35143" s="5">
        <v>98.8</v>
      </c>
      <c r="D35143" s="5">
        <v>0.1</v>
      </c>
      <c r="E35143" s="5">
        <v>98.9</v>
      </c>
      <c r="F35143" s="5">
        <v>194.7</v>
      </c>
      <c r="G35143" s="5">
        <v>97.3</v>
      </c>
      <c r="H35143" s="5">
        <v>97.4</v>
      </c>
      <c r="I35143" s="5">
        <v>0</v>
      </c>
      <c r="J35143" s="5">
        <v>0</v>
      </c>
      <c r="K35143" s="5">
        <v>0</v>
      </c>
    </row>
    <row r="35144" spans="1:11" x14ac:dyDescent="0.25">
      <c r="A35144" s="5">
        <f>35137</f>
      </c>
      <c r="B35144" s="5" t="s">
        <v>35152</v>
      </c>
      <c r="C35144" s="5">
        <v>96.4</v>
      </c>
      <c r="D35144" s="5">
        <v>0.1</v>
      </c>
      <c r="E35144" s="5">
        <v>96.5</v>
      </c>
      <c r="F35144" s="5">
        <v>193.9</v>
      </c>
      <c r="G35144" s="5">
        <v>96.7</v>
      </c>
      <c r="H35144" s="5">
        <v>96.5</v>
      </c>
      <c r="I35144" s="5">
        <v>0</v>
      </c>
      <c r="J35144" s="5">
        <v>0</v>
      </c>
      <c r="K35144" s="5">
        <v>0</v>
      </c>
    </row>
    <row r="35145" spans="1:11" x14ac:dyDescent="0.25">
      <c r="A35145" s="5">
        <f>35138</f>
      </c>
      <c r="B35145" s="5" t="s">
        <v>35153</v>
      </c>
      <c r="C35145" s="5">
        <v>96.4</v>
      </c>
      <c r="D35145" s="5">
        <v>0.1</v>
      </c>
      <c r="E35145" s="5">
        <v>96.5</v>
      </c>
      <c r="F35145" s="5">
        <v>193.9</v>
      </c>
      <c r="G35145" s="5">
        <v>96.7</v>
      </c>
      <c r="H35145" s="5">
        <v>96.5</v>
      </c>
      <c r="I35145" s="5">
        <v>0</v>
      </c>
      <c r="J35145" s="5">
        <v>0</v>
      </c>
      <c r="K35145" s="5">
        <v>0</v>
      </c>
    </row>
    <row r="35146" spans="1:11" x14ac:dyDescent="0.25">
      <c r="A35146" s="5">
        <f>35139</f>
      </c>
      <c r="B35146" s="5" t="s">
        <v>35154</v>
      </c>
      <c r="C35146" s="5">
        <v>96.4</v>
      </c>
      <c r="D35146" s="5">
        <v>0.1</v>
      </c>
      <c r="E35146" s="5">
        <v>96.5</v>
      </c>
      <c r="F35146" s="5">
        <v>193.9</v>
      </c>
      <c r="G35146" s="5">
        <v>96.7</v>
      </c>
      <c r="H35146" s="5">
        <v>96.5</v>
      </c>
      <c r="I35146" s="5">
        <v>0</v>
      </c>
      <c r="J35146" s="5">
        <v>0</v>
      </c>
      <c r="K35146" s="5">
        <v>0</v>
      </c>
    </row>
    <row r="35147" spans="1:11" x14ac:dyDescent="0.25">
      <c r="A35147" s="5">
        <f>35140</f>
      </c>
      <c r="B35147" s="5" t="s">
        <v>35155</v>
      </c>
      <c r="C35147" s="5">
        <v>98.6</v>
      </c>
      <c r="D35147" s="5">
        <v>0.1</v>
      </c>
      <c r="E35147" s="5">
        <v>98.8</v>
      </c>
      <c r="F35147" s="5">
        <v>196.7</v>
      </c>
      <c r="G35147" s="5">
        <v>98.1</v>
      </c>
      <c r="H35147" s="5">
        <v>98</v>
      </c>
      <c r="I35147" s="5">
        <v>0</v>
      </c>
      <c r="J35147" s="5">
        <v>0</v>
      </c>
      <c r="K35147" s="5">
        <v>0</v>
      </c>
    </row>
    <row r="35148" spans="1:11" x14ac:dyDescent="0.25">
      <c r="A35148" s="5">
        <f>35141</f>
      </c>
      <c r="B35148" s="5" t="s">
        <v>35156</v>
      </c>
      <c r="C35148" s="5">
        <v>98.6</v>
      </c>
      <c r="D35148" s="5">
        <v>0.1</v>
      </c>
      <c r="E35148" s="5">
        <v>98.8</v>
      </c>
      <c r="F35148" s="5">
        <v>196.7</v>
      </c>
      <c r="G35148" s="5">
        <v>98.1</v>
      </c>
      <c r="H35148" s="5">
        <v>98</v>
      </c>
      <c r="I35148" s="5">
        <v>0</v>
      </c>
      <c r="J35148" s="5">
        <v>0</v>
      </c>
      <c r="K35148" s="5">
        <v>0</v>
      </c>
    </row>
    <row r="35149" spans="1:11" x14ac:dyDescent="0.25">
      <c r="A35149" s="5">
        <f>35142</f>
      </c>
      <c r="B35149" s="5" t="s">
        <v>35157</v>
      </c>
      <c r="C35149" s="5">
        <v>97</v>
      </c>
      <c r="D35149" s="5">
        <v>0.1</v>
      </c>
      <c r="E35149" s="5">
        <v>97.2</v>
      </c>
      <c r="F35149" s="5">
        <v>193.5</v>
      </c>
      <c r="G35149" s="5">
        <v>96.6</v>
      </c>
      <c r="H35149" s="5">
        <v>96.5</v>
      </c>
      <c r="I35149" s="5">
        <v>0</v>
      </c>
      <c r="J35149" s="5">
        <v>0</v>
      </c>
      <c r="K35149" s="5">
        <v>0</v>
      </c>
    </row>
    <row r="35150" spans="1:11" x14ac:dyDescent="0.25">
      <c r="A35150" s="5">
        <f>35143</f>
      </c>
      <c r="B35150" s="5" t="s">
        <v>35158</v>
      </c>
      <c r="C35150" s="5">
        <v>97</v>
      </c>
      <c r="D35150" s="5">
        <v>0.1</v>
      </c>
      <c r="E35150" s="5">
        <v>97.2</v>
      </c>
      <c r="F35150" s="5">
        <v>193.5</v>
      </c>
      <c r="G35150" s="5">
        <v>96.6</v>
      </c>
      <c r="H35150" s="5">
        <v>96.5</v>
      </c>
      <c r="I35150" s="5">
        <v>0</v>
      </c>
      <c r="J35150" s="5">
        <v>0</v>
      </c>
      <c r="K35150" s="5">
        <v>0</v>
      </c>
    </row>
    <row r="35151" spans="1:11" x14ac:dyDescent="0.25">
      <c r="A35151" s="5">
        <f>35144</f>
      </c>
      <c r="B35151" s="5" t="s">
        <v>35159</v>
      </c>
      <c r="C35151" s="5">
        <v>99.1</v>
      </c>
      <c r="D35151" s="5">
        <v>0.1</v>
      </c>
      <c r="E35151" s="5">
        <v>99.2</v>
      </c>
      <c r="F35151" s="5">
        <v>203.7</v>
      </c>
      <c r="G35151" s="5">
        <v>101.2</v>
      </c>
      <c r="H35151" s="5">
        <v>100.7</v>
      </c>
      <c r="I35151" s="5">
        <v>0</v>
      </c>
      <c r="J35151" s="5">
        <v>0</v>
      </c>
      <c r="K35151" s="5">
        <v>0</v>
      </c>
    </row>
    <row r="35152" spans="1:11" x14ac:dyDescent="0.25">
      <c r="A35152" s="5">
        <f>35145</f>
      </c>
      <c r="B35152" s="5" t="s">
        <v>35160</v>
      </c>
      <c r="C35152" s="5">
        <v>99.1</v>
      </c>
      <c r="D35152" s="5">
        <v>0.1</v>
      </c>
      <c r="E35152" s="5">
        <v>99.2</v>
      </c>
      <c r="F35152" s="5">
        <v>203.7</v>
      </c>
      <c r="G35152" s="5">
        <v>101.2</v>
      </c>
      <c r="H35152" s="5">
        <v>100.7</v>
      </c>
      <c r="I35152" s="5">
        <v>0</v>
      </c>
      <c r="J35152" s="5">
        <v>0</v>
      </c>
      <c r="K35152" s="5">
        <v>0</v>
      </c>
    </row>
    <row r="35153" spans="1:11" x14ac:dyDescent="0.25">
      <c r="A35153" s="5">
        <f>35146</f>
      </c>
      <c r="B35153" s="5" t="s">
        <v>35161</v>
      </c>
      <c r="C35153" s="5">
        <v>103.7</v>
      </c>
      <c r="D35153" s="5">
        <v>0.1</v>
      </c>
      <c r="E35153" s="5">
        <v>103.8</v>
      </c>
      <c r="F35153" s="5">
        <v>206.9</v>
      </c>
      <c r="G35153" s="5">
        <v>103.2</v>
      </c>
      <c r="H35153" s="5">
        <v>103.1</v>
      </c>
      <c r="I35153" s="5">
        <v>0</v>
      </c>
      <c r="J35153" s="5">
        <v>0</v>
      </c>
      <c r="K35153" s="5">
        <v>0</v>
      </c>
    </row>
    <row r="35154" spans="1:11" x14ac:dyDescent="0.25">
      <c r="A35154" s="5">
        <f>35147</f>
      </c>
      <c r="B35154" s="5" t="s">
        <v>35162</v>
      </c>
      <c r="C35154" s="5">
        <v>103.7</v>
      </c>
      <c r="D35154" s="5">
        <v>0.1</v>
      </c>
      <c r="E35154" s="5">
        <v>103.8</v>
      </c>
      <c r="F35154" s="5">
        <v>206.9</v>
      </c>
      <c r="G35154" s="5">
        <v>103.2</v>
      </c>
      <c r="H35154" s="5">
        <v>103.1</v>
      </c>
      <c r="I35154" s="5">
        <v>0</v>
      </c>
      <c r="J35154" s="5">
        <v>0</v>
      </c>
      <c r="K35154" s="5">
        <v>0</v>
      </c>
    </row>
    <row r="35155" spans="1:11" x14ac:dyDescent="0.25">
      <c r="A35155" s="5">
        <f>35148</f>
      </c>
      <c r="B35155" s="5" t="s">
        <v>35163</v>
      </c>
      <c r="C35155" s="5">
        <v>103.7</v>
      </c>
      <c r="D35155" s="5">
        <v>0.1</v>
      </c>
      <c r="E35155" s="5">
        <v>103.8</v>
      </c>
      <c r="F35155" s="5">
        <v>206.9</v>
      </c>
      <c r="G35155" s="5">
        <v>103.2</v>
      </c>
      <c r="H35155" s="5">
        <v>103.1</v>
      </c>
      <c r="I35155" s="5">
        <v>0</v>
      </c>
      <c r="J35155" s="5">
        <v>0</v>
      </c>
      <c r="K35155" s="5">
        <v>0</v>
      </c>
    </row>
    <row r="35156" spans="1:11" x14ac:dyDescent="0.25">
      <c r="A35156" s="5">
        <f>35149</f>
      </c>
      <c r="B35156" s="5" t="s">
        <v>35164</v>
      </c>
      <c r="C35156" s="5">
        <v>103.7</v>
      </c>
      <c r="D35156" s="5">
        <v>0.1</v>
      </c>
      <c r="E35156" s="5">
        <v>103.8</v>
      </c>
      <c r="F35156" s="5">
        <v>206.9</v>
      </c>
      <c r="G35156" s="5">
        <v>103.2</v>
      </c>
      <c r="H35156" s="5">
        <v>103.1</v>
      </c>
      <c r="I35156" s="5">
        <v>0</v>
      </c>
      <c r="J35156" s="5">
        <v>0</v>
      </c>
      <c r="K35156" s="5">
        <v>0</v>
      </c>
    </row>
    <row r="35157" spans="1:11" x14ac:dyDescent="0.25">
      <c r="A35157" s="5">
        <f>35150</f>
      </c>
      <c r="B35157" s="5" t="s">
        <v>35165</v>
      </c>
      <c r="C35157" s="5">
        <v>104.5</v>
      </c>
      <c r="D35157" s="5">
        <v>0.1</v>
      </c>
      <c r="E35157" s="5">
        <v>104.6</v>
      </c>
      <c r="F35157" s="5">
        <v>208.4</v>
      </c>
      <c r="G35157" s="5">
        <v>104</v>
      </c>
      <c r="H35157" s="5">
        <v>103.9</v>
      </c>
      <c r="I35157" s="5">
        <v>0</v>
      </c>
      <c r="J35157" s="5">
        <v>0</v>
      </c>
      <c r="K35157" s="5">
        <v>0</v>
      </c>
    </row>
    <row r="35158" spans="1:11" x14ac:dyDescent="0.25">
      <c r="A35158" s="5">
        <f>35151</f>
      </c>
      <c r="B35158" s="5" t="s">
        <v>35166</v>
      </c>
      <c r="C35158" s="5">
        <v>104.5</v>
      </c>
      <c r="D35158" s="5">
        <v>0.1</v>
      </c>
      <c r="E35158" s="5">
        <v>104.6</v>
      </c>
      <c r="F35158" s="5">
        <v>208.4</v>
      </c>
      <c r="G35158" s="5">
        <v>104</v>
      </c>
      <c r="H35158" s="5">
        <v>103.9</v>
      </c>
      <c r="I35158" s="5">
        <v>0</v>
      </c>
      <c r="J35158" s="5">
        <v>0</v>
      </c>
      <c r="K35158" s="5">
        <v>0</v>
      </c>
    </row>
    <row r="35159" spans="1:11" x14ac:dyDescent="0.25">
      <c r="A35159" s="5">
        <f>35152</f>
      </c>
      <c r="B35159" s="5" t="s">
        <v>35167</v>
      </c>
      <c r="C35159" s="5">
        <v>104.1</v>
      </c>
      <c r="D35159" s="5">
        <v>0.1</v>
      </c>
      <c r="E35159" s="5">
        <v>104.3</v>
      </c>
      <c r="F35159" s="5">
        <v>207.8</v>
      </c>
      <c r="G35159" s="5">
        <v>103.7</v>
      </c>
      <c r="H35159" s="5">
        <v>103.9</v>
      </c>
      <c r="I35159" s="5">
        <v>0</v>
      </c>
      <c r="J35159" s="5">
        <v>0</v>
      </c>
      <c r="K35159" s="5">
        <v>0</v>
      </c>
    </row>
    <row r="35160" spans="1:11" x14ac:dyDescent="0.25">
      <c r="A35160" s="5">
        <f>35153</f>
      </c>
      <c r="B35160" s="5" t="s">
        <v>35168</v>
      </c>
      <c r="C35160" s="5">
        <v>104.1</v>
      </c>
      <c r="D35160" s="5">
        <v>0.1</v>
      </c>
      <c r="E35160" s="5">
        <v>104.3</v>
      </c>
      <c r="F35160" s="5">
        <v>207.8</v>
      </c>
      <c r="G35160" s="5">
        <v>103.7</v>
      </c>
      <c r="H35160" s="5">
        <v>103.6</v>
      </c>
      <c r="I35160" s="5">
        <v>0</v>
      </c>
      <c r="J35160" s="5">
        <v>0</v>
      </c>
      <c r="K35160" s="5">
        <v>0</v>
      </c>
    </row>
    <row r="35161" spans="1:11" x14ac:dyDescent="0.25">
      <c r="A35161" s="5">
        <f>35154</f>
      </c>
      <c r="B35161" s="5" t="s">
        <v>35169</v>
      </c>
      <c r="C35161" s="5">
        <v>104</v>
      </c>
      <c r="D35161" s="5">
        <v>0.1</v>
      </c>
      <c r="E35161" s="5">
        <v>104.2</v>
      </c>
      <c r="F35161" s="5">
        <v>208.2</v>
      </c>
      <c r="G35161" s="5">
        <v>103.8</v>
      </c>
      <c r="H35161" s="5">
        <v>103.6</v>
      </c>
      <c r="I35161" s="5">
        <v>0</v>
      </c>
      <c r="J35161" s="5">
        <v>0</v>
      </c>
      <c r="K35161" s="5">
        <v>0</v>
      </c>
    </row>
    <row r="35162" spans="1:11" x14ac:dyDescent="0.25">
      <c r="A35162" s="5">
        <f>35155</f>
      </c>
      <c r="B35162" s="5" t="s">
        <v>35170</v>
      </c>
      <c r="C35162" s="5">
        <v>104</v>
      </c>
      <c r="D35162" s="5">
        <v>0.1</v>
      </c>
      <c r="E35162" s="5">
        <v>104.2</v>
      </c>
      <c r="F35162" s="5">
        <v>208.2</v>
      </c>
      <c r="G35162" s="5">
        <v>103.8</v>
      </c>
      <c r="H35162" s="5">
        <v>103.7</v>
      </c>
      <c r="I35162" s="5">
        <v>0</v>
      </c>
      <c r="J35162" s="5">
        <v>0</v>
      </c>
      <c r="K35162" s="5">
        <v>0</v>
      </c>
    </row>
    <row r="35163" spans="1:11" x14ac:dyDescent="0.25">
      <c r="A35163" s="5">
        <f>35156</f>
      </c>
      <c r="B35163" s="5" t="s">
        <v>35171</v>
      </c>
      <c r="C35163" s="5">
        <v>104.6</v>
      </c>
      <c r="D35163" s="5">
        <v>0.1</v>
      </c>
      <c r="E35163" s="5">
        <v>104.8</v>
      </c>
      <c r="F35163" s="5">
        <v>208.6</v>
      </c>
      <c r="G35163" s="5">
        <v>103.8</v>
      </c>
      <c r="H35163" s="5">
        <v>103.7</v>
      </c>
      <c r="I35163" s="5">
        <v>0</v>
      </c>
      <c r="J35163" s="5">
        <v>0</v>
      </c>
      <c r="K35163" s="5">
        <v>0</v>
      </c>
    </row>
    <row r="35164" spans="1:11" x14ac:dyDescent="0.25">
      <c r="A35164" s="5">
        <f>35157</f>
      </c>
      <c r="B35164" s="5" t="s">
        <v>35172</v>
      </c>
      <c r="C35164" s="5">
        <v>104.6</v>
      </c>
      <c r="D35164" s="5">
        <v>0.1</v>
      </c>
      <c r="E35164" s="5">
        <v>104.8</v>
      </c>
      <c r="F35164" s="5">
        <v>208.6</v>
      </c>
      <c r="G35164" s="5">
        <v>104.1</v>
      </c>
      <c r="H35164" s="5">
        <v>103.9</v>
      </c>
      <c r="I35164" s="5">
        <v>0</v>
      </c>
      <c r="J35164" s="5">
        <v>0</v>
      </c>
      <c r="K35164" s="5">
        <v>0</v>
      </c>
    </row>
    <row r="35165" spans="1:11" x14ac:dyDescent="0.25">
      <c r="A35165" s="5">
        <f>35158</f>
      </c>
      <c r="B35165" s="5" t="s">
        <v>35173</v>
      </c>
      <c r="C35165" s="5">
        <v>104.6</v>
      </c>
      <c r="D35165" s="5">
        <v>0.1</v>
      </c>
      <c r="E35165" s="5">
        <v>104.8</v>
      </c>
      <c r="F35165" s="5">
        <v>208.6</v>
      </c>
      <c r="G35165" s="5">
        <v>104.1</v>
      </c>
      <c r="H35165" s="5">
        <v>103.9</v>
      </c>
      <c r="I35165" s="5">
        <v>0</v>
      </c>
      <c r="J35165" s="5">
        <v>0</v>
      </c>
      <c r="K35165" s="5">
        <v>0</v>
      </c>
    </row>
    <row r="35166" spans="1:11" x14ac:dyDescent="0.25">
      <c r="A35166" s="5">
        <f>35159</f>
      </c>
      <c r="B35166" s="5" t="s">
        <v>35174</v>
      </c>
      <c r="C35166" s="5">
        <v>104.6</v>
      </c>
      <c r="D35166" s="5">
        <v>0.1</v>
      </c>
      <c r="E35166" s="5">
        <v>104.8</v>
      </c>
      <c r="F35166" s="5">
        <v>208.6</v>
      </c>
      <c r="G35166" s="5">
        <v>104.1</v>
      </c>
      <c r="H35166" s="5">
        <v>103.9</v>
      </c>
      <c r="I35166" s="5">
        <v>0</v>
      </c>
      <c r="J35166" s="5">
        <v>0</v>
      </c>
      <c r="K35166" s="5">
        <v>0</v>
      </c>
    </row>
    <row r="35167" spans="1:11" x14ac:dyDescent="0.25">
      <c r="A35167" s="5">
        <f>35160</f>
      </c>
      <c r="B35167" s="5" t="s">
        <v>35175</v>
      </c>
      <c r="C35167" s="5">
        <v>104.6</v>
      </c>
      <c r="D35167" s="5">
        <v>0.1</v>
      </c>
      <c r="E35167" s="5">
        <v>104.8</v>
      </c>
      <c r="F35167" s="5">
        <v>208.6</v>
      </c>
      <c r="G35167" s="5">
        <v>104.1</v>
      </c>
      <c r="H35167" s="5">
        <v>103.9</v>
      </c>
      <c r="I35167" s="5">
        <v>0</v>
      </c>
      <c r="J35167" s="5">
        <v>0</v>
      </c>
      <c r="K35167" s="5">
        <v>0</v>
      </c>
    </row>
    <row r="35168" spans="1:11" x14ac:dyDescent="0.25">
      <c r="A35168" s="5">
        <f>35161</f>
      </c>
      <c r="B35168" s="5" t="s">
        <v>35176</v>
      </c>
      <c r="C35168" s="5">
        <v>104.1</v>
      </c>
      <c r="D35168" s="5">
        <v>0.1</v>
      </c>
      <c r="E35168" s="5">
        <v>104.3</v>
      </c>
      <c r="F35168" s="5">
        <v>208.5</v>
      </c>
      <c r="G35168" s="5">
        <v>104</v>
      </c>
      <c r="H35168" s="5">
        <v>103.7</v>
      </c>
      <c r="I35168" s="5">
        <v>0</v>
      </c>
      <c r="J35168" s="5">
        <v>0</v>
      </c>
      <c r="K35168" s="5">
        <v>0</v>
      </c>
    </row>
    <row r="35169" spans="1:11" x14ac:dyDescent="0.25">
      <c r="A35169" s="5">
        <f>35162</f>
      </c>
      <c r="B35169" s="5" t="s">
        <v>35177</v>
      </c>
      <c r="C35169" s="5">
        <v>104.1</v>
      </c>
      <c r="D35169" s="5">
        <v>0.1</v>
      </c>
      <c r="E35169" s="5">
        <v>104.3</v>
      </c>
      <c r="F35169" s="5">
        <v>208.5</v>
      </c>
      <c r="G35169" s="5">
        <v>104</v>
      </c>
      <c r="H35169" s="5">
        <v>103.7</v>
      </c>
      <c r="I35169" s="5">
        <v>0</v>
      </c>
      <c r="J35169" s="5">
        <v>0</v>
      </c>
      <c r="K35169" s="5">
        <v>0</v>
      </c>
    </row>
    <row r="35170" spans="1:11" x14ac:dyDescent="0.25">
      <c r="A35170" s="5">
        <f>35163</f>
      </c>
      <c r="B35170" s="5" t="s">
        <v>35178</v>
      </c>
      <c r="C35170" s="5">
        <v>104.3</v>
      </c>
      <c r="D35170" s="5">
        <v>0.1</v>
      </c>
      <c r="E35170" s="5">
        <v>104.4</v>
      </c>
      <c r="F35170" s="5">
        <v>208.3</v>
      </c>
      <c r="G35170" s="5">
        <v>104</v>
      </c>
      <c r="H35170" s="5">
        <v>103.9</v>
      </c>
      <c r="I35170" s="5">
        <v>0</v>
      </c>
      <c r="J35170" s="5">
        <v>0</v>
      </c>
      <c r="K35170" s="5">
        <v>0</v>
      </c>
    </row>
    <row r="35171" spans="1:11" x14ac:dyDescent="0.25">
      <c r="A35171" s="5">
        <f>35164</f>
      </c>
      <c r="B35171" s="5" t="s">
        <v>35179</v>
      </c>
      <c r="C35171" s="5">
        <v>104.3</v>
      </c>
      <c r="D35171" s="5">
        <v>0.1</v>
      </c>
      <c r="E35171" s="5">
        <v>104.4</v>
      </c>
      <c r="F35171" s="5">
        <v>208.3</v>
      </c>
      <c r="G35171" s="5">
        <v>104</v>
      </c>
      <c r="H35171" s="5">
        <v>103.9</v>
      </c>
      <c r="I35171" s="5">
        <v>0</v>
      </c>
      <c r="J35171" s="5">
        <v>0</v>
      </c>
      <c r="K35171" s="5">
        <v>0</v>
      </c>
    </row>
    <row r="35172" spans="1:11" x14ac:dyDescent="0.25">
      <c r="A35172" s="5">
        <f>35165</f>
      </c>
      <c r="B35172" s="5" t="s">
        <v>35180</v>
      </c>
      <c r="C35172" s="5">
        <v>103.9</v>
      </c>
      <c r="D35172" s="5">
        <v>0.1</v>
      </c>
      <c r="E35172" s="5">
        <v>104</v>
      </c>
      <c r="F35172" s="5">
        <v>207.6</v>
      </c>
      <c r="G35172" s="5">
        <v>103.6</v>
      </c>
      <c r="H35172" s="5">
        <v>103.4</v>
      </c>
      <c r="I35172" s="5">
        <v>0</v>
      </c>
      <c r="J35172" s="5">
        <v>0</v>
      </c>
      <c r="K35172" s="5">
        <v>0</v>
      </c>
    </row>
    <row r="35173" spans="1:11" x14ac:dyDescent="0.25">
      <c r="A35173" s="5">
        <f>35166</f>
      </c>
      <c r="B35173" s="5" t="s">
        <v>35181</v>
      </c>
      <c r="C35173" s="5">
        <v>103.9</v>
      </c>
      <c r="D35173" s="5">
        <v>0.1</v>
      </c>
      <c r="E35173" s="5">
        <v>104</v>
      </c>
      <c r="F35173" s="5">
        <v>207.6</v>
      </c>
      <c r="G35173" s="5">
        <v>103.6</v>
      </c>
      <c r="H35173" s="5">
        <v>103.4</v>
      </c>
      <c r="I35173" s="5">
        <v>0</v>
      </c>
      <c r="J35173" s="5">
        <v>0</v>
      </c>
      <c r="K35173" s="5">
        <v>0</v>
      </c>
    </row>
    <row r="35174" spans="1:11" x14ac:dyDescent="0.25">
      <c r="A35174" s="5">
        <f>35167</f>
      </c>
      <c r="B35174" s="5" t="s">
        <v>35182</v>
      </c>
      <c r="C35174" s="5">
        <v>104.2</v>
      </c>
      <c r="D35174" s="5">
        <v>0.1</v>
      </c>
      <c r="E35174" s="5">
        <v>104.3</v>
      </c>
      <c r="F35174" s="5">
        <v>208.4</v>
      </c>
      <c r="G35174" s="5">
        <v>104</v>
      </c>
      <c r="H35174" s="5">
        <v>103.8</v>
      </c>
      <c r="I35174" s="5">
        <v>0</v>
      </c>
      <c r="J35174" s="5">
        <v>0</v>
      </c>
      <c r="K35174" s="5">
        <v>0</v>
      </c>
    </row>
    <row r="35175" spans="1:11" x14ac:dyDescent="0.25">
      <c r="A35175" s="5">
        <f>35168</f>
      </c>
      <c r="B35175" s="5" t="s">
        <v>35183</v>
      </c>
      <c r="C35175" s="5">
        <v>104.2</v>
      </c>
      <c r="D35175" s="5">
        <v>0.1</v>
      </c>
      <c r="E35175" s="5">
        <v>104.3</v>
      </c>
      <c r="F35175" s="5">
        <v>208.4</v>
      </c>
      <c r="G35175" s="5">
        <v>104</v>
      </c>
      <c r="H35175" s="5">
        <v>103.8</v>
      </c>
      <c r="I35175" s="5">
        <v>0</v>
      </c>
      <c r="J35175" s="5">
        <v>0</v>
      </c>
      <c r="K35175" s="5">
        <v>0</v>
      </c>
    </row>
    <row r="35176" spans="1:11" x14ac:dyDescent="0.25">
      <c r="A35176" s="5">
        <f>35169</f>
      </c>
      <c r="B35176" s="5" t="s">
        <v>35184</v>
      </c>
      <c r="C35176" s="5">
        <v>104.2</v>
      </c>
      <c r="D35176" s="5">
        <v>0.1</v>
      </c>
      <c r="E35176" s="5">
        <v>104.3</v>
      </c>
      <c r="F35176" s="5">
        <v>208.4</v>
      </c>
      <c r="G35176" s="5">
        <v>104</v>
      </c>
      <c r="H35176" s="5">
        <v>103.8</v>
      </c>
      <c r="I35176" s="5">
        <v>0</v>
      </c>
      <c r="J35176" s="5">
        <v>0</v>
      </c>
      <c r="K35176" s="5">
        <v>0</v>
      </c>
    </row>
    <row r="35177" spans="1:11" x14ac:dyDescent="0.25">
      <c r="A35177" s="5">
        <f>35170</f>
      </c>
      <c r="B35177" s="5" t="s">
        <v>35185</v>
      </c>
      <c r="C35177" s="5">
        <v>104.3</v>
      </c>
      <c r="D35177" s="5">
        <v>0.1</v>
      </c>
      <c r="E35177" s="5">
        <v>104.3</v>
      </c>
      <c r="F35177" s="5">
        <v>208.2</v>
      </c>
      <c r="G35177" s="5">
        <v>103.9</v>
      </c>
      <c r="H35177" s="5">
        <v>103.7</v>
      </c>
      <c r="I35177" s="5">
        <v>0</v>
      </c>
      <c r="J35177" s="5">
        <v>0</v>
      </c>
      <c r="K35177" s="5">
        <v>0</v>
      </c>
    </row>
    <row r="35178" spans="1:11" x14ac:dyDescent="0.25">
      <c r="A35178" s="5">
        <f>35171</f>
      </c>
      <c r="B35178" s="5" t="s">
        <v>35186</v>
      </c>
      <c r="C35178" s="5">
        <v>104.3</v>
      </c>
      <c r="D35178" s="5">
        <v>0.1</v>
      </c>
      <c r="E35178" s="5">
        <v>104.3</v>
      </c>
      <c r="F35178" s="5">
        <v>208.2</v>
      </c>
      <c r="G35178" s="5">
        <v>103.9</v>
      </c>
      <c r="H35178" s="5">
        <v>103.7</v>
      </c>
      <c r="I35178" s="5">
        <v>0</v>
      </c>
      <c r="J35178" s="5">
        <v>0</v>
      </c>
      <c r="K35178" s="5">
        <v>0</v>
      </c>
    </row>
    <row r="35179" spans="1:11" x14ac:dyDescent="0.25">
      <c r="A35179" s="5">
        <f>35172</f>
      </c>
      <c r="B35179" s="5" t="s">
        <v>35187</v>
      </c>
      <c r="C35179" s="5">
        <v>104.1</v>
      </c>
      <c r="D35179" s="5">
        <v>0.1</v>
      </c>
      <c r="E35179" s="5">
        <v>104.2</v>
      </c>
      <c r="F35179" s="5">
        <v>207.9</v>
      </c>
      <c r="G35179" s="5">
        <v>103.8</v>
      </c>
      <c r="H35179" s="5">
        <v>103.6</v>
      </c>
      <c r="I35179" s="5">
        <v>0</v>
      </c>
      <c r="J35179" s="5">
        <v>0</v>
      </c>
      <c r="K35179" s="5">
        <v>0</v>
      </c>
    </row>
    <row r="35180" spans="1:11" x14ac:dyDescent="0.25">
      <c r="A35180" s="5">
        <f>35173</f>
      </c>
      <c r="B35180" s="5" t="s">
        <v>35188</v>
      </c>
      <c r="C35180" s="5">
        <v>104.1</v>
      </c>
      <c r="D35180" s="5">
        <v>0.1</v>
      </c>
      <c r="E35180" s="5">
        <v>104.2</v>
      </c>
      <c r="F35180" s="5">
        <v>207.9</v>
      </c>
      <c r="G35180" s="5">
        <v>103.8</v>
      </c>
      <c r="H35180" s="5">
        <v>103.6</v>
      </c>
      <c r="I35180" s="5">
        <v>0</v>
      </c>
      <c r="J35180" s="5">
        <v>0</v>
      </c>
      <c r="K35180" s="5">
        <v>0</v>
      </c>
    </row>
    <row r="35181" spans="1:11" x14ac:dyDescent="0.25">
      <c r="A35181" s="5">
        <f>35174</f>
      </c>
      <c r="B35181" s="5" t="s">
        <v>35189</v>
      </c>
      <c r="C35181" s="5">
        <v>104.1</v>
      </c>
      <c r="D35181" s="5">
        <v>0.1</v>
      </c>
      <c r="E35181" s="5">
        <v>105.1</v>
      </c>
      <c r="F35181" s="5">
        <v>209.3</v>
      </c>
      <c r="G35181" s="5">
        <v>104.4</v>
      </c>
      <c r="H35181" s="5">
        <v>104.3</v>
      </c>
      <c r="I35181" s="5">
        <v>0</v>
      </c>
      <c r="J35181" s="5">
        <v>0</v>
      </c>
      <c r="K35181" s="5">
        <v>0</v>
      </c>
    </row>
    <row r="35182" spans="1:11" x14ac:dyDescent="0.25">
      <c r="A35182" s="5">
        <f>35175</f>
      </c>
      <c r="B35182" s="5" t="s">
        <v>35190</v>
      </c>
      <c r="C35182" s="5">
        <v>105</v>
      </c>
      <c r="D35182" s="5">
        <v>0.1</v>
      </c>
      <c r="E35182" s="5">
        <v>105.1</v>
      </c>
      <c r="F35182" s="5">
        <v>209.3</v>
      </c>
      <c r="G35182" s="5">
        <v>104.4</v>
      </c>
      <c r="H35182" s="5">
        <v>104.3</v>
      </c>
      <c r="I35182" s="5">
        <v>0</v>
      </c>
      <c r="J35182" s="5">
        <v>0</v>
      </c>
      <c r="K35182" s="5">
        <v>0</v>
      </c>
    </row>
    <row r="35183" spans="1:11" x14ac:dyDescent="0.25">
      <c r="A35183" s="5">
        <f>35176</f>
      </c>
      <c r="B35183" s="5" t="s">
        <v>35191</v>
      </c>
      <c r="C35183" s="5">
        <v>105</v>
      </c>
      <c r="D35183" s="5">
        <v>0.1</v>
      </c>
      <c r="E35183" s="5">
        <v>104.3</v>
      </c>
      <c r="F35183" s="5">
        <v>207.8</v>
      </c>
      <c r="G35183" s="5">
        <v>103.7</v>
      </c>
      <c r="H35183" s="5">
        <v>103.5</v>
      </c>
      <c r="I35183" s="5">
        <v>0</v>
      </c>
      <c r="J35183" s="5">
        <v>0</v>
      </c>
      <c r="K35183" s="5">
        <v>0</v>
      </c>
    </row>
    <row r="35184" spans="1:11" x14ac:dyDescent="0.25">
      <c r="A35184" s="5">
        <f>35177</f>
      </c>
      <c r="B35184" s="5" t="s">
        <v>35192</v>
      </c>
      <c r="C35184" s="5">
        <v>104.1</v>
      </c>
      <c r="D35184" s="5">
        <v>0.1</v>
      </c>
      <c r="E35184" s="5">
        <v>104.3</v>
      </c>
      <c r="F35184" s="5">
        <v>207.8</v>
      </c>
      <c r="G35184" s="5">
        <v>103.7</v>
      </c>
      <c r="H35184" s="5">
        <v>103.5</v>
      </c>
      <c r="I35184" s="5">
        <v>0</v>
      </c>
      <c r="J35184" s="5">
        <v>0</v>
      </c>
      <c r="K35184" s="5">
        <v>0</v>
      </c>
    </row>
    <row r="35185" spans="1:11" x14ac:dyDescent="0.25">
      <c r="A35185" s="5">
        <f>35178</f>
      </c>
      <c r="B35185" s="5" t="s">
        <v>35193</v>
      </c>
      <c r="C35185" s="5">
        <v>104.1</v>
      </c>
      <c r="D35185" s="5">
        <v>0.1</v>
      </c>
      <c r="E35185" s="5">
        <v>104.3</v>
      </c>
      <c r="F35185" s="5">
        <v>207.8</v>
      </c>
      <c r="G35185" s="5">
        <v>103.7</v>
      </c>
      <c r="H35185" s="5">
        <v>103.5</v>
      </c>
      <c r="I35185" s="5">
        <v>0</v>
      </c>
      <c r="J35185" s="5">
        <v>0</v>
      </c>
      <c r="K35185" s="5">
        <v>0</v>
      </c>
    </row>
    <row r="35186" spans="1:11" x14ac:dyDescent="0.25">
      <c r="A35186" s="5">
        <f>35179</f>
      </c>
      <c r="B35186" s="5" t="s">
        <v>35194</v>
      </c>
      <c r="C35186" s="5">
        <v>104.1</v>
      </c>
      <c r="D35186" s="5">
        <v>0.1</v>
      </c>
      <c r="E35186" s="5">
        <v>104.3</v>
      </c>
      <c r="F35186" s="5">
        <v>207.8</v>
      </c>
      <c r="G35186" s="5">
        <v>103.7</v>
      </c>
      <c r="H35186" s="5">
        <v>103.5</v>
      </c>
      <c r="I35186" s="5">
        <v>0</v>
      </c>
      <c r="J35186" s="5">
        <v>0</v>
      </c>
      <c r="K35186" s="5">
        <v>0</v>
      </c>
    </row>
    <row r="35187" spans="1:11" x14ac:dyDescent="0.25">
      <c r="A35187" s="5">
        <f>35180</f>
      </c>
      <c r="B35187" s="5" t="s">
        <v>35195</v>
      </c>
      <c r="C35187" s="5">
        <v>103.1</v>
      </c>
      <c r="D35187" s="5">
        <v>0.1</v>
      </c>
      <c r="E35187" s="5">
        <v>103.2</v>
      </c>
      <c r="F35187" s="5">
        <v>206.4</v>
      </c>
      <c r="G35187" s="5">
        <v>102.9</v>
      </c>
      <c r="H35187" s="5">
        <v>102.8</v>
      </c>
      <c r="I35187" s="5">
        <v>0</v>
      </c>
      <c r="J35187" s="5">
        <v>0</v>
      </c>
      <c r="K35187" s="5">
        <v>0</v>
      </c>
    </row>
    <row r="35188" spans="1:11" x14ac:dyDescent="0.25">
      <c r="A35188" s="5">
        <f>35181</f>
      </c>
      <c r="B35188" s="5" t="s">
        <v>35196</v>
      </c>
      <c r="C35188" s="5">
        <v>103.1</v>
      </c>
      <c r="D35188" s="5">
        <v>0.1</v>
      </c>
      <c r="E35188" s="5">
        <v>103.2</v>
      </c>
      <c r="F35188" s="5">
        <v>206.4</v>
      </c>
      <c r="G35188" s="5">
        <v>102.9</v>
      </c>
      <c r="H35188" s="5">
        <v>102.8</v>
      </c>
      <c r="I35188" s="5">
        <v>0</v>
      </c>
      <c r="J35188" s="5">
        <v>0</v>
      </c>
      <c r="K35188" s="5">
        <v>0</v>
      </c>
    </row>
    <row r="35189" spans="1:11" x14ac:dyDescent="0.25">
      <c r="A35189" s="5">
        <f>35182</f>
      </c>
      <c r="B35189" s="5" t="s">
        <v>35197</v>
      </c>
      <c r="C35189" s="5">
        <v>103.1</v>
      </c>
      <c r="D35189" s="5">
        <v>0.1</v>
      </c>
      <c r="E35189" s="5">
        <v>103.3</v>
      </c>
      <c r="F35189" s="5">
        <v>206.7</v>
      </c>
      <c r="G35189" s="5">
        <v>103.2</v>
      </c>
      <c r="H35189" s="5">
        <v>103</v>
      </c>
      <c r="I35189" s="5">
        <v>0</v>
      </c>
      <c r="J35189" s="5">
        <v>0</v>
      </c>
      <c r="K35189" s="5">
        <v>0</v>
      </c>
    </row>
    <row r="35190" spans="1:11" x14ac:dyDescent="0.25">
      <c r="A35190" s="5">
        <f>35183</f>
      </c>
      <c r="B35190" s="5" t="s">
        <v>35198</v>
      </c>
      <c r="C35190" s="5">
        <v>103.1</v>
      </c>
      <c r="D35190" s="5">
        <v>0.1</v>
      </c>
      <c r="E35190" s="5">
        <v>103.3</v>
      </c>
      <c r="F35190" s="5">
        <v>206.7</v>
      </c>
      <c r="G35190" s="5">
        <v>103.2</v>
      </c>
      <c r="H35190" s="5">
        <v>103</v>
      </c>
      <c r="I35190" s="5">
        <v>0</v>
      </c>
      <c r="J35190" s="5">
        <v>0</v>
      </c>
      <c r="K35190" s="5">
        <v>0</v>
      </c>
    </row>
    <row r="35191" spans="1:11" x14ac:dyDescent="0.25">
      <c r="A35191" s="5">
        <f>35184</f>
      </c>
      <c r="B35191" s="5" t="s">
        <v>35199</v>
      </c>
      <c r="C35191" s="5">
        <v>102.7</v>
      </c>
      <c r="D35191" s="5">
        <v>0.1</v>
      </c>
      <c r="E35191" s="5">
        <v>102.9</v>
      </c>
      <c r="F35191" s="5">
        <v>205.5</v>
      </c>
      <c r="G35191" s="5">
        <v>102.6</v>
      </c>
      <c r="H35191" s="5">
        <v>102.4</v>
      </c>
      <c r="I35191" s="5">
        <v>0</v>
      </c>
      <c r="J35191" s="5">
        <v>0</v>
      </c>
      <c r="K35191" s="5">
        <v>0</v>
      </c>
    </row>
    <row r="35192" spans="1:11" x14ac:dyDescent="0.25">
      <c r="A35192" s="5">
        <f>35185</f>
      </c>
      <c r="B35192" s="5" t="s">
        <v>35200</v>
      </c>
      <c r="C35192" s="5">
        <v>102.7</v>
      </c>
      <c r="D35192" s="5">
        <v>0.1</v>
      </c>
      <c r="E35192" s="5">
        <v>102.9</v>
      </c>
      <c r="F35192" s="5">
        <v>205.5</v>
      </c>
      <c r="G35192" s="5">
        <v>102.6</v>
      </c>
      <c r="H35192" s="5">
        <v>102.4</v>
      </c>
      <c r="I35192" s="5">
        <v>0</v>
      </c>
      <c r="J35192" s="5">
        <v>0</v>
      </c>
      <c r="K35192" s="5">
        <v>0</v>
      </c>
    </row>
    <row r="35193" spans="1:11" x14ac:dyDescent="0.25">
      <c r="A35193" s="5">
        <f>35186</f>
      </c>
      <c r="B35193" s="5" t="s">
        <v>35201</v>
      </c>
      <c r="C35193" s="5">
        <v>103.1</v>
      </c>
      <c r="D35193" s="5">
        <v>0.1</v>
      </c>
      <c r="E35193" s="5">
        <v>103.2</v>
      </c>
      <c r="F35193" s="5">
        <v>205.8</v>
      </c>
      <c r="G35193" s="5">
        <v>102.6</v>
      </c>
      <c r="H35193" s="5">
        <v>102.5</v>
      </c>
      <c r="I35193" s="5">
        <v>0</v>
      </c>
      <c r="J35193" s="5">
        <v>0</v>
      </c>
      <c r="K35193" s="5">
        <v>0</v>
      </c>
    </row>
    <row r="35194" spans="1:11" x14ac:dyDescent="0.25">
      <c r="A35194" s="5">
        <f>35187</f>
      </c>
      <c r="B35194" s="5" t="s">
        <v>35202</v>
      </c>
      <c r="C35194" s="5">
        <v>103.1</v>
      </c>
      <c r="D35194" s="5">
        <v>0.1</v>
      </c>
      <c r="E35194" s="5">
        <v>103.2</v>
      </c>
      <c r="F35194" s="5">
        <v>205.8</v>
      </c>
      <c r="G35194" s="5">
        <v>102.6</v>
      </c>
      <c r="H35194" s="5">
        <v>102.5</v>
      </c>
      <c r="I35194" s="5">
        <v>0</v>
      </c>
      <c r="J35194" s="5">
        <v>0</v>
      </c>
      <c r="K35194" s="5">
        <v>0</v>
      </c>
    </row>
    <row r="35195" spans="1:11" x14ac:dyDescent="0.25">
      <c r="A35195" s="5">
        <f>35188</f>
      </c>
      <c r="B35195" s="5" t="s">
        <v>35203</v>
      </c>
      <c r="C35195" s="5">
        <v>103.1</v>
      </c>
      <c r="D35195" s="5">
        <v>0.1</v>
      </c>
      <c r="E35195" s="5">
        <v>103.2</v>
      </c>
      <c r="F35195" s="5">
        <v>205.8</v>
      </c>
      <c r="G35195" s="5">
        <v>102.6</v>
      </c>
      <c r="H35195" s="5">
        <v>102.5</v>
      </c>
      <c r="I35195" s="5">
        <v>0</v>
      </c>
      <c r="J35195" s="5">
        <v>0</v>
      </c>
      <c r="K35195" s="5">
        <v>0</v>
      </c>
    </row>
    <row r="35196" spans="1:11" x14ac:dyDescent="0.25">
      <c r="A35196" s="5">
        <f>35189</f>
      </c>
      <c r="B35196" s="5" t="s">
        <v>35204</v>
      </c>
      <c r="C35196" s="5">
        <v>103.1</v>
      </c>
      <c r="D35196" s="5">
        <v>0.1</v>
      </c>
      <c r="E35196" s="5">
        <v>103.2</v>
      </c>
      <c r="F35196" s="5">
        <v>205.8</v>
      </c>
      <c r="G35196" s="5">
        <v>102.6</v>
      </c>
      <c r="H35196" s="5">
        <v>102.5</v>
      </c>
      <c r="I35196" s="5">
        <v>0</v>
      </c>
      <c r="J35196" s="5">
        <v>0</v>
      </c>
      <c r="K35196" s="5">
        <v>0</v>
      </c>
    </row>
    <row r="35197" spans="1:11" x14ac:dyDescent="0.25">
      <c r="A35197" s="5">
        <f>35190</f>
      </c>
      <c r="B35197" s="5" t="s">
        <v>35205</v>
      </c>
      <c r="C35197" s="5">
        <v>102.1</v>
      </c>
      <c r="D35197" s="5">
        <v>0.1</v>
      </c>
      <c r="E35197" s="5">
        <v>102.2</v>
      </c>
      <c r="F35197" s="5">
        <v>203.3</v>
      </c>
      <c r="G35197" s="5">
        <v>101.4</v>
      </c>
      <c r="H35197" s="5">
        <v>101.3</v>
      </c>
      <c r="I35197" s="5">
        <v>0</v>
      </c>
      <c r="J35197" s="5">
        <v>0</v>
      </c>
      <c r="K35197" s="5">
        <v>0</v>
      </c>
    </row>
    <row r="35198" spans="1:11" x14ac:dyDescent="0.25">
      <c r="A35198" s="5">
        <f>35191</f>
      </c>
      <c r="B35198" s="5" t="s">
        <v>35206</v>
      </c>
      <c r="C35198" s="5">
        <v>102.1</v>
      </c>
      <c r="D35198" s="5">
        <v>0.1</v>
      </c>
      <c r="E35198" s="5">
        <v>102.2</v>
      </c>
      <c r="F35198" s="5">
        <v>203.3</v>
      </c>
      <c r="G35198" s="5">
        <v>101.4</v>
      </c>
      <c r="H35198" s="5">
        <v>101.3</v>
      </c>
      <c r="I35198" s="5">
        <v>0</v>
      </c>
      <c r="J35198" s="5">
        <v>0</v>
      </c>
      <c r="K35198" s="5">
        <v>0</v>
      </c>
    </row>
    <row r="35199" spans="1:11" x14ac:dyDescent="0.25">
      <c r="A35199" s="5">
        <f>35192</f>
      </c>
      <c r="B35199" s="5" t="s">
        <v>35207</v>
      </c>
      <c r="C35199" s="5">
        <v>101.8</v>
      </c>
      <c r="D35199" s="5">
        <v>0.1</v>
      </c>
      <c r="E35199" s="5">
        <v>102</v>
      </c>
      <c r="F35199" s="5">
        <v>203.3</v>
      </c>
      <c r="G35199" s="5">
        <v>101.4</v>
      </c>
      <c r="H35199" s="5">
        <v>101.3</v>
      </c>
      <c r="I35199" s="5">
        <v>0</v>
      </c>
      <c r="J35199" s="5">
        <v>0</v>
      </c>
      <c r="K35199" s="5">
        <v>0</v>
      </c>
    </row>
    <row r="35200" spans="1:11" x14ac:dyDescent="0.25">
      <c r="A35200" s="5">
        <f>35193</f>
      </c>
      <c r="B35200" s="5" t="s">
        <v>35208</v>
      </c>
      <c r="C35200" s="5">
        <v>101.8</v>
      </c>
      <c r="D35200" s="5">
        <v>0.1</v>
      </c>
      <c r="E35200" s="5">
        <v>102</v>
      </c>
      <c r="F35200" s="5">
        <v>203.3</v>
      </c>
      <c r="G35200" s="5">
        <v>101.4</v>
      </c>
      <c r="H35200" s="5">
        <v>101.3</v>
      </c>
      <c r="I35200" s="5">
        <v>0</v>
      </c>
      <c r="J35200" s="5">
        <v>0</v>
      </c>
      <c r="K35200" s="5">
        <v>0</v>
      </c>
    </row>
    <row r="35201" spans="1:11" x14ac:dyDescent="0.25">
      <c r="A35201" s="5">
        <f>35194</f>
      </c>
      <c r="B35201" s="5" t="s">
        <v>35209</v>
      </c>
      <c r="C35201" s="5">
        <v>101.3</v>
      </c>
      <c r="D35201" s="5">
        <v>0.1</v>
      </c>
      <c r="E35201" s="5">
        <v>101.4</v>
      </c>
      <c r="F35201" s="5">
        <v>202</v>
      </c>
      <c r="G35201" s="5">
        <v>100.7</v>
      </c>
      <c r="H35201" s="5">
        <v>100.5</v>
      </c>
      <c r="I35201" s="5">
        <v>0</v>
      </c>
      <c r="J35201" s="5">
        <v>0</v>
      </c>
      <c r="K35201" s="5">
        <v>0</v>
      </c>
    </row>
    <row r="35202" spans="1:11" x14ac:dyDescent="0.25">
      <c r="A35202" s="5">
        <f>35195</f>
      </c>
      <c r="B35202" s="5" t="s">
        <v>35210</v>
      </c>
      <c r="C35202" s="5">
        <v>101.3</v>
      </c>
      <c r="D35202" s="5">
        <v>0.1</v>
      </c>
      <c r="E35202" s="5">
        <v>101.4</v>
      </c>
      <c r="F35202" s="5">
        <v>202</v>
      </c>
      <c r="G35202" s="5">
        <v>100.7</v>
      </c>
      <c r="H35202" s="5">
        <v>100.5</v>
      </c>
      <c r="I35202" s="5">
        <v>0</v>
      </c>
      <c r="J35202" s="5">
        <v>0</v>
      </c>
      <c r="K35202" s="5">
        <v>0</v>
      </c>
    </row>
    <row r="35203" spans="1:11" x14ac:dyDescent="0.25">
      <c r="A35203" s="5">
        <f>35196</f>
      </c>
      <c r="B35203" s="5" t="s">
        <v>35211</v>
      </c>
      <c r="C35203" s="5">
        <v>99.6</v>
      </c>
      <c r="D35203" s="5">
        <v>0.1</v>
      </c>
      <c r="E35203" s="5">
        <v>99.8</v>
      </c>
      <c r="F35203" s="5">
        <v>194.4</v>
      </c>
      <c r="G35203" s="5">
        <v>97.7</v>
      </c>
      <c r="H35203" s="5">
        <v>98.1</v>
      </c>
      <c r="I35203" s="5">
        <v>0</v>
      </c>
      <c r="J35203" s="5">
        <v>0</v>
      </c>
      <c r="K35203" s="5">
        <v>0</v>
      </c>
    </row>
    <row r="35204" spans="1:11" x14ac:dyDescent="0.25">
      <c r="A35204" s="5">
        <f>35197</f>
      </c>
      <c r="B35204" s="5" t="s">
        <v>35212</v>
      </c>
      <c r="C35204" s="5">
        <v>99.6</v>
      </c>
      <c r="D35204" s="5">
        <v>0.1</v>
      </c>
      <c r="E35204" s="5">
        <v>99.8</v>
      </c>
      <c r="F35204" s="5">
        <v>194.4</v>
      </c>
      <c r="G35204" s="5">
        <v>97.7</v>
      </c>
      <c r="H35204" s="5">
        <v>98.1</v>
      </c>
      <c r="I35204" s="5">
        <v>0</v>
      </c>
      <c r="J35204" s="5">
        <v>0</v>
      </c>
      <c r="K35204" s="5">
        <v>0</v>
      </c>
    </row>
    <row r="35205" spans="1:11" x14ac:dyDescent="0.25">
      <c r="A35205" s="5">
        <f>35198</f>
      </c>
      <c r="B35205" s="5" t="s">
        <v>35213</v>
      </c>
      <c r="C35205" s="5">
        <v>99.6</v>
      </c>
      <c r="D35205" s="5">
        <v>0.1</v>
      </c>
      <c r="E35205" s="5">
        <v>99.8</v>
      </c>
      <c r="F35205" s="5">
        <v>194.4</v>
      </c>
      <c r="G35205" s="5">
        <v>97.7</v>
      </c>
      <c r="H35205" s="5">
        <v>98.1</v>
      </c>
      <c r="I35205" s="5">
        <v>0</v>
      </c>
      <c r="J35205" s="5">
        <v>0</v>
      </c>
      <c r="K35205" s="5">
        <v>0</v>
      </c>
    </row>
    <row r="35206" spans="1:11" x14ac:dyDescent="0.25">
      <c r="A35206" s="5">
        <f>35199</f>
      </c>
      <c r="B35206" s="5" t="s">
        <v>35214</v>
      </c>
      <c r="C35206" s="5">
        <v>99.6</v>
      </c>
      <c r="D35206" s="5">
        <v>0.1</v>
      </c>
      <c r="E35206" s="5">
        <v>99.8</v>
      </c>
      <c r="F35206" s="5">
        <v>194.4</v>
      </c>
      <c r="G35206" s="5">
        <v>97.7</v>
      </c>
      <c r="H35206" s="5">
        <v>98.1</v>
      </c>
      <c r="I35206" s="5">
        <v>0</v>
      </c>
      <c r="J35206" s="5">
        <v>0</v>
      </c>
      <c r="K35206" s="5">
        <v>0</v>
      </c>
    </row>
    <row r="35207" spans="1:11" x14ac:dyDescent="0.25">
      <c r="A35207" s="5">
        <f>35200</f>
      </c>
      <c r="B35207" s="5" t="s">
        <v>35215</v>
      </c>
      <c r="C35207" s="5">
        <v>103.8</v>
      </c>
      <c r="D35207" s="5">
        <v>0.1</v>
      </c>
      <c r="E35207" s="5">
        <v>104</v>
      </c>
      <c r="F35207" s="5">
        <v>206.7</v>
      </c>
      <c r="G35207" s="5">
        <v>103.6</v>
      </c>
      <c r="H35207" s="5">
        <v>103.4</v>
      </c>
      <c r="I35207" s="5">
        <v>0</v>
      </c>
      <c r="J35207" s="5">
        <v>0</v>
      </c>
      <c r="K35207" s="5">
        <v>0</v>
      </c>
    </row>
    <row r="35208" spans="1:11" x14ac:dyDescent="0.25">
      <c r="A35208" s="5">
        <f>35201</f>
      </c>
      <c r="B35208" s="5" t="s">
        <v>35216</v>
      </c>
      <c r="C35208" s="5">
        <v>103.8</v>
      </c>
      <c r="D35208" s="5">
        <v>0.1</v>
      </c>
      <c r="E35208" s="5">
        <v>104</v>
      </c>
      <c r="F35208" s="5">
        <v>206.7</v>
      </c>
      <c r="G35208" s="5">
        <v>103.6</v>
      </c>
      <c r="H35208" s="5">
        <v>103.4</v>
      </c>
      <c r="I35208" s="5">
        <v>0</v>
      </c>
      <c r="J35208" s="5">
        <v>0</v>
      </c>
      <c r="K35208" s="5">
        <v>0</v>
      </c>
    </row>
    <row r="35209" spans="1:11" x14ac:dyDescent="0.25">
      <c r="A35209" s="5">
        <f>35202</f>
      </c>
      <c r="B35209" s="5" t="s">
        <v>35217</v>
      </c>
      <c r="C35209" s="5">
        <v>103.2</v>
      </c>
      <c r="D35209" s="5">
        <v>0.1</v>
      </c>
      <c r="E35209" s="5">
        <v>103.4</v>
      </c>
      <c r="F35209" s="5">
        <v>206.6</v>
      </c>
      <c r="G35209" s="5">
        <v>103.1</v>
      </c>
      <c r="H35209" s="5">
        <v>103</v>
      </c>
      <c r="I35209" s="5">
        <v>0</v>
      </c>
      <c r="J35209" s="5">
        <v>0</v>
      </c>
      <c r="K35209" s="5">
        <v>0</v>
      </c>
    </row>
    <row r="35210" spans="1:11" x14ac:dyDescent="0.25">
      <c r="A35210" s="5">
        <f>35203</f>
      </c>
      <c r="B35210" s="5" t="s">
        <v>35218</v>
      </c>
      <c r="C35210" s="5">
        <v>103.2</v>
      </c>
      <c r="D35210" s="5">
        <v>0.1</v>
      </c>
      <c r="E35210" s="5">
        <v>103.4</v>
      </c>
      <c r="F35210" s="5">
        <v>206.6</v>
      </c>
      <c r="G35210" s="5">
        <v>103.1</v>
      </c>
      <c r="H35210" s="5">
        <v>103</v>
      </c>
      <c r="I35210" s="5">
        <v>0</v>
      </c>
      <c r="J35210" s="5">
        <v>0</v>
      </c>
      <c r="K35210" s="5">
        <v>0</v>
      </c>
    </row>
    <row r="35211" spans="1:11" x14ac:dyDescent="0.25">
      <c r="A35211" s="5">
        <f>35204</f>
      </c>
      <c r="B35211" s="5" t="s">
        <v>35219</v>
      </c>
      <c r="C35211" s="5">
        <v>101.8</v>
      </c>
      <c r="D35211" s="5">
        <v>0.1</v>
      </c>
      <c r="E35211" s="5">
        <v>101.9</v>
      </c>
      <c r="F35211" s="5">
        <v>203</v>
      </c>
      <c r="G35211" s="5">
        <v>101.3</v>
      </c>
      <c r="H35211" s="5">
        <v>101.1</v>
      </c>
      <c r="I35211" s="5">
        <v>0</v>
      </c>
      <c r="J35211" s="5">
        <v>0</v>
      </c>
      <c r="K35211" s="5">
        <v>0</v>
      </c>
    </row>
    <row r="35212" spans="1:11" x14ac:dyDescent="0.25">
      <c r="A35212" s="5">
        <f>35205</f>
      </c>
      <c r="B35212" s="5" t="s">
        <v>35220</v>
      </c>
      <c r="C35212" s="5">
        <v>101.8</v>
      </c>
      <c r="D35212" s="5">
        <v>0.1</v>
      </c>
      <c r="E35212" s="5">
        <v>101.9</v>
      </c>
      <c r="F35212" s="5">
        <v>203</v>
      </c>
      <c r="G35212" s="5">
        <v>101.3</v>
      </c>
      <c r="H35212" s="5">
        <v>101.1</v>
      </c>
      <c r="I35212" s="5">
        <v>0</v>
      </c>
      <c r="J35212" s="5">
        <v>0</v>
      </c>
      <c r="K35212" s="5">
        <v>0</v>
      </c>
    </row>
    <row r="35213" spans="1:11" x14ac:dyDescent="0.25">
      <c r="A35213" s="5">
        <f>35206</f>
      </c>
      <c r="B35213" s="5" t="s">
        <v>35221</v>
      </c>
      <c r="C35213" s="5">
        <v>104</v>
      </c>
      <c r="D35213" s="5">
        <v>0.1</v>
      </c>
      <c r="E35213" s="5">
        <v>104</v>
      </c>
      <c r="F35213" s="5">
        <v>207.6</v>
      </c>
      <c r="G35213" s="5">
        <v>103.5</v>
      </c>
      <c r="H35213" s="5">
        <v>103.3</v>
      </c>
      <c r="I35213" s="5">
        <v>0</v>
      </c>
      <c r="J35213" s="5">
        <v>0</v>
      </c>
      <c r="K35213" s="5">
        <v>0</v>
      </c>
    </row>
    <row r="35214" spans="1:11" x14ac:dyDescent="0.25">
      <c r="A35214" s="5">
        <f>35207</f>
      </c>
      <c r="B35214" s="5" t="s">
        <v>35222</v>
      </c>
      <c r="C35214" s="5">
        <v>104</v>
      </c>
      <c r="D35214" s="5">
        <v>0.1</v>
      </c>
      <c r="E35214" s="5">
        <v>104</v>
      </c>
      <c r="F35214" s="5">
        <v>207.6</v>
      </c>
      <c r="G35214" s="5">
        <v>103.5</v>
      </c>
      <c r="H35214" s="5">
        <v>103.3</v>
      </c>
      <c r="I35214" s="5">
        <v>0</v>
      </c>
      <c r="J35214" s="5">
        <v>0</v>
      </c>
      <c r="K35214" s="5">
        <v>0</v>
      </c>
    </row>
    <row r="35215" spans="1:11" x14ac:dyDescent="0.25">
      <c r="A35215" s="5">
        <f>35208</f>
      </c>
      <c r="B35215" s="5" t="s">
        <v>35223</v>
      </c>
      <c r="C35215" s="5">
        <v>104</v>
      </c>
      <c r="D35215" s="5">
        <v>0.1</v>
      </c>
      <c r="E35215" s="5">
        <v>104</v>
      </c>
      <c r="F35215" s="5">
        <v>207.6</v>
      </c>
      <c r="G35215" s="5">
        <v>103.5</v>
      </c>
      <c r="H35215" s="5">
        <v>103.3</v>
      </c>
      <c r="I35215" s="5">
        <v>0</v>
      </c>
      <c r="J35215" s="5">
        <v>0</v>
      </c>
      <c r="K35215" s="5">
        <v>0</v>
      </c>
    </row>
    <row r="35216" spans="1:11" x14ac:dyDescent="0.25">
      <c r="A35216" s="5">
        <f>35209</f>
      </c>
      <c r="B35216" s="5" t="s">
        <v>35224</v>
      </c>
      <c r="C35216" s="5">
        <v>104</v>
      </c>
      <c r="D35216" s="5">
        <v>0.1</v>
      </c>
      <c r="E35216" s="5">
        <v>104</v>
      </c>
      <c r="F35216" s="5">
        <v>207.6</v>
      </c>
      <c r="G35216" s="5">
        <v>103.5</v>
      </c>
      <c r="H35216" s="5">
        <v>103.3</v>
      </c>
      <c r="I35216" s="5">
        <v>0</v>
      </c>
      <c r="J35216" s="5">
        <v>0</v>
      </c>
      <c r="K35216" s="5">
        <v>0</v>
      </c>
    </row>
    <row r="35217" spans="1:11" x14ac:dyDescent="0.25">
      <c r="A35217" s="5">
        <f>35210</f>
      </c>
      <c r="B35217" s="5" t="s">
        <v>35225</v>
      </c>
      <c r="C35217" s="5">
        <v>103.2</v>
      </c>
      <c r="D35217" s="5">
        <v>0.1</v>
      </c>
      <c r="E35217" s="5">
        <v>103.3</v>
      </c>
      <c r="F35217" s="5">
        <v>205.8</v>
      </c>
      <c r="G35217" s="5">
        <v>102.6</v>
      </c>
      <c r="H35217" s="5">
        <v>102.3</v>
      </c>
      <c r="I35217" s="5">
        <v>0</v>
      </c>
      <c r="J35217" s="5">
        <v>0</v>
      </c>
      <c r="K35217" s="5">
        <v>0</v>
      </c>
    </row>
    <row r="35218" spans="1:11" x14ac:dyDescent="0.25">
      <c r="A35218" s="5">
        <f>35211</f>
      </c>
      <c r="B35218" s="5" t="s">
        <v>35226</v>
      </c>
      <c r="C35218" s="5">
        <v>103.2</v>
      </c>
      <c r="D35218" s="5">
        <v>0.1</v>
      </c>
      <c r="E35218" s="5">
        <v>103.3</v>
      </c>
      <c r="F35218" s="5">
        <v>205.8</v>
      </c>
      <c r="G35218" s="5">
        <v>102.6</v>
      </c>
      <c r="H35218" s="5">
        <v>102.3</v>
      </c>
      <c r="I35218" s="5">
        <v>0</v>
      </c>
      <c r="J35218" s="5">
        <v>0</v>
      </c>
      <c r="K35218" s="5">
        <v>0</v>
      </c>
    </row>
    <row r="35219" spans="1:11" x14ac:dyDescent="0.25">
      <c r="A35219" s="5">
        <f>35212</f>
      </c>
      <c r="B35219" s="5" t="s">
        <v>35227</v>
      </c>
      <c r="C35219" s="5">
        <v>103.7</v>
      </c>
      <c r="D35219" s="5">
        <v>0.1</v>
      </c>
      <c r="E35219" s="5">
        <v>103.8</v>
      </c>
      <c r="F35219" s="5">
        <v>204.8</v>
      </c>
      <c r="G35219" s="5">
        <v>103.3</v>
      </c>
      <c r="H35219" s="5">
        <v>103.1</v>
      </c>
      <c r="I35219" s="5">
        <v>0</v>
      </c>
      <c r="J35219" s="5">
        <v>0</v>
      </c>
      <c r="K35219" s="5">
        <v>0</v>
      </c>
    </row>
    <row r="35220" spans="1:11" x14ac:dyDescent="0.25">
      <c r="A35220" s="5">
        <f>35213</f>
      </c>
      <c r="B35220" s="5" t="s">
        <v>35228</v>
      </c>
      <c r="C35220" s="5">
        <v>103.7</v>
      </c>
      <c r="D35220" s="5">
        <v>0.1</v>
      </c>
      <c r="E35220" s="5">
        <v>103.8</v>
      </c>
      <c r="F35220" s="5">
        <v>204.8</v>
      </c>
      <c r="G35220" s="5">
        <v>103.3</v>
      </c>
      <c r="H35220" s="5">
        <v>103.1</v>
      </c>
      <c r="I35220" s="5">
        <v>0</v>
      </c>
      <c r="J35220" s="5">
        <v>0</v>
      </c>
      <c r="K35220" s="5">
        <v>0</v>
      </c>
    </row>
    <row r="35221" spans="1:11" x14ac:dyDescent="0.25">
      <c r="A35221" s="5">
        <f>35214</f>
      </c>
      <c r="B35221" s="5" t="s">
        <v>35229</v>
      </c>
      <c r="C35221" s="5">
        <v>103.1</v>
      </c>
      <c r="D35221" s="5">
        <v>0.1</v>
      </c>
      <c r="E35221" s="5">
        <v>103.1</v>
      </c>
      <c r="F35221" s="5">
        <v>203.1</v>
      </c>
      <c r="G35221" s="5">
        <v>101.7</v>
      </c>
      <c r="H35221" s="5">
        <v>101.8</v>
      </c>
      <c r="I35221" s="5">
        <v>0</v>
      </c>
      <c r="J35221" s="5">
        <v>0</v>
      </c>
      <c r="K35221" s="5">
        <v>0</v>
      </c>
    </row>
    <row r="35222" spans="1:11" x14ac:dyDescent="0.25">
      <c r="A35222" s="5">
        <f>35215</f>
      </c>
      <c r="B35222" s="5" t="s">
        <v>35230</v>
      </c>
      <c r="C35222" s="5">
        <v>103.1</v>
      </c>
      <c r="D35222" s="5">
        <v>0.1</v>
      </c>
      <c r="E35222" s="5">
        <v>103.1</v>
      </c>
      <c r="F35222" s="5">
        <v>203.1</v>
      </c>
      <c r="G35222" s="5">
        <v>101.7</v>
      </c>
      <c r="H35222" s="5">
        <v>101.8</v>
      </c>
      <c r="I35222" s="5">
        <v>0</v>
      </c>
      <c r="J35222" s="5">
        <v>0</v>
      </c>
      <c r="K35222" s="5">
        <v>0</v>
      </c>
    </row>
    <row r="35223" spans="1:11" x14ac:dyDescent="0.25">
      <c r="A35223" s="5">
        <f>35216</f>
      </c>
      <c r="B35223" s="5" t="s">
        <v>35231</v>
      </c>
      <c r="C35223" s="5">
        <v>99.5</v>
      </c>
      <c r="D35223" s="5">
        <v>0.1</v>
      </c>
      <c r="E35223" s="5">
        <v>99.7</v>
      </c>
      <c r="F35223" s="5">
        <v>200.8</v>
      </c>
      <c r="G35223" s="5">
        <v>99.3</v>
      </c>
      <c r="H35223" s="5">
        <v>99.8</v>
      </c>
      <c r="I35223" s="5">
        <v>0</v>
      </c>
      <c r="J35223" s="5">
        <v>0</v>
      </c>
      <c r="K35223" s="5">
        <v>0</v>
      </c>
    </row>
    <row r="35224" spans="1:11" x14ac:dyDescent="0.25">
      <c r="A35224" s="5">
        <f>35217</f>
      </c>
      <c r="B35224" s="5" t="s">
        <v>35232</v>
      </c>
      <c r="C35224" s="5">
        <v>99.5</v>
      </c>
      <c r="D35224" s="5">
        <v>0.1</v>
      </c>
      <c r="E35224" s="5">
        <v>99.7</v>
      </c>
      <c r="F35224" s="5">
        <v>200.8</v>
      </c>
      <c r="G35224" s="5">
        <v>99.3</v>
      </c>
      <c r="H35224" s="5">
        <v>99.8</v>
      </c>
      <c r="I35224" s="5">
        <v>0</v>
      </c>
      <c r="J35224" s="5">
        <v>0</v>
      </c>
      <c r="K35224" s="5">
        <v>0</v>
      </c>
    </row>
    <row r="35225" spans="1:11" x14ac:dyDescent="0.25">
      <c r="A35225" s="5">
        <f>35218</f>
      </c>
      <c r="B35225" s="5" t="s">
        <v>35233</v>
      </c>
      <c r="C35225" s="5">
        <v>99.5</v>
      </c>
      <c r="D35225" s="5">
        <v>0.1</v>
      </c>
      <c r="E35225" s="5">
        <v>99.7</v>
      </c>
      <c r="F35225" s="5">
        <v>200.8</v>
      </c>
      <c r="G35225" s="5">
        <v>99.3</v>
      </c>
      <c r="H35225" s="5">
        <v>99.8</v>
      </c>
      <c r="I35225" s="5">
        <v>0</v>
      </c>
      <c r="J35225" s="5">
        <v>0</v>
      </c>
      <c r="K35225" s="5">
        <v>0</v>
      </c>
    </row>
    <row r="35226" spans="1:11" x14ac:dyDescent="0.25">
      <c r="A35226" s="5">
        <f>35219</f>
      </c>
      <c r="B35226" s="5" t="s">
        <v>35234</v>
      </c>
      <c r="C35226" s="5">
        <v>99.5</v>
      </c>
      <c r="D35226" s="5">
        <v>0.1</v>
      </c>
      <c r="E35226" s="5">
        <v>99.7</v>
      </c>
      <c r="F35226" s="5">
        <v>200.8</v>
      </c>
      <c r="G35226" s="5">
        <v>99.3</v>
      </c>
      <c r="H35226" s="5">
        <v>99.8</v>
      </c>
      <c r="I35226" s="5">
        <v>0</v>
      </c>
      <c r="J35226" s="5">
        <v>0</v>
      </c>
      <c r="K35226" s="5">
        <v>0</v>
      </c>
    </row>
    <row r="35227" spans="1:11" x14ac:dyDescent="0.25">
      <c r="A35227" s="5">
        <f>35220</f>
      </c>
      <c r="B35227" s="5" t="s">
        <v>35235</v>
      </c>
      <c r="C35227" s="5">
        <v>102.3</v>
      </c>
      <c r="D35227" s="5">
        <v>0.1</v>
      </c>
      <c r="E35227" s="5">
        <v>102.4</v>
      </c>
      <c r="F35227" s="5">
        <v>204.2</v>
      </c>
      <c r="G35227" s="5">
        <v>101.9</v>
      </c>
      <c r="H35227" s="5">
        <v>101.9</v>
      </c>
      <c r="I35227" s="5">
        <v>0</v>
      </c>
      <c r="J35227" s="5">
        <v>0</v>
      </c>
      <c r="K35227" s="5">
        <v>0</v>
      </c>
    </row>
    <row r="35228" spans="1:11" x14ac:dyDescent="0.25">
      <c r="A35228" s="5">
        <f>35221</f>
      </c>
      <c r="B35228" s="5" t="s">
        <v>35236</v>
      </c>
      <c r="C35228" s="5">
        <v>102.3</v>
      </c>
      <c r="D35228" s="5">
        <v>0.1</v>
      </c>
      <c r="E35228" s="5">
        <v>102.4</v>
      </c>
      <c r="F35228" s="5">
        <v>204.2</v>
      </c>
      <c r="G35228" s="5">
        <v>101.9</v>
      </c>
      <c r="H35228" s="5">
        <v>101.9</v>
      </c>
      <c r="I35228" s="5">
        <v>0</v>
      </c>
      <c r="J35228" s="5">
        <v>0</v>
      </c>
      <c r="K35228" s="5">
        <v>0</v>
      </c>
    </row>
    <row r="35229" spans="1:11" x14ac:dyDescent="0.25">
      <c r="A35229" s="5">
        <f>35222</f>
      </c>
      <c r="B35229" s="5" t="s">
        <v>35237</v>
      </c>
      <c r="C35229" s="5">
        <v>104.2</v>
      </c>
      <c r="D35229" s="5">
        <v>0.1</v>
      </c>
      <c r="E35229" s="5">
        <v>97.9</v>
      </c>
      <c r="F35229" s="5">
        <v>205.7</v>
      </c>
      <c r="G35229" s="5">
        <v>102.9</v>
      </c>
      <c r="H35229" s="5">
        <v>101.3</v>
      </c>
      <c r="I35229" s="5">
        <v>0</v>
      </c>
      <c r="J35229" s="5">
        <v>0</v>
      </c>
      <c r="K35229" s="5">
        <v>0</v>
      </c>
    </row>
    <row r="35230" spans="1:11" x14ac:dyDescent="0.25">
      <c r="A35230" s="5">
        <f>35223</f>
      </c>
      <c r="B35230" s="5" t="s">
        <v>35238</v>
      </c>
      <c r="C35230" s="5">
        <v>104.2</v>
      </c>
      <c r="D35230" s="5">
        <v>0.1</v>
      </c>
      <c r="E35230" s="5">
        <v>97.9</v>
      </c>
      <c r="F35230" s="5">
        <v>205.7</v>
      </c>
      <c r="G35230" s="5">
        <v>102.9</v>
      </c>
      <c r="H35230" s="5">
        <v>101.3</v>
      </c>
      <c r="I35230" s="5">
        <v>0</v>
      </c>
      <c r="J35230" s="5">
        <v>0</v>
      </c>
      <c r="K35230" s="5">
        <v>0</v>
      </c>
    </row>
    <row r="35231" spans="1:11" x14ac:dyDescent="0.25">
      <c r="A35231" s="5">
        <f>35224</f>
      </c>
      <c r="B35231" s="5" t="s">
        <v>35239</v>
      </c>
      <c r="C35231" s="5">
        <v>96.8</v>
      </c>
      <c r="D35231" s="5">
        <v>0.1</v>
      </c>
      <c r="E35231" s="5">
        <v>97</v>
      </c>
      <c r="F35231" s="5">
        <v>193.2</v>
      </c>
      <c r="G35231" s="5">
        <v>96.5</v>
      </c>
      <c r="H35231" s="5">
        <v>96.4</v>
      </c>
      <c r="I35231" s="5">
        <v>0</v>
      </c>
      <c r="J35231" s="5">
        <v>0</v>
      </c>
      <c r="K35231" s="5">
        <v>0</v>
      </c>
    </row>
    <row r="35232" spans="1:11" x14ac:dyDescent="0.25">
      <c r="A35232" s="5">
        <f>35225</f>
      </c>
      <c r="B35232" s="5" t="s">
        <v>35240</v>
      </c>
      <c r="C35232" s="5">
        <v>96.8</v>
      </c>
      <c r="D35232" s="5">
        <v>0.1</v>
      </c>
      <c r="E35232" s="5">
        <v>97</v>
      </c>
      <c r="F35232" s="5">
        <v>193.2</v>
      </c>
      <c r="G35232" s="5">
        <v>96.5</v>
      </c>
      <c r="H35232" s="5">
        <v>96.4</v>
      </c>
      <c r="I35232" s="5">
        <v>0</v>
      </c>
      <c r="J35232" s="5">
        <v>0</v>
      </c>
      <c r="K35232" s="5">
        <v>0</v>
      </c>
    </row>
    <row r="35233" spans="1:11" x14ac:dyDescent="0.25">
      <c r="A35233" s="5">
        <f>35226</f>
      </c>
      <c r="B35233" s="5" t="s">
        <v>35241</v>
      </c>
      <c r="C35233" s="5">
        <v>95.2</v>
      </c>
      <c r="D35233" s="5">
        <v>0.1</v>
      </c>
      <c r="E35233" s="5">
        <v>95.4</v>
      </c>
      <c r="F35233" s="5">
        <v>191.7</v>
      </c>
      <c r="G35233" s="5">
        <v>96.2</v>
      </c>
      <c r="H35233" s="5">
        <v>96.7</v>
      </c>
      <c r="I35233" s="5">
        <v>0</v>
      </c>
      <c r="J35233" s="5">
        <v>0</v>
      </c>
      <c r="K35233" s="5">
        <v>0</v>
      </c>
    </row>
    <row r="35234" spans="1:11" x14ac:dyDescent="0.25">
      <c r="A35234" s="5">
        <f>35227</f>
      </c>
      <c r="B35234" s="5" t="s">
        <v>35242</v>
      </c>
      <c r="C35234" s="5">
        <v>95.2</v>
      </c>
      <c r="D35234" s="5">
        <v>0.1</v>
      </c>
      <c r="E35234" s="5">
        <v>95.4</v>
      </c>
      <c r="F35234" s="5">
        <v>191.7</v>
      </c>
      <c r="G35234" s="5">
        <v>96.2</v>
      </c>
      <c r="H35234" s="5">
        <v>96.7</v>
      </c>
      <c r="I35234" s="5">
        <v>0</v>
      </c>
      <c r="J35234" s="5">
        <v>0</v>
      </c>
      <c r="K35234" s="5">
        <v>0</v>
      </c>
    </row>
    <row r="35235" spans="1:11" x14ac:dyDescent="0.25">
      <c r="A35235" s="5">
        <f>35228</f>
      </c>
      <c r="B35235" s="5" t="s">
        <v>35243</v>
      </c>
      <c r="C35235" s="5">
        <v>95.2</v>
      </c>
      <c r="D35235" s="5">
        <v>0.1</v>
      </c>
      <c r="E35235" s="5">
        <v>95.4</v>
      </c>
      <c r="F35235" s="5">
        <v>191.7</v>
      </c>
      <c r="G35235" s="5">
        <v>96.2</v>
      </c>
      <c r="H35235" s="5">
        <v>96.7</v>
      </c>
      <c r="I35235" s="5">
        <v>0</v>
      </c>
      <c r="J35235" s="5">
        <v>0</v>
      </c>
      <c r="K35235" s="5">
        <v>0</v>
      </c>
    </row>
    <row r="35236" spans="1:11" x14ac:dyDescent="0.25">
      <c r="A35236" s="5">
        <f>35229</f>
      </c>
      <c r="B35236" s="5" t="s">
        <v>35244</v>
      </c>
      <c r="C35236" s="5">
        <v>95.2</v>
      </c>
      <c r="D35236" s="5">
        <v>0.1</v>
      </c>
      <c r="E35236" s="5">
        <v>95.4</v>
      </c>
      <c r="F35236" s="5">
        <v>191.7</v>
      </c>
      <c r="G35236" s="5">
        <v>96.2</v>
      </c>
      <c r="H35236" s="5">
        <v>96.7</v>
      </c>
      <c r="I35236" s="5">
        <v>0</v>
      </c>
      <c r="J35236" s="5">
        <v>0</v>
      </c>
      <c r="K35236" s="5">
        <v>0</v>
      </c>
    </row>
    <row r="35237" spans="1:11" x14ac:dyDescent="0.25">
      <c r="A35237" s="5">
        <f>35230</f>
      </c>
      <c r="B35237" s="5" t="s">
        <v>35245</v>
      </c>
      <c r="C35237" s="5">
        <v>101.6</v>
      </c>
      <c r="D35237" s="5">
        <v>0.1</v>
      </c>
      <c r="E35237" s="5">
        <v>101.7</v>
      </c>
      <c r="F35237" s="5">
        <v>203</v>
      </c>
      <c r="G35237" s="5">
        <v>101.3</v>
      </c>
      <c r="H35237" s="5">
        <v>101.1</v>
      </c>
      <c r="I35237" s="5">
        <v>0</v>
      </c>
      <c r="J35237" s="5">
        <v>0</v>
      </c>
      <c r="K35237" s="5">
        <v>0</v>
      </c>
    </row>
    <row r="35238" spans="1:11" x14ac:dyDescent="0.25">
      <c r="A35238" s="5">
        <f>35231</f>
      </c>
      <c r="B35238" s="5" t="s">
        <v>35246</v>
      </c>
      <c r="C35238" s="5">
        <v>101.6</v>
      </c>
      <c r="D35238" s="5">
        <v>0.1</v>
      </c>
      <c r="E35238" s="5">
        <v>101.7</v>
      </c>
      <c r="F35238" s="5">
        <v>203</v>
      </c>
      <c r="G35238" s="5">
        <v>101.3</v>
      </c>
      <c r="H35238" s="5">
        <v>101.1</v>
      </c>
      <c r="I35238" s="5">
        <v>0</v>
      </c>
      <c r="J35238" s="5">
        <v>0</v>
      </c>
      <c r="K35238" s="5">
        <v>0</v>
      </c>
    </row>
    <row r="35239" spans="1:11" x14ac:dyDescent="0.25">
      <c r="A35239" s="5">
        <f>35232</f>
      </c>
      <c r="B35239" s="5" t="s">
        <v>35247</v>
      </c>
      <c r="C35239" s="5">
        <v>101.8</v>
      </c>
      <c r="D35239" s="5">
        <v>0.1</v>
      </c>
      <c r="E35239" s="5">
        <v>101.9</v>
      </c>
      <c r="F35239" s="5">
        <v>203.5</v>
      </c>
      <c r="G35239" s="5">
        <v>101.5</v>
      </c>
      <c r="H35239" s="5">
        <v>101.5</v>
      </c>
      <c r="I35239" s="5">
        <v>0</v>
      </c>
      <c r="J35239" s="5">
        <v>0</v>
      </c>
      <c r="K35239" s="5">
        <v>0</v>
      </c>
    </row>
    <row r="35240" spans="1:11" x14ac:dyDescent="0.25">
      <c r="A35240" s="5">
        <f>35233</f>
      </c>
      <c r="B35240" s="5" t="s">
        <v>35248</v>
      </c>
      <c r="C35240" s="5">
        <v>101.8</v>
      </c>
      <c r="D35240" s="5">
        <v>0.1</v>
      </c>
      <c r="E35240" s="5">
        <v>101.9</v>
      </c>
      <c r="F35240" s="5">
        <v>203.5</v>
      </c>
      <c r="G35240" s="5">
        <v>101.5</v>
      </c>
      <c r="H35240" s="5">
        <v>101.5</v>
      </c>
      <c r="I35240" s="5">
        <v>0</v>
      </c>
      <c r="J35240" s="5">
        <v>0</v>
      </c>
      <c r="K35240" s="5">
        <v>0</v>
      </c>
    </row>
    <row r="35241" spans="1:11" x14ac:dyDescent="0.25">
      <c r="A35241" s="5">
        <f>35234</f>
      </c>
      <c r="B35241" s="5" t="s">
        <v>35249</v>
      </c>
      <c r="C35241" s="5">
        <v>101.8</v>
      </c>
      <c r="D35241" s="5">
        <v>0.1</v>
      </c>
      <c r="E35241" s="5">
        <v>102</v>
      </c>
      <c r="F35241" s="5">
        <v>203.7</v>
      </c>
      <c r="G35241" s="5">
        <v>101.6</v>
      </c>
      <c r="H35241" s="5">
        <v>101.5</v>
      </c>
      <c r="I35241" s="5">
        <v>0</v>
      </c>
      <c r="J35241" s="5">
        <v>0</v>
      </c>
      <c r="K35241" s="5">
        <v>0</v>
      </c>
    </row>
    <row r="35242" spans="1:11" x14ac:dyDescent="0.25">
      <c r="A35242" s="5">
        <f>35235</f>
      </c>
      <c r="B35242" s="5" t="s">
        <v>35250</v>
      </c>
      <c r="C35242" s="5">
        <v>101.8</v>
      </c>
      <c r="D35242" s="5">
        <v>0.1</v>
      </c>
      <c r="E35242" s="5">
        <v>102</v>
      </c>
      <c r="F35242" s="5">
        <v>203.7</v>
      </c>
      <c r="G35242" s="5">
        <v>101.6</v>
      </c>
      <c r="H35242" s="5">
        <v>101.5</v>
      </c>
      <c r="I35242" s="5">
        <v>0</v>
      </c>
      <c r="J35242" s="5">
        <v>0</v>
      </c>
      <c r="K35242" s="5">
        <v>0</v>
      </c>
    </row>
    <row r="35243" spans="1:11" x14ac:dyDescent="0.25">
      <c r="A35243" s="5">
        <f>35236</f>
      </c>
      <c r="B35243" s="5" t="s">
        <v>35251</v>
      </c>
      <c r="C35243" s="5">
        <v>103.4</v>
      </c>
      <c r="D35243" s="5">
        <v>0.1</v>
      </c>
      <c r="E35243" s="5">
        <v>103.5</v>
      </c>
      <c r="F35243" s="5">
        <v>204.1</v>
      </c>
      <c r="G35243" s="5">
        <v>102</v>
      </c>
      <c r="H35243" s="5">
        <v>100.7</v>
      </c>
      <c r="I35243" s="5">
        <v>0</v>
      </c>
      <c r="J35243" s="5">
        <v>0</v>
      </c>
      <c r="K35243" s="5">
        <v>0</v>
      </c>
    </row>
    <row r="35244" spans="1:11" x14ac:dyDescent="0.25">
      <c r="A35244" s="5">
        <f>35237</f>
      </c>
      <c r="B35244" s="5" t="s">
        <v>35252</v>
      </c>
      <c r="C35244" s="5">
        <v>103.4</v>
      </c>
      <c r="D35244" s="5">
        <v>0.1</v>
      </c>
      <c r="E35244" s="5">
        <v>103.5</v>
      </c>
      <c r="F35244" s="5">
        <v>204.1</v>
      </c>
      <c r="G35244" s="5">
        <v>102</v>
      </c>
      <c r="H35244" s="5">
        <v>100.7</v>
      </c>
      <c r="I35244" s="5">
        <v>0</v>
      </c>
      <c r="J35244" s="5">
        <v>0</v>
      </c>
      <c r="K35244" s="5">
        <v>0</v>
      </c>
    </row>
    <row r="35245" spans="1:11" x14ac:dyDescent="0.25">
      <c r="A35245" s="5">
        <f>35238</f>
      </c>
      <c r="B35245" s="5" t="s">
        <v>35253</v>
      </c>
      <c r="C35245" s="5">
        <v>103.4</v>
      </c>
      <c r="D35245" s="5">
        <v>0.1</v>
      </c>
      <c r="E35245" s="5">
        <v>103.5</v>
      </c>
      <c r="F35245" s="5">
        <v>204.1</v>
      </c>
      <c r="G35245" s="5">
        <v>102</v>
      </c>
      <c r="H35245" s="5">
        <v>100.7</v>
      </c>
      <c r="I35245" s="5">
        <v>0</v>
      </c>
      <c r="J35245" s="5">
        <v>0</v>
      </c>
      <c r="K35245" s="5">
        <v>0</v>
      </c>
    </row>
    <row r="35246" spans="1:11" x14ac:dyDescent="0.25">
      <c r="A35246" s="5">
        <f>35239</f>
      </c>
      <c r="B35246" s="5" t="s">
        <v>35254</v>
      </c>
      <c r="C35246" s="5">
        <v>103.4</v>
      </c>
      <c r="D35246" s="5">
        <v>0.1</v>
      </c>
      <c r="E35246" s="5">
        <v>103.5</v>
      </c>
      <c r="F35246" s="5">
        <v>204.1</v>
      </c>
      <c r="G35246" s="5">
        <v>102</v>
      </c>
      <c r="H35246" s="5">
        <v>100.7</v>
      </c>
      <c r="I35246" s="5">
        <v>0</v>
      </c>
      <c r="J35246" s="5">
        <v>0</v>
      </c>
      <c r="K35246" s="5">
        <v>0</v>
      </c>
    </row>
    <row r="35247" spans="1:11" x14ac:dyDescent="0.25">
      <c r="A35247" s="5">
        <f>35240</f>
      </c>
      <c r="B35247" s="5" t="s">
        <v>35255</v>
      </c>
      <c r="C35247" s="5">
        <v>97.8</v>
      </c>
      <c r="D35247" s="5">
        <v>0.1</v>
      </c>
      <c r="E35247" s="5">
        <v>98</v>
      </c>
      <c r="F35247" s="5">
        <v>194.1</v>
      </c>
      <c r="G35247" s="5">
        <v>96.1</v>
      </c>
      <c r="H35247" s="5">
        <v>95</v>
      </c>
      <c r="I35247" s="5">
        <v>0</v>
      </c>
      <c r="J35247" s="5">
        <v>0</v>
      </c>
      <c r="K35247" s="5">
        <v>0</v>
      </c>
    </row>
    <row r="35248" spans="1:11" x14ac:dyDescent="0.25">
      <c r="A35248" s="5">
        <f>35241</f>
      </c>
      <c r="B35248" s="5" t="s">
        <v>35256</v>
      </c>
      <c r="C35248" s="5">
        <v>97.8</v>
      </c>
      <c r="D35248" s="5">
        <v>0.1</v>
      </c>
      <c r="E35248" s="5">
        <v>98</v>
      </c>
      <c r="F35248" s="5">
        <v>194.1</v>
      </c>
      <c r="G35248" s="5">
        <v>96.1</v>
      </c>
      <c r="H35248" s="5">
        <v>95</v>
      </c>
      <c r="I35248" s="5">
        <v>0</v>
      </c>
      <c r="J35248" s="5">
        <v>0</v>
      </c>
      <c r="K35248" s="5">
        <v>0</v>
      </c>
    </row>
    <row r="35249" spans="1:11" x14ac:dyDescent="0.25">
      <c r="A35249" s="5">
        <f>35242</f>
      </c>
      <c r="B35249" s="5" t="s">
        <v>35257</v>
      </c>
      <c r="C35249" s="5">
        <v>94.8</v>
      </c>
      <c r="D35249" s="5">
        <v>0.1</v>
      </c>
      <c r="E35249" s="5">
        <v>94.9</v>
      </c>
      <c r="F35249" s="5">
        <v>189.8</v>
      </c>
      <c r="G35249" s="5">
        <v>94.7</v>
      </c>
      <c r="H35249" s="5">
        <v>94.5</v>
      </c>
      <c r="I35249" s="5">
        <v>0</v>
      </c>
      <c r="J35249" s="5">
        <v>0</v>
      </c>
      <c r="K35249" s="5">
        <v>0</v>
      </c>
    </row>
    <row r="35250" spans="1:11" x14ac:dyDescent="0.25">
      <c r="A35250" s="5">
        <f>35243</f>
      </c>
      <c r="B35250" s="5" t="s">
        <v>35258</v>
      </c>
      <c r="C35250" s="5">
        <v>94.8</v>
      </c>
      <c r="D35250" s="5">
        <v>0.1</v>
      </c>
      <c r="E35250" s="5">
        <v>94.9</v>
      </c>
      <c r="F35250" s="5">
        <v>189.8</v>
      </c>
      <c r="G35250" s="5">
        <v>94.7</v>
      </c>
      <c r="H35250" s="5">
        <v>94.5</v>
      </c>
      <c r="I35250" s="5">
        <v>0</v>
      </c>
      <c r="J35250" s="5">
        <v>0</v>
      </c>
      <c r="K35250" s="5">
        <v>0</v>
      </c>
    </row>
    <row r="35251" spans="1:11" x14ac:dyDescent="0.25">
      <c r="A35251" s="5">
        <f>35244</f>
      </c>
      <c r="B35251" s="5" t="s">
        <v>35259</v>
      </c>
      <c r="C35251" s="5">
        <v>94.8</v>
      </c>
      <c r="D35251" s="5">
        <v>0.1</v>
      </c>
      <c r="E35251" s="5">
        <v>94.9</v>
      </c>
      <c r="F35251" s="5">
        <v>188.6</v>
      </c>
      <c r="G35251" s="5">
        <v>94.1</v>
      </c>
      <c r="H35251" s="5">
        <v>94</v>
      </c>
      <c r="I35251" s="5">
        <v>0</v>
      </c>
      <c r="J35251" s="5">
        <v>0</v>
      </c>
      <c r="K35251" s="5">
        <v>0</v>
      </c>
    </row>
    <row r="35252" spans="1:11" x14ac:dyDescent="0.25">
      <c r="A35252" s="5">
        <f>35245</f>
      </c>
      <c r="B35252" s="5" t="s">
        <v>35260</v>
      </c>
      <c r="C35252" s="5">
        <v>94.8</v>
      </c>
      <c r="D35252" s="5">
        <v>0.1</v>
      </c>
      <c r="E35252" s="5">
        <v>94.9</v>
      </c>
      <c r="F35252" s="5">
        <v>188.6</v>
      </c>
      <c r="G35252" s="5">
        <v>94.1</v>
      </c>
      <c r="H35252" s="5">
        <v>94</v>
      </c>
      <c r="I35252" s="5">
        <v>0</v>
      </c>
      <c r="J35252" s="5">
        <v>0</v>
      </c>
      <c r="K35252" s="5">
        <v>0</v>
      </c>
    </row>
    <row r="35253" spans="1:11" x14ac:dyDescent="0.25">
      <c r="A35253" s="5">
        <f>35246</f>
      </c>
      <c r="B35253" s="5" t="s">
        <v>35261</v>
      </c>
      <c r="C35253" s="5">
        <v>95.4</v>
      </c>
      <c r="D35253" s="5">
        <v>0.1</v>
      </c>
      <c r="E35253" s="5">
        <v>95.6</v>
      </c>
      <c r="F35253" s="5">
        <v>190.6</v>
      </c>
      <c r="G35253" s="5">
        <v>95.1</v>
      </c>
      <c r="H35253" s="5">
        <v>95</v>
      </c>
      <c r="I35253" s="5">
        <v>0</v>
      </c>
      <c r="J35253" s="5">
        <v>0</v>
      </c>
      <c r="K35253" s="5">
        <v>0</v>
      </c>
    </row>
    <row r="35254" spans="1:11" x14ac:dyDescent="0.25">
      <c r="A35254" s="5">
        <f>35247</f>
      </c>
      <c r="B35254" s="5" t="s">
        <v>35262</v>
      </c>
      <c r="C35254" s="5">
        <v>95.4</v>
      </c>
      <c r="D35254" s="5">
        <v>0.1</v>
      </c>
      <c r="E35254" s="5">
        <v>95.6</v>
      </c>
      <c r="F35254" s="5">
        <v>190.6</v>
      </c>
      <c r="G35254" s="5">
        <v>95.1</v>
      </c>
      <c r="H35254" s="5">
        <v>95</v>
      </c>
      <c r="I35254" s="5">
        <v>0</v>
      </c>
      <c r="J35254" s="5">
        <v>0</v>
      </c>
      <c r="K35254" s="5">
        <v>0</v>
      </c>
    </row>
    <row r="35255" spans="1:11" x14ac:dyDescent="0.25">
      <c r="A35255" s="5">
        <f>35248</f>
      </c>
      <c r="B35255" s="5" t="s">
        <v>35263</v>
      </c>
      <c r="C35255" s="5">
        <v>95.4</v>
      </c>
      <c r="D35255" s="5">
        <v>0.1</v>
      </c>
      <c r="E35255" s="5">
        <v>95.6</v>
      </c>
      <c r="F35255" s="5">
        <v>190.6</v>
      </c>
      <c r="G35255" s="5">
        <v>95.1</v>
      </c>
      <c r="H35255" s="5">
        <v>95</v>
      </c>
      <c r="I35255" s="5">
        <v>0</v>
      </c>
      <c r="J35255" s="5">
        <v>0</v>
      </c>
      <c r="K35255" s="5">
        <v>0</v>
      </c>
    </row>
    <row r="35256" spans="1:11" x14ac:dyDescent="0.25">
      <c r="A35256" s="5">
        <f>35249</f>
      </c>
      <c r="B35256" s="5" t="s">
        <v>35264</v>
      </c>
      <c r="C35256" s="5">
        <v>95.4</v>
      </c>
      <c r="D35256" s="5">
        <v>0.1</v>
      </c>
      <c r="E35256" s="5">
        <v>95.4</v>
      </c>
      <c r="F35256" s="5">
        <v>190.2</v>
      </c>
      <c r="G35256" s="5">
        <v>95</v>
      </c>
      <c r="H35256" s="5">
        <v>95</v>
      </c>
      <c r="I35256" s="5">
        <v>0</v>
      </c>
      <c r="J35256" s="5">
        <v>0</v>
      </c>
      <c r="K35256" s="5">
        <v>0</v>
      </c>
    </row>
    <row r="35257" spans="1:11" x14ac:dyDescent="0.25">
      <c r="A35257" s="5">
        <f>35250</f>
      </c>
      <c r="B35257" s="5" t="s">
        <v>35265</v>
      </c>
      <c r="C35257" s="5">
        <v>95.4</v>
      </c>
      <c r="D35257" s="5">
        <v>0.1</v>
      </c>
      <c r="E35257" s="5">
        <v>95.4</v>
      </c>
      <c r="F35257" s="5">
        <v>190.2</v>
      </c>
      <c r="G35257" s="5">
        <v>95</v>
      </c>
      <c r="H35257" s="5">
        <v>94.8</v>
      </c>
      <c r="I35257" s="5">
        <v>0</v>
      </c>
      <c r="J35257" s="5">
        <v>0</v>
      </c>
      <c r="K35257" s="5">
        <v>0</v>
      </c>
    </row>
    <row r="35258" spans="1:11" x14ac:dyDescent="0.25">
      <c r="A35258" s="5">
        <f>35251</f>
      </c>
      <c r="B35258" s="5" t="s">
        <v>35266</v>
      </c>
      <c r="C35258" s="5">
        <v>95.4</v>
      </c>
      <c r="D35258" s="5">
        <v>0.1</v>
      </c>
      <c r="E35258" s="5">
        <v>96.1</v>
      </c>
      <c r="F35258" s="5">
        <v>192.4</v>
      </c>
      <c r="G35258" s="5">
        <v>96.7</v>
      </c>
      <c r="H35258" s="5">
        <v>94.8</v>
      </c>
      <c r="I35258" s="5">
        <v>0</v>
      </c>
      <c r="J35258" s="5">
        <v>0</v>
      </c>
      <c r="K35258" s="5">
        <v>0</v>
      </c>
    </row>
    <row r="35259" spans="1:11" x14ac:dyDescent="0.25">
      <c r="A35259" s="5">
        <f>35252</f>
      </c>
      <c r="B35259" s="5" t="s">
        <v>35267</v>
      </c>
      <c r="C35259" s="5">
        <v>96</v>
      </c>
      <c r="D35259" s="5">
        <v>0.1</v>
      </c>
      <c r="E35259" s="5">
        <v>96.1</v>
      </c>
      <c r="F35259" s="5">
        <v>192.4</v>
      </c>
      <c r="G35259" s="5">
        <v>96.7</v>
      </c>
      <c r="H35259" s="5">
        <v>97.4</v>
      </c>
      <c r="I35259" s="5">
        <v>0</v>
      </c>
      <c r="J35259" s="5">
        <v>0</v>
      </c>
      <c r="K35259" s="5">
        <v>0</v>
      </c>
    </row>
    <row r="35260" spans="1:11" x14ac:dyDescent="0.25">
      <c r="A35260" s="5">
        <f>35253</f>
      </c>
      <c r="B35260" s="5" t="s">
        <v>35268</v>
      </c>
      <c r="C35260" s="5">
        <v>96</v>
      </c>
      <c r="D35260" s="5">
        <v>0.1</v>
      </c>
      <c r="E35260" s="5">
        <v>96.1</v>
      </c>
      <c r="F35260" s="5">
        <v>192.4</v>
      </c>
      <c r="G35260" s="5">
        <v>96.7</v>
      </c>
      <c r="H35260" s="5">
        <v>97.4</v>
      </c>
      <c r="I35260" s="5">
        <v>0</v>
      </c>
      <c r="J35260" s="5">
        <v>0</v>
      </c>
      <c r="K35260" s="5">
        <v>0</v>
      </c>
    </row>
    <row r="35261" spans="1:11" x14ac:dyDescent="0.25">
      <c r="A35261" s="5">
        <f>35254</f>
      </c>
      <c r="B35261" s="5" t="s">
        <v>35269</v>
      </c>
      <c r="C35261" s="5">
        <v>102.9</v>
      </c>
      <c r="D35261" s="5">
        <v>0.1</v>
      </c>
      <c r="E35261" s="5">
        <v>103.1</v>
      </c>
      <c r="F35261" s="5">
        <v>205.9</v>
      </c>
      <c r="G35261" s="5">
        <v>102.7</v>
      </c>
      <c r="H35261" s="5">
        <v>102.5</v>
      </c>
      <c r="I35261" s="5">
        <v>0</v>
      </c>
      <c r="J35261" s="5">
        <v>0</v>
      </c>
      <c r="K35261" s="5">
        <v>0</v>
      </c>
    </row>
    <row r="35262" spans="1:11" x14ac:dyDescent="0.25">
      <c r="A35262" s="5">
        <f>35255</f>
      </c>
      <c r="B35262" s="5" t="s">
        <v>35270</v>
      </c>
      <c r="C35262" s="5">
        <v>102.9</v>
      </c>
      <c r="D35262" s="5">
        <v>0.1</v>
      </c>
      <c r="E35262" s="5">
        <v>103.1</v>
      </c>
      <c r="F35262" s="5">
        <v>205.9</v>
      </c>
      <c r="G35262" s="5">
        <v>102.7</v>
      </c>
      <c r="H35262" s="5">
        <v>102.5</v>
      </c>
      <c r="I35262" s="5">
        <v>0</v>
      </c>
      <c r="J35262" s="5">
        <v>0</v>
      </c>
      <c r="K35262" s="5">
        <v>0</v>
      </c>
    </row>
    <row r="35263" spans="1:11" x14ac:dyDescent="0.25">
      <c r="A35263" s="5">
        <f>35256</f>
      </c>
      <c r="B35263" s="5" t="s">
        <v>35271</v>
      </c>
      <c r="C35263" s="5">
        <v>102.9</v>
      </c>
      <c r="D35263" s="5">
        <v>0.1</v>
      </c>
      <c r="E35263" s="5">
        <v>103.1</v>
      </c>
      <c r="F35263" s="5">
        <v>205.3</v>
      </c>
      <c r="G35263" s="5">
        <v>102.5</v>
      </c>
      <c r="H35263" s="5">
        <v>102.3</v>
      </c>
      <c r="I35263" s="5">
        <v>0</v>
      </c>
      <c r="J35263" s="5">
        <v>0</v>
      </c>
      <c r="K35263" s="5">
        <v>0</v>
      </c>
    </row>
    <row r="35264" spans="1:11" x14ac:dyDescent="0.25">
      <c r="A35264" s="5">
        <f>35257</f>
      </c>
      <c r="B35264" s="5" t="s">
        <v>35272</v>
      </c>
      <c r="C35264" s="5">
        <v>102.9</v>
      </c>
      <c r="D35264" s="5">
        <v>0.1</v>
      </c>
      <c r="E35264" s="5">
        <v>103.1</v>
      </c>
      <c r="F35264" s="5">
        <v>205.3</v>
      </c>
      <c r="G35264" s="5">
        <v>102.5</v>
      </c>
      <c r="H35264" s="5">
        <v>102.3</v>
      </c>
      <c r="I35264" s="5">
        <v>0</v>
      </c>
      <c r="J35264" s="5">
        <v>0</v>
      </c>
      <c r="K35264" s="5">
        <v>0</v>
      </c>
    </row>
    <row r="35265" spans="1:11" x14ac:dyDescent="0.25">
      <c r="A35265" s="5">
        <f>35258</f>
      </c>
      <c r="B35265" s="5" t="s">
        <v>35273</v>
      </c>
      <c r="C35265" s="5">
        <v>102.9</v>
      </c>
      <c r="D35265" s="5">
        <v>0.1</v>
      </c>
      <c r="E35265" s="5">
        <v>103.1</v>
      </c>
      <c r="F35265" s="5">
        <v>205.3</v>
      </c>
      <c r="G35265" s="5">
        <v>102.5</v>
      </c>
      <c r="H35265" s="5">
        <v>102.3</v>
      </c>
      <c r="I35265" s="5">
        <v>0</v>
      </c>
      <c r="J35265" s="5">
        <v>0</v>
      </c>
      <c r="K35265" s="5">
        <v>0</v>
      </c>
    </row>
    <row r="35266" spans="1:11" x14ac:dyDescent="0.25">
      <c r="A35266" s="5">
        <f>35259</f>
      </c>
      <c r="B35266" s="5" t="s">
        <v>35274</v>
      </c>
      <c r="C35266" s="5">
        <v>102.7</v>
      </c>
      <c r="D35266" s="5">
        <v>0.1</v>
      </c>
      <c r="E35266" s="5">
        <v>103.1</v>
      </c>
      <c r="F35266" s="5">
        <v>205.3</v>
      </c>
      <c r="G35266" s="5">
        <v>102.5</v>
      </c>
      <c r="H35266" s="5">
        <v>102.3</v>
      </c>
      <c r="I35266" s="5">
        <v>0</v>
      </c>
      <c r="J35266" s="5">
        <v>0</v>
      </c>
      <c r="K35266" s="5">
        <v>0</v>
      </c>
    </row>
    <row r="35267" spans="1:11" x14ac:dyDescent="0.25">
      <c r="A35267" s="5">
        <f>35260</f>
      </c>
      <c r="B35267" s="5" t="s">
        <v>35275</v>
      </c>
      <c r="C35267" s="5">
        <v>102.7</v>
      </c>
      <c r="D35267" s="5">
        <v>0.1</v>
      </c>
      <c r="E35267" s="5">
        <v>102.9</v>
      </c>
      <c r="F35267" s="5">
        <v>205.3</v>
      </c>
      <c r="G35267" s="5">
        <v>102.5</v>
      </c>
      <c r="H35267" s="5">
        <v>102.2</v>
      </c>
      <c r="I35267" s="5">
        <v>0</v>
      </c>
      <c r="J35267" s="5">
        <v>0</v>
      </c>
      <c r="K35267" s="5">
        <v>0</v>
      </c>
    </row>
    <row r="35268" spans="1:11" x14ac:dyDescent="0.25">
      <c r="A35268" s="5">
        <f>35261</f>
      </c>
      <c r="B35268" s="5" t="s">
        <v>35276</v>
      </c>
      <c r="C35268" s="5">
        <v>102.7</v>
      </c>
      <c r="D35268" s="5">
        <v>0.1</v>
      </c>
      <c r="E35268" s="5">
        <v>102.9</v>
      </c>
      <c r="F35268" s="5">
        <v>205.3</v>
      </c>
      <c r="G35268" s="5">
        <v>102.5</v>
      </c>
      <c r="H35268" s="5">
        <v>102.2</v>
      </c>
      <c r="I35268" s="5">
        <v>0</v>
      </c>
      <c r="J35268" s="5">
        <v>0</v>
      </c>
      <c r="K35268" s="5">
        <v>0</v>
      </c>
    </row>
    <row r="35269" spans="1:11" x14ac:dyDescent="0.25">
      <c r="A35269" s="5">
        <f>35262</f>
      </c>
      <c r="B35269" s="5" t="s">
        <v>35277</v>
      </c>
      <c r="C35269" s="5">
        <v>99.2</v>
      </c>
      <c r="D35269" s="5">
        <v>0.1</v>
      </c>
      <c r="E35269" s="5">
        <v>99.3</v>
      </c>
      <c r="F35269" s="5">
        <v>195.5</v>
      </c>
      <c r="G35269" s="5">
        <v>98.2</v>
      </c>
      <c r="H35269" s="5">
        <v>98.6</v>
      </c>
      <c r="I35269" s="5">
        <v>0</v>
      </c>
      <c r="J35269" s="5">
        <v>0</v>
      </c>
      <c r="K35269" s="5">
        <v>0</v>
      </c>
    </row>
    <row r="35270" spans="1:11" x14ac:dyDescent="0.25">
      <c r="A35270" s="5">
        <f>35263</f>
      </c>
      <c r="B35270" s="5" t="s">
        <v>35278</v>
      </c>
      <c r="C35270" s="5">
        <v>99.2</v>
      </c>
      <c r="D35270" s="5">
        <v>0.1</v>
      </c>
      <c r="E35270" s="5">
        <v>99.3</v>
      </c>
      <c r="F35270" s="5">
        <v>195.5</v>
      </c>
      <c r="G35270" s="5">
        <v>98.2</v>
      </c>
      <c r="H35270" s="5">
        <v>98.6</v>
      </c>
      <c r="I35270" s="5">
        <v>0</v>
      </c>
      <c r="J35270" s="5">
        <v>0</v>
      </c>
      <c r="K35270" s="5">
        <v>0</v>
      </c>
    </row>
    <row r="35271" spans="1:11" x14ac:dyDescent="0.25">
      <c r="A35271" s="5">
        <f>35264</f>
      </c>
      <c r="B35271" s="5" t="s">
        <v>35279</v>
      </c>
      <c r="C35271" s="5">
        <v>95.7</v>
      </c>
      <c r="D35271" s="5">
        <v>0.1</v>
      </c>
      <c r="E35271" s="5">
        <v>95.8</v>
      </c>
      <c r="F35271" s="5">
        <v>190.3</v>
      </c>
      <c r="G35271" s="5">
        <v>95</v>
      </c>
      <c r="H35271" s="5">
        <v>94.9</v>
      </c>
      <c r="I35271" s="5">
        <v>0</v>
      </c>
      <c r="J35271" s="5">
        <v>0</v>
      </c>
      <c r="K35271" s="5">
        <v>0</v>
      </c>
    </row>
    <row r="35272" spans="1:11" x14ac:dyDescent="0.25">
      <c r="A35272" s="5">
        <f>35265</f>
      </c>
      <c r="B35272" s="5" t="s">
        <v>35280</v>
      </c>
      <c r="C35272" s="5">
        <v>95.7</v>
      </c>
      <c r="D35272" s="5">
        <v>0.1</v>
      </c>
      <c r="E35272" s="5">
        <v>95.8</v>
      </c>
      <c r="F35272" s="5">
        <v>190.3</v>
      </c>
      <c r="G35272" s="5">
        <v>95</v>
      </c>
      <c r="H35272" s="5">
        <v>94.9</v>
      </c>
      <c r="I35272" s="5">
        <v>0</v>
      </c>
      <c r="J35272" s="5">
        <v>0</v>
      </c>
      <c r="K35272" s="5">
        <v>0</v>
      </c>
    </row>
    <row r="35273" spans="1:11" x14ac:dyDescent="0.25">
      <c r="A35273" s="5">
        <f>35266</f>
      </c>
      <c r="B35273" s="5" t="s">
        <v>35281</v>
      </c>
      <c r="C35273" s="5">
        <v>95.6</v>
      </c>
      <c r="D35273" s="5">
        <v>0.1</v>
      </c>
      <c r="E35273" s="5">
        <v>95.7</v>
      </c>
      <c r="F35273" s="5">
        <v>191.8</v>
      </c>
      <c r="G35273" s="5">
        <v>95.6</v>
      </c>
      <c r="H35273" s="5">
        <v>95.4</v>
      </c>
      <c r="I35273" s="5">
        <v>0</v>
      </c>
      <c r="J35273" s="5">
        <v>0</v>
      </c>
      <c r="K35273" s="5">
        <v>0</v>
      </c>
    </row>
    <row r="35274" spans="1:11" x14ac:dyDescent="0.25">
      <c r="A35274" s="5">
        <f>35267</f>
      </c>
      <c r="B35274" s="5" t="s">
        <v>35282</v>
      </c>
      <c r="C35274" s="5">
        <v>95.6</v>
      </c>
      <c r="D35274" s="5">
        <v>0.1</v>
      </c>
      <c r="E35274" s="5">
        <v>95.7</v>
      </c>
      <c r="F35274" s="5">
        <v>191.8</v>
      </c>
      <c r="G35274" s="5">
        <v>95.6</v>
      </c>
      <c r="H35274" s="5">
        <v>95.4</v>
      </c>
      <c r="I35274" s="5">
        <v>0</v>
      </c>
      <c r="J35274" s="5">
        <v>0</v>
      </c>
      <c r="K35274" s="5">
        <v>0</v>
      </c>
    </row>
    <row r="35275" spans="1:11" x14ac:dyDescent="0.25">
      <c r="A35275" s="5">
        <f>35268</f>
      </c>
      <c r="B35275" s="5" t="s">
        <v>35283</v>
      </c>
      <c r="C35275" s="5">
        <v>95.6</v>
      </c>
      <c r="D35275" s="5">
        <v>0.1</v>
      </c>
      <c r="E35275" s="5">
        <v>95.7</v>
      </c>
      <c r="F35275" s="5">
        <v>191.8</v>
      </c>
      <c r="G35275" s="5">
        <v>95.6</v>
      </c>
      <c r="H35275" s="5">
        <v>95.4</v>
      </c>
      <c r="I35275" s="5">
        <v>0</v>
      </c>
      <c r="J35275" s="5">
        <v>0</v>
      </c>
      <c r="K35275" s="5">
        <v>0</v>
      </c>
    </row>
    <row r="35276" spans="1:11" x14ac:dyDescent="0.25">
      <c r="A35276" s="5">
        <f>35269</f>
      </c>
      <c r="B35276" s="5" t="s">
        <v>35284</v>
      </c>
      <c r="C35276" s="5">
        <v>95.6</v>
      </c>
      <c r="D35276" s="5">
        <v>0.1</v>
      </c>
      <c r="E35276" s="5">
        <v>95.7</v>
      </c>
      <c r="F35276" s="5">
        <v>191.8</v>
      </c>
      <c r="G35276" s="5">
        <v>95.6</v>
      </c>
      <c r="H35276" s="5">
        <v>95.4</v>
      </c>
      <c r="I35276" s="5">
        <v>0</v>
      </c>
      <c r="J35276" s="5">
        <v>0</v>
      </c>
      <c r="K35276" s="5">
        <v>0</v>
      </c>
    </row>
    <row r="35277" spans="1:11" x14ac:dyDescent="0.25">
      <c r="A35277" s="5">
        <f>35270</f>
      </c>
      <c r="B35277" s="5" t="s">
        <v>35285</v>
      </c>
      <c r="C35277" s="5">
        <v>94.8</v>
      </c>
      <c r="D35277" s="5">
        <v>0.1</v>
      </c>
      <c r="E35277" s="5">
        <v>94.8</v>
      </c>
      <c r="F35277" s="5">
        <v>191.3</v>
      </c>
      <c r="G35277" s="5">
        <v>94.8</v>
      </c>
      <c r="H35277" s="5">
        <v>94.6</v>
      </c>
      <c r="I35277" s="5">
        <v>0</v>
      </c>
      <c r="J35277" s="5">
        <v>0</v>
      </c>
      <c r="K35277" s="5">
        <v>0</v>
      </c>
    </row>
    <row r="35278" spans="1:11" x14ac:dyDescent="0.25">
      <c r="A35278" s="5">
        <f>35271</f>
      </c>
      <c r="B35278" s="5" t="s">
        <v>35286</v>
      </c>
      <c r="C35278" s="5">
        <v>94.8</v>
      </c>
      <c r="D35278" s="5">
        <v>0.1</v>
      </c>
      <c r="E35278" s="5">
        <v>94.8</v>
      </c>
      <c r="F35278" s="5">
        <v>191.3</v>
      </c>
      <c r="G35278" s="5">
        <v>94.8</v>
      </c>
      <c r="H35278" s="5">
        <v>94.6</v>
      </c>
      <c r="I35278" s="5">
        <v>0</v>
      </c>
      <c r="J35278" s="5">
        <v>0</v>
      </c>
      <c r="K35278" s="5">
        <v>0</v>
      </c>
    </row>
    <row r="35279" spans="1:11" x14ac:dyDescent="0.25">
      <c r="A35279" s="5">
        <f>35272</f>
      </c>
      <c r="B35279" s="5" t="s">
        <v>35287</v>
      </c>
      <c r="C35279" s="5">
        <v>96.4</v>
      </c>
      <c r="D35279" s="5">
        <v>0.1</v>
      </c>
      <c r="E35279" s="5">
        <v>96.6</v>
      </c>
      <c r="F35279" s="5">
        <v>194</v>
      </c>
      <c r="G35279" s="5">
        <v>96.6</v>
      </c>
      <c r="H35279" s="5">
        <v>96.3</v>
      </c>
      <c r="I35279" s="5">
        <v>0</v>
      </c>
      <c r="J35279" s="5">
        <v>0</v>
      </c>
      <c r="K35279" s="5">
        <v>0</v>
      </c>
    </row>
    <row r="35280" spans="1:11" x14ac:dyDescent="0.25">
      <c r="A35280" s="5">
        <f>35273</f>
      </c>
      <c r="B35280" s="5" t="s">
        <v>35288</v>
      </c>
      <c r="C35280" s="5">
        <v>96.4</v>
      </c>
      <c r="D35280" s="5">
        <v>0.1</v>
      </c>
      <c r="E35280" s="5">
        <v>96.6</v>
      </c>
      <c r="F35280" s="5">
        <v>194</v>
      </c>
      <c r="G35280" s="5">
        <v>96.6</v>
      </c>
      <c r="H35280" s="5">
        <v>96.3</v>
      </c>
      <c r="I35280" s="5">
        <v>0</v>
      </c>
      <c r="J35280" s="5">
        <v>0</v>
      </c>
      <c r="K35280" s="5">
        <v>0</v>
      </c>
    </row>
    <row r="35281" spans="1:11" x14ac:dyDescent="0.25">
      <c r="A35281" s="5">
        <f>35274</f>
      </c>
      <c r="B35281" s="5" t="s">
        <v>35289</v>
      </c>
      <c r="C35281" s="5">
        <v>96.7</v>
      </c>
      <c r="D35281" s="5">
        <v>0.1</v>
      </c>
      <c r="E35281" s="5">
        <v>96.8</v>
      </c>
      <c r="F35281" s="5">
        <v>193.2</v>
      </c>
      <c r="G35281" s="5">
        <v>95.7</v>
      </c>
      <c r="H35281" s="5">
        <v>95.5</v>
      </c>
      <c r="I35281" s="5">
        <v>0</v>
      </c>
      <c r="J35281" s="5">
        <v>0</v>
      </c>
      <c r="K35281" s="5">
        <v>0</v>
      </c>
    </row>
    <row r="35282" spans="1:11" x14ac:dyDescent="0.25">
      <c r="A35282" s="5">
        <f>35275</f>
      </c>
      <c r="B35282" s="5" t="s">
        <v>35290</v>
      </c>
      <c r="C35282" s="5">
        <v>96.7</v>
      </c>
      <c r="D35282" s="5">
        <v>0.1</v>
      </c>
      <c r="E35282" s="5">
        <v>96.8</v>
      </c>
      <c r="F35282" s="5">
        <v>193.2</v>
      </c>
      <c r="G35282" s="5">
        <v>95.7</v>
      </c>
      <c r="H35282" s="5">
        <v>95.5</v>
      </c>
      <c r="I35282" s="5">
        <v>0</v>
      </c>
      <c r="J35282" s="5">
        <v>0</v>
      </c>
      <c r="K35282" s="5">
        <v>0</v>
      </c>
    </row>
    <row r="35283" spans="1:11" x14ac:dyDescent="0.25">
      <c r="A35283" s="5">
        <f>35276</f>
      </c>
      <c r="B35283" s="5" t="s">
        <v>35291</v>
      </c>
      <c r="C35283" s="5">
        <v>97.2</v>
      </c>
      <c r="D35283" s="5">
        <v>0.1</v>
      </c>
      <c r="E35283" s="5">
        <v>97.3</v>
      </c>
      <c r="F35283" s="5">
        <v>193.9</v>
      </c>
      <c r="G35283" s="5">
        <v>96.8</v>
      </c>
      <c r="H35283" s="5">
        <v>96.6</v>
      </c>
      <c r="I35283" s="5">
        <v>0</v>
      </c>
      <c r="J35283" s="5">
        <v>0</v>
      </c>
      <c r="K35283" s="5">
        <v>0</v>
      </c>
    </row>
    <row r="35284" spans="1:11" x14ac:dyDescent="0.25">
      <c r="A35284" s="5">
        <f>35277</f>
      </c>
      <c r="B35284" s="5" t="s">
        <v>35292</v>
      </c>
      <c r="C35284" s="5">
        <v>97.2</v>
      </c>
      <c r="D35284" s="5">
        <v>0.1</v>
      </c>
      <c r="E35284" s="5">
        <v>97.3</v>
      </c>
      <c r="F35284" s="5">
        <v>193.9</v>
      </c>
      <c r="G35284" s="5">
        <v>96.8</v>
      </c>
      <c r="H35284" s="5">
        <v>96.6</v>
      </c>
      <c r="I35284" s="5">
        <v>0</v>
      </c>
      <c r="J35284" s="5">
        <v>0</v>
      </c>
      <c r="K35284" s="5">
        <v>0</v>
      </c>
    </row>
    <row r="35285" spans="1:11" x14ac:dyDescent="0.25">
      <c r="A35285" s="5">
        <f>35278</f>
      </c>
      <c r="B35285" s="5" t="s">
        <v>35293</v>
      </c>
      <c r="C35285" s="5">
        <v>97.2</v>
      </c>
      <c r="D35285" s="5">
        <v>0.1</v>
      </c>
      <c r="E35285" s="5">
        <v>97.3</v>
      </c>
      <c r="F35285" s="5">
        <v>193.9</v>
      </c>
      <c r="G35285" s="5">
        <v>96.8</v>
      </c>
      <c r="H35285" s="5">
        <v>96.6</v>
      </c>
      <c r="I35285" s="5">
        <v>0</v>
      </c>
      <c r="J35285" s="5">
        <v>0</v>
      </c>
      <c r="K35285" s="5">
        <v>0</v>
      </c>
    </row>
    <row r="35286" spans="1:11" x14ac:dyDescent="0.25">
      <c r="A35286" s="5">
        <f>35279</f>
      </c>
      <c r="B35286" s="5" t="s">
        <v>35294</v>
      </c>
      <c r="C35286" s="5">
        <v>102.8</v>
      </c>
      <c r="D35286" s="5">
        <v>0.1</v>
      </c>
      <c r="E35286" s="5">
        <v>103</v>
      </c>
      <c r="F35286" s="5">
        <v>203.6</v>
      </c>
      <c r="G35286" s="5">
        <v>100.9</v>
      </c>
      <c r="H35286" s="5">
        <v>100</v>
      </c>
      <c r="I35286" s="5">
        <v>0</v>
      </c>
      <c r="J35286" s="5">
        <v>0</v>
      </c>
      <c r="K35286" s="5">
        <v>0</v>
      </c>
    </row>
    <row r="35287" spans="1:11" x14ac:dyDescent="0.25">
      <c r="A35287" s="5">
        <f>35280</f>
      </c>
      <c r="B35287" s="5" t="s">
        <v>35295</v>
      </c>
      <c r="C35287" s="5">
        <v>102.8</v>
      </c>
      <c r="D35287" s="5">
        <v>0.1</v>
      </c>
      <c r="E35287" s="5">
        <v>103</v>
      </c>
      <c r="F35287" s="5">
        <v>203.6</v>
      </c>
      <c r="G35287" s="5">
        <v>100.9</v>
      </c>
      <c r="H35287" s="5">
        <v>100</v>
      </c>
      <c r="I35287" s="5">
        <v>0</v>
      </c>
      <c r="J35287" s="5">
        <v>0</v>
      </c>
      <c r="K35287" s="5">
        <v>0</v>
      </c>
    </row>
    <row r="35288" spans="1:11" x14ac:dyDescent="0.25">
      <c r="A35288" s="5">
        <f>35281</f>
      </c>
      <c r="B35288" s="5" t="s">
        <v>35296</v>
      </c>
      <c r="C35288" s="5">
        <v>101.9</v>
      </c>
      <c r="D35288" s="5">
        <v>0.1</v>
      </c>
      <c r="E35288" s="5">
        <v>102.1</v>
      </c>
      <c r="F35288" s="5">
        <v>202.6</v>
      </c>
      <c r="G35288" s="5">
        <v>101.2</v>
      </c>
      <c r="H35288" s="5">
        <v>100.8</v>
      </c>
      <c r="I35288" s="5">
        <v>0</v>
      </c>
      <c r="J35288" s="5">
        <v>0</v>
      </c>
      <c r="K35288" s="5">
        <v>0</v>
      </c>
    </row>
    <row r="35289" spans="1:11" x14ac:dyDescent="0.25">
      <c r="A35289" s="5">
        <f>35282</f>
      </c>
      <c r="B35289" s="5" t="s">
        <v>35297</v>
      </c>
      <c r="C35289" s="5">
        <v>101.9</v>
      </c>
      <c r="D35289" s="5">
        <v>0.1</v>
      </c>
      <c r="E35289" s="5">
        <v>102.1</v>
      </c>
      <c r="F35289" s="5">
        <v>202.6</v>
      </c>
      <c r="G35289" s="5">
        <v>101.2</v>
      </c>
      <c r="H35289" s="5">
        <v>100.8</v>
      </c>
      <c r="I35289" s="5">
        <v>0</v>
      </c>
      <c r="J35289" s="5">
        <v>0</v>
      </c>
      <c r="K35289" s="5">
        <v>0</v>
      </c>
    </row>
    <row r="35290" spans="1:11" x14ac:dyDescent="0.25">
      <c r="A35290" s="5">
        <f>35283</f>
      </c>
      <c r="B35290" s="5" t="s">
        <v>35298</v>
      </c>
      <c r="C35290" s="5">
        <v>101.9</v>
      </c>
      <c r="D35290" s="5">
        <v>0.1</v>
      </c>
      <c r="E35290" s="5">
        <v>94.5</v>
      </c>
      <c r="F35290" s="5">
        <v>187.6</v>
      </c>
      <c r="G35290" s="5">
        <v>93.8</v>
      </c>
      <c r="H35290" s="5">
        <v>93.8</v>
      </c>
      <c r="I35290" s="5">
        <v>0</v>
      </c>
      <c r="J35290" s="5">
        <v>0</v>
      </c>
      <c r="K35290" s="5">
        <v>0</v>
      </c>
    </row>
    <row r="35291" spans="1:11" x14ac:dyDescent="0.25">
      <c r="A35291" s="5">
        <f>35284</f>
      </c>
      <c r="B35291" s="5" t="s">
        <v>35299</v>
      </c>
      <c r="C35291" s="5">
        <v>94.3</v>
      </c>
      <c r="D35291" s="5">
        <v>0.1</v>
      </c>
      <c r="E35291" s="5">
        <v>94.5</v>
      </c>
      <c r="F35291" s="5">
        <v>187.6</v>
      </c>
      <c r="G35291" s="5">
        <v>93.8</v>
      </c>
      <c r="H35291" s="5">
        <v>93.8</v>
      </c>
      <c r="I35291" s="5">
        <v>0</v>
      </c>
      <c r="J35291" s="5">
        <v>0</v>
      </c>
      <c r="K35291" s="5">
        <v>0</v>
      </c>
    </row>
    <row r="35292" spans="1:11" x14ac:dyDescent="0.25">
      <c r="A35292" s="5">
        <f>35285</f>
      </c>
      <c r="B35292" s="5" t="s">
        <v>35300</v>
      </c>
      <c r="C35292" s="5">
        <v>94.3</v>
      </c>
      <c r="D35292" s="5">
        <v>0.1</v>
      </c>
      <c r="E35292" s="5">
        <v>94</v>
      </c>
      <c r="F35292" s="5">
        <v>186.5</v>
      </c>
      <c r="G35292" s="5">
        <v>93.1</v>
      </c>
      <c r="H35292" s="5">
        <v>93</v>
      </c>
      <c r="I35292" s="5">
        <v>0</v>
      </c>
      <c r="J35292" s="5">
        <v>0</v>
      </c>
      <c r="K35292" s="5">
        <v>0</v>
      </c>
    </row>
    <row r="35293" spans="1:11" x14ac:dyDescent="0.25">
      <c r="A35293" s="5">
        <f>35286</f>
      </c>
      <c r="B35293" s="5" t="s">
        <v>35301</v>
      </c>
      <c r="C35293" s="5">
        <v>93.8</v>
      </c>
      <c r="D35293" s="5">
        <v>0.1</v>
      </c>
      <c r="E35293" s="5">
        <v>94</v>
      </c>
      <c r="F35293" s="5">
        <v>186.5</v>
      </c>
      <c r="G35293" s="5">
        <v>93.1</v>
      </c>
      <c r="H35293" s="5">
        <v>93</v>
      </c>
      <c r="I35293" s="5">
        <v>0</v>
      </c>
      <c r="J35293" s="5">
        <v>0</v>
      </c>
      <c r="K35293" s="5">
        <v>0</v>
      </c>
    </row>
    <row r="35294" spans="1:11" x14ac:dyDescent="0.25">
      <c r="A35294" s="5">
        <f>35287</f>
      </c>
      <c r="B35294" s="5" t="s">
        <v>35302</v>
      </c>
      <c r="C35294" s="5">
        <v>93.8</v>
      </c>
      <c r="D35294" s="5">
        <v>0.1</v>
      </c>
      <c r="E35294" s="5">
        <v>94</v>
      </c>
      <c r="F35294" s="5">
        <v>186.5</v>
      </c>
      <c r="G35294" s="5">
        <v>93.1</v>
      </c>
      <c r="H35294" s="5">
        <v>93</v>
      </c>
      <c r="I35294" s="5">
        <v>0</v>
      </c>
      <c r="J35294" s="5">
        <v>0</v>
      </c>
      <c r="K35294" s="5">
        <v>0</v>
      </c>
    </row>
    <row r="35295" spans="1:11" x14ac:dyDescent="0.25">
      <c r="A35295" s="5">
        <f>35288</f>
      </c>
      <c r="B35295" s="5" t="s">
        <v>35303</v>
      </c>
      <c r="C35295" s="5">
        <v>93.8</v>
      </c>
      <c r="D35295" s="5">
        <v>0.1</v>
      </c>
      <c r="E35295" s="5">
        <v>94</v>
      </c>
      <c r="F35295" s="5">
        <v>186.5</v>
      </c>
      <c r="G35295" s="5">
        <v>93.1</v>
      </c>
      <c r="H35295" s="5">
        <v>93</v>
      </c>
      <c r="I35295" s="5">
        <v>0</v>
      </c>
      <c r="J35295" s="5">
        <v>0</v>
      </c>
      <c r="K35295" s="5">
        <v>0</v>
      </c>
    </row>
    <row r="35296" spans="1:11" x14ac:dyDescent="0.25">
      <c r="A35296" s="5">
        <f>35289</f>
      </c>
      <c r="B35296" s="5" t="s">
        <v>35304</v>
      </c>
      <c r="C35296" s="5">
        <v>97.8</v>
      </c>
      <c r="D35296" s="5">
        <v>0.1</v>
      </c>
      <c r="E35296" s="5">
        <v>98</v>
      </c>
      <c r="F35296" s="5">
        <v>201.9</v>
      </c>
      <c r="G35296" s="5">
        <v>101.5</v>
      </c>
      <c r="H35296" s="5">
        <v>101.1</v>
      </c>
      <c r="I35296" s="5">
        <v>0</v>
      </c>
      <c r="J35296" s="5">
        <v>0</v>
      </c>
      <c r="K35296" s="5">
        <v>0</v>
      </c>
    </row>
    <row r="35297" spans="1:11" x14ac:dyDescent="0.25">
      <c r="A35297" s="5">
        <f>35290</f>
      </c>
      <c r="B35297" s="5" t="s">
        <v>35305</v>
      </c>
      <c r="C35297" s="5">
        <v>97.8</v>
      </c>
      <c r="D35297" s="5">
        <v>0.1</v>
      </c>
      <c r="E35297" s="5">
        <v>98</v>
      </c>
      <c r="F35297" s="5">
        <v>201.9</v>
      </c>
      <c r="G35297" s="5">
        <v>101.5</v>
      </c>
      <c r="H35297" s="5">
        <v>101.1</v>
      </c>
      <c r="I35297" s="5">
        <v>0</v>
      </c>
      <c r="J35297" s="5">
        <v>0</v>
      </c>
      <c r="K35297" s="5">
        <v>0</v>
      </c>
    </row>
    <row r="35298" spans="1:11" x14ac:dyDescent="0.25">
      <c r="A35298" s="5">
        <f>35291</f>
      </c>
      <c r="B35298" s="5" t="s">
        <v>35306</v>
      </c>
      <c r="C35298" s="5">
        <v>95.6</v>
      </c>
      <c r="D35298" s="5">
        <v>0.1</v>
      </c>
      <c r="E35298" s="5">
        <v>95.7</v>
      </c>
      <c r="F35298" s="5">
        <v>190.4</v>
      </c>
      <c r="G35298" s="5">
        <v>95.3</v>
      </c>
      <c r="H35298" s="5">
        <v>98.7</v>
      </c>
      <c r="I35298" s="5">
        <v>0</v>
      </c>
      <c r="J35298" s="5">
        <v>0</v>
      </c>
      <c r="K35298" s="5">
        <v>0</v>
      </c>
    </row>
    <row r="35299" spans="1:11" x14ac:dyDescent="0.25">
      <c r="A35299" s="5">
        <f>35292</f>
      </c>
      <c r="B35299" s="5" t="s">
        <v>35307</v>
      </c>
      <c r="C35299" s="5">
        <v>95.6</v>
      </c>
      <c r="D35299" s="5">
        <v>0.1</v>
      </c>
      <c r="E35299" s="5">
        <v>95.7</v>
      </c>
      <c r="F35299" s="5">
        <v>190.4</v>
      </c>
      <c r="G35299" s="5">
        <v>95.3</v>
      </c>
      <c r="H35299" s="5">
        <v>98.7</v>
      </c>
      <c r="I35299" s="5">
        <v>0</v>
      </c>
      <c r="J35299" s="5">
        <v>0</v>
      </c>
      <c r="K35299" s="5">
        <v>0</v>
      </c>
    </row>
    <row r="35300" spans="1:11" x14ac:dyDescent="0.25">
      <c r="A35300" s="5">
        <f>35293</f>
      </c>
      <c r="B35300" s="5" t="s">
        <v>35308</v>
      </c>
      <c r="C35300" s="5">
        <v>102.6</v>
      </c>
      <c r="D35300" s="5">
        <v>0.1</v>
      </c>
      <c r="E35300" s="5">
        <v>102.7</v>
      </c>
      <c r="F35300" s="5">
        <v>204.9</v>
      </c>
      <c r="G35300" s="5">
        <v>102.2</v>
      </c>
      <c r="H35300" s="5">
        <v>102.5</v>
      </c>
      <c r="I35300" s="5">
        <v>0</v>
      </c>
      <c r="J35300" s="5">
        <v>0</v>
      </c>
      <c r="K35300" s="5">
        <v>0</v>
      </c>
    </row>
    <row r="35301" spans="1:11" x14ac:dyDescent="0.25">
      <c r="A35301" s="5">
        <f>35294</f>
      </c>
      <c r="B35301" s="5" t="s">
        <v>35309</v>
      </c>
      <c r="C35301" s="5">
        <v>102.6</v>
      </c>
      <c r="D35301" s="5">
        <v>0.1</v>
      </c>
      <c r="E35301" s="5">
        <v>102.7</v>
      </c>
      <c r="F35301" s="5">
        <v>204.9</v>
      </c>
      <c r="G35301" s="5">
        <v>102.2</v>
      </c>
      <c r="H35301" s="5">
        <v>102.5</v>
      </c>
      <c r="I35301" s="5">
        <v>0</v>
      </c>
      <c r="J35301" s="5">
        <v>0</v>
      </c>
      <c r="K35301" s="5">
        <v>0</v>
      </c>
    </row>
    <row r="35302" spans="1:11" x14ac:dyDescent="0.25">
      <c r="A35302" s="5">
        <f>35295</f>
      </c>
      <c r="B35302" s="5" t="s">
        <v>35310</v>
      </c>
      <c r="C35302" s="5">
        <v>104.3</v>
      </c>
      <c r="D35302" s="5">
        <v>0.1</v>
      </c>
      <c r="E35302" s="5">
        <v>104.5</v>
      </c>
      <c r="F35302" s="5">
        <v>208.4</v>
      </c>
      <c r="G35302" s="5">
        <v>104</v>
      </c>
      <c r="H35302" s="5">
        <v>103.5</v>
      </c>
      <c r="I35302" s="5">
        <v>0</v>
      </c>
      <c r="J35302" s="5">
        <v>0</v>
      </c>
      <c r="K35302" s="5">
        <v>0</v>
      </c>
    </row>
    <row r="35303" spans="1:11" x14ac:dyDescent="0.25">
      <c r="A35303" s="5">
        <f>35296</f>
      </c>
      <c r="B35303" s="5" t="s">
        <v>35311</v>
      </c>
      <c r="C35303" s="5">
        <v>104.3</v>
      </c>
      <c r="D35303" s="5">
        <v>0.1</v>
      </c>
      <c r="E35303" s="5">
        <v>104.5</v>
      </c>
      <c r="F35303" s="5">
        <v>208.4</v>
      </c>
      <c r="G35303" s="5">
        <v>104</v>
      </c>
      <c r="H35303" s="5">
        <v>103.5</v>
      </c>
      <c r="I35303" s="5">
        <v>0</v>
      </c>
      <c r="J35303" s="5">
        <v>0</v>
      </c>
      <c r="K35303" s="5">
        <v>0</v>
      </c>
    </row>
    <row r="35304" spans="1:11" x14ac:dyDescent="0.25">
      <c r="A35304" s="5">
        <f>35297</f>
      </c>
      <c r="B35304" s="5" t="s">
        <v>35312</v>
      </c>
      <c r="C35304" s="5">
        <v>104.3</v>
      </c>
      <c r="D35304" s="5">
        <v>0.1</v>
      </c>
      <c r="E35304" s="5">
        <v>104.5</v>
      </c>
      <c r="F35304" s="5">
        <v>208.4</v>
      </c>
      <c r="G35304" s="5">
        <v>104</v>
      </c>
      <c r="H35304" s="5">
        <v>103.5</v>
      </c>
      <c r="I35304" s="5">
        <v>0</v>
      </c>
      <c r="J35304" s="5">
        <v>0</v>
      </c>
      <c r="K35304" s="5">
        <v>0</v>
      </c>
    </row>
    <row r="35305" spans="1:11" x14ac:dyDescent="0.25">
      <c r="A35305" s="5">
        <f>35298</f>
      </c>
      <c r="B35305" s="5" t="s">
        <v>35313</v>
      </c>
      <c r="C35305" s="5">
        <v>104.3</v>
      </c>
      <c r="D35305" s="5">
        <v>0.1</v>
      </c>
      <c r="E35305" s="5">
        <v>104.5</v>
      </c>
      <c r="F35305" s="5">
        <v>208.4</v>
      </c>
      <c r="G35305" s="5">
        <v>104</v>
      </c>
      <c r="H35305" s="5">
        <v>103.5</v>
      </c>
      <c r="I35305" s="5">
        <v>0</v>
      </c>
      <c r="J35305" s="5">
        <v>0</v>
      </c>
      <c r="K35305" s="5">
        <v>0</v>
      </c>
    </row>
    <row r="35306" spans="1:11" x14ac:dyDescent="0.25">
      <c r="A35306" s="5">
        <f>35299</f>
      </c>
      <c r="B35306" s="5" t="s">
        <v>35314</v>
      </c>
      <c r="C35306" s="5">
        <v>95.9</v>
      </c>
      <c r="D35306" s="5">
        <v>0.1</v>
      </c>
      <c r="E35306" s="5">
        <v>96</v>
      </c>
      <c r="F35306" s="5">
        <v>193</v>
      </c>
      <c r="G35306" s="5">
        <v>96.3</v>
      </c>
      <c r="H35306" s="5">
        <v>95.3</v>
      </c>
      <c r="I35306" s="5">
        <v>0</v>
      </c>
      <c r="J35306" s="5">
        <v>0</v>
      </c>
      <c r="K35306" s="5">
        <v>0</v>
      </c>
    </row>
    <row r="35307" spans="1:11" x14ac:dyDescent="0.25">
      <c r="A35307" s="5">
        <f>35300</f>
      </c>
      <c r="B35307" s="5" t="s">
        <v>35315</v>
      </c>
      <c r="C35307" s="5">
        <v>95.9</v>
      </c>
      <c r="D35307" s="5">
        <v>0.1</v>
      </c>
      <c r="E35307" s="5">
        <v>96</v>
      </c>
      <c r="F35307" s="5">
        <v>193</v>
      </c>
      <c r="G35307" s="5">
        <v>96.3</v>
      </c>
      <c r="H35307" s="5">
        <v>95.3</v>
      </c>
      <c r="I35307" s="5">
        <v>0</v>
      </c>
      <c r="J35307" s="5">
        <v>0</v>
      </c>
      <c r="K35307" s="5">
        <v>0</v>
      </c>
    </row>
    <row r="35308" spans="1:11" x14ac:dyDescent="0.25">
      <c r="A35308" s="5">
        <f>35301</f>
      </c>
      <c r="B35308" s="5" t="s">
        <v>35316</v>
      </c>
      <c r="C35308" s="5">
        <v>95.1</v>
      </c>
      <c r="D35308" s="5">
        <v>0.1</v>
      </c>
      <c r="E35308" s="5">
        <v>95.1</v>
      </c>
      <c r="F35308" s="5">
        <v>189.1</v>
      </c>
      <c r="G35308" s="5">
        <v>94</v>
      </c>
      <c r="H35308" s="5">
        <v>93.6</v>
      </c>
      <c r="I35308" s="5">
        <v>0</v>
      </c>
      <c r="J35308" s="5">
        <v>0</v>
      </c>
      <c r="K35308" s="5">
        <v>0</v>
      </c>
    </row>
    <row r="35309" spans="1:11" x14ac:dyDescent="0.25">
      <c r="A35309" s="5">
        <f>35302</f>
      </c>
      <c r="B35309" s="5" t="s">
        <v>35317</v>
      </c>
      <c r="C35309" s="5">
        <v>95.1</v>
      </c>
      <c r="D35309" s="5">
        <v>0.1</v>
      </c>
      <c r="E35309" s="5">
        <v>95.1</v>
      </c>
      <c r="F35309" s="5">
        <v>189.1</v>
      </c>
      <c r="G35309" s="5">
        <v>94</v>
      </c>
      <c r="H35309" s="5">
        <v>93.6</v>
      </c>
      <c r="I35309" s="5">
        <v>0</v>
      </c>
      <c r="J35309" s="5">
        <v>0</v>
      </c>
      <c r="K35309" s="5">
        <v>0</v>
      </c>
    </row>
    <row r="35310" spans="1:11" x14ac:dyDescent="0.25">
      <c r="A35310" s="5">
        <f>35303</f>
      </c>
      <c r="B35310" s="5" t="s">
        <v>35318</v>
      </c>
      <c r="C35310" s="5">
        <v>96.4</v>
      </c>
      <c r="D35310" s="5">
        <v>0.1</v>
      </c>
      <c r="E35310" s="5">
        <v>96.5</v>
      </c>
      <c r="F35310" s="5">
        <v>195.8</v>
      </c>
      <c r="G35310" s="5">
        <v>97.7</v>
      </c>
      <c r="H35310" s="5">
        <v>93.6</v>
      </c>
      <c r="I35310" s="5">
        <v>0</v>
      </c>
      <c r="J35310" s="5">
        <v>0</v>
      </c>
      <c r="K35310" s="5">
        <v>0</v>
      </c>
    </row>
    <row r="35311" spans="1:11" x14ac:dyDescent="0.25">
      <c r="A35311" s="5">
        <f>35304</f>
      </c>
      <c r="B35311" s="5" t="s">
        <v>35319</v>
      </c>
      <c r="C35311" s="5">
        <v>96.4</v>
      </c>
      <c r="D35311" s="5">
        <v>0.1</v>
      </c>
      <c r="E35311" s="5">
        <v>96.5</v>
      </c>
      <c r="F35311" s="5">
        <v>195.8</v>
      </c>
      <c r="G35311" s="5">
        <v>97.7</v>
      </c>
      <c r="H35311" s="5">
        <v>97.4</v>
      </c>
      <c r="I35311" s="5">
        <v>0</v>
      </c>
      <c r="J35311" s="5">
        <v>0</v>
      </c>
      <c r="K35311" s="5">
        <v>0</v>
      </c>
    </row>
    <row r="35312" spans="1:11" x14ac:dyDescent="0.25">
      <c r="A35312" s="5">
        <f>35305</f>
      </c>
      <c r="B35312" s="5" t="s">
        <v>35320</v>
      </c>
      <c r="C35312" s="5">
        <v>96.5</v>
      </c>
      <c r="D35312" s="5">
        <v>0.1</v>
      </c>
      <c r="E35312" s="5">
        <v>96.7</v>
      </c>
      <c r="F35312" s="5">
        <v>194.4</v>
      </c>
      <c r="G35312" s="5">
        <v>96.9</v>
      </c>
      <c r="H35312" s="5">
        <v>97.4</v>
      </c>
      <c r="I35312" s="5">
        <v>0</v>
      </c>
      <c r="J35312" s="5">
        <v>0</v>
      </c>
      <c r="K35312" s="5">
        <v>0</v>
      </c>
    </row>
    <row r="35313" spans="1:11" x14ac:dyDescent="0.25">
      <c r="A35313" s="5">
        <f>35306</f>
      </c>
      <c r="B35313" s="5" t="s">
        <v>35321</v>
      </c>
      <c r="C35313" s="5">
        <v>96.5</v>
      </c>
      <c r="D35313" s="5">
        <v>0.1</v>
      </c>
      <c r="E35313" s="5">
        <v>96.7</v>
      </c>
      <c r="F35313" s="5">
        <v>194.4</v>
      </c>
      <c r="G35313" s="5">
        <v>96.9</v>
      </c>
      <c r="H35313" s="5">
        <v>96.7</v>
      </c>
      <c r="I35313" s="5">
        <v>0</v>
      </c>
      <c r="J35313" s="5">
        <v>0</v>
      </c>
      <c r="K35313" s="5">
        <v>0</v>
      </c>
    </row>
    <row r="35314" spans="1:11" x14ac:dyDescent="0.25">
      <c r="A35314" s="5">
        <f>35307</f>
      </c>
      <c r="B35314" s="5" t="s">
        <v>35322</v>
      </c>
      <c r="C35314" s="5">
        <v>96.5</v>
      </c>
      <c r="D35314" s="5">
        <v>0.1</v>
      </c>
      <c r="E35314" s="5">
        <v>96.7</v>
      </c>
      <c r="F35314" s="5">
        <v>194.4</v>
      </c>
      <c r="G35314" s="5">
        <v>96.9</v>
      </c>
      <c r="H35314" s="5">
        <v>96.7</v>
      </c>
      <c r="I35314" s="5">
        <v>0</v>
      </c>
      <c r="J35314" s="5">
        <v>0</v>
      </c>
      <c r="K35314" s="5">
        <v>0</v>
      </c>
    </row>
    <row r="35315" spans="1:11" x14ac:dyDescent="0.25">
      <c r="A35315" s="5">
        <f>35308</f>
      </c>
      <c r="B35315" s="5" t="s">
        <v>35323</v>
      </c>
      <c r="C35315" s="5">
        <v>96.5</v>
      </c>
      <c r="D35315" s="5">
        <v>0.1</v>
      </c>
      <c r="E35315" s="5">
        <v>96.7</v>
      </c>
      <c r="F35315" s="5">
        <v>194.4</v>
      </c>
      <c r="G35315" s="5">
        <v>96.9</v>
      </c>
      <c r="H35315" s="5">
        <v>96.7</v>
      </c>
      <c r="I35315" s="5">
        <v>0</v>
      </c>
      <c r="J35315" s="5">
        <v>0</v>
      </c>
      <c r="K35315" s="5">
        <v>0</v>
      </c>
    </row>
    <row r="35316" spans="1:11" x14ac:dyDescent="0.25">
      <c r="A35316" s="5">
        <f>35309</f>
      </c>
      <c r="B35316" s="5" t="s">
        <v>35324</v>
      </c>
      <c r="C35316" s="5">
        <v>96.7</v>
      </c>
      <c r="D35316" s="5">
        <v>0.1</v>
      </c>
      <c r="E35316" s="5">
        <v>96.8</v>
      </c>
      <c r="F35316" s="5">
        <v>201.4</v>
      </c>
      <c r="G35316" s="5">
        <v>101.4</v>
      </c>
      <c r="H35316" s="5">
        <v>101.1</v>
      </c>
      <c r="I35316" s="5">
        <v>0</v>
      </c>
      <c r="J35316" s="5">
        <v>0</v>
      </c>
      <c r="K35316" s="5">
        <v>0</v>
      </c>
    </row>
    <row r="35317" spans="1:11" x14ac:dyDescent="0.25">
      <c r="A35317" s="5">
        <f>35310</f>
      </c>
      <c r="B35317" s="5" t="s">
        <v>35325</v>
      </c>
      <c r="C35317" s="5">
        <v>96.7</v>
      </c>
      <c r="D35317" s="5">
        <v>0.1</v>
      </c>
      <c r="E35317" s="5">
        <v>96.8</v>
      </c>
      <c r="F35317" s="5">
        <v>201.4</v>
      </c>
      <c r="G35317" s="5">
        <v>101.4</v>
      </c>
      <c r="H35317" s="5">
        <v>101.1</v>
      </c>
      <c r="I35317" s="5">
        <v>0</v>
      </c>
      <c r="J35317" s="5">
        <v>0</v>
      </c>
      <c r="K35317" s="5">
        <v>0</v>
      </c>
    </row>
    <row r="35318" spans="1:11" x14ac:dyDescent="0.25">
      <c r="A35318" s="5">
        <f>35311</f>
      </c>
      <c r="B35318" s="5" t="s">
        <v>35326</v>
      </c>
      <c r="C35318" s="5">
        <v>103.1</v>
      </c>
      <c r="D35318" s="5">
        <v>0.1</v>
      </c>
      <c r="E35318" s="5">
        <v>103.3</v>
      </c>
      <c r="F35318" s="5">
        <v>196.9</v>
      </c>
      <c r="G35318" s="5">
        <v>98.7</v>
      </c>
      <c r="H35318" s="5">
        <v>101.8</v>
      </c>
      <c r="I35318" s="5">
        <v>0</v>
      </c>
      <c r="J35318" s="5">
        <v>0</v>
      </c>
      <c r="K35318" s="5">
        <v>0</v>
      </c>
    </row>
    <row r="35319" spans="1:11" x14ac:dyDescent="0.25">
      <c r="A35319" s="5">
        <f>35312</f>
      </c>
      <c r="B35319" s="5" t="s">
        <v>35327</v>
      </c>
      <c r="C35319" s="5">
        <v>103.1</v>
      </c>
      <c r="D35319" s="5">
        <v>0.1</v>
      </c>
      <c r="E35319" s="5">
        <v>103.3</v>
      </c>
      <c r="F35319" s="5">
        <v>196.9</v>
      </c>
      <c r="G35319" s="5">
        <v>98.7</v>
      </c>
      <c r="H35319" s="5">
        <v>101.8</v>
      </c>
      <c r="I35319" s="5">
        <v>0</v>
      </c>
      <c r="J35319" s="5">
        <v>0</v>
      </c>
      <c r="K35319" s="5">
        <v>0</v>
      </c>
    </row>
    <row r="35320" spans="1:11" x14ac:dyDescent="0.25">
      <c r="A35320" s="5">
        <f>35313</f>
      </c>
      <c r="B35320" s="5" t="s">
        <v>35328</v>
      </c>
      <c r="C35320" s="5">
        <v>103.1</v>
      </c>
      <c r="D35320" s="5">
        <v>0.1</v>
      </c>
      <c r="E35320" s="5">
        <v>103.2</v>
      </c>
      <c r="F35320" s="5">
        <v>205.1</v>
      </c>
      <c r="G35320" s="5">
        <v>102.2</v>
      </c>
      <c r="H35320" s="5">
        <v>102</v>
      </c>
      <c r="I35320" s="5">
        <v>0</v>
      </c>
      <c r="J35320" s="5">
        <v>0</v>
      </c>
      <c r="K35320" s="5">
        <v>0</v>
      </c>
    </row>
    <row r="35321" spans="1:11" x14ac:dyDescent="0.25">
      <c r="A35321" s="5">
        <f>35314</f>
      </c>
      <c r="B35321" s="5" t="s">
        <v>35329</v>
      </c>
      <c r="C35321" s="5">
        <v>103.1</v>
      </c>
      <c r="D35321" s="5">
        <v>0.1</v>
      </c>
      <c r="E35321" s="5">
        <v>103.2</v>
      </c>
      <c r="F35321" s="5">
        <v>205.1</v>
      </c>
      <c r="G35321" s="5">
        <v>102.2</v>
      </c>
      <c r="H35321" s="5">
        <v>102</v>
      </c>
      <c r="I35321" s="5">
        <v>0</v>
      </c>
      <c r="J35321" s="5">
        <v>0</v>
      </c>
      <c r="K35321" s="5">
        <v>0</v>
      </c>
    </row>
    <row r="35322" spans="1:11" x14ac:dyDescent="0.25">
      <c r="A35322" s="5">
        <f>35315</f>
      </c>
      <c r="B35322" s="5" t="s">
        <v>35330</v>
      </c>
      <c r="C35322" s="5">
        <v>104</v>
      </c>
      <c r="D35322" s="5">
        <v>0.1</v>
      </c>
      <c r="E35322" s="5">
        <v>104.1</v>
      </c>
      <c r="F35322" s="5">
        <v>207.5</v>
      </c>
      <c r="G35322" s="5">
        <v>103.5</v>
      </c>
      <c r="H35322" s="5">
        <v>103.3</v>
      </c>
      <c r="I35322" s="5">
        <v>0</v>
      </c>
      <c r="J35322" s="5">
        <v>0</v>
      </c>
      <c r="K35322" s="5">
        <v>0</v>
      </c>
    </row>
    <row r="35323" spans="1:11" x14ac:dyDescent="0.25">
      <c r="A35323" s="5">
        <f>35316</f>
      </c>
      <c r="B35323" s="5" t="s">
        <v>35331</v>
      </c>
      <c r="C35323" s="5">
        <v>104</v>
      </c>
      <c r="D35323" s="5">
        <v>0.1</v>
      </c>
      <c r="E35323" s="5">
        <v>104.1</v>
      </c>
      <c r="F35323" s="5">
        <v>207.5</v>
      </c>
      <c r="G35323" s="5">
        <v>103.5</v>
      </c>
      <c r="H35323" s="5">
        <v>103.3</v>
      </c>
      <c r="I35323" s="5">
        <v>0</v>
      </c>
      <c r="J35323" s="5">
        <v>0</v>
      </c>
      <c r="K35323" s="5">
        <v>0</v>
      </c>
    </row>
    <row r="35324" spans="1:11" x14ac:dyDescent="0.25">
      <c r="A35324" s="5">
        <f>35317</f>
      </c>
      <c r="B35324" s="5" t="s">
        <v>35332</v>
      </c>
      <c r="C35324" s="5">
        <v>104</v>
      </c>
      <c r="D35324" s="5">
        <v>0.1</v>
      </c>
      <c r="E35324" s="5">
        <v>104.1</v>
      </c>
      <c r="F35324" s="5">
        <v>207.5</v>
      </c>
      <c r="G35324" s="5">
        <v>103.5</v>
      </c>
      <c r="H35324" s="5">
        <v>103.3</v>
      </c>
      <c r="I35324" s="5">
        <v>0</v>
      </c>
      <c r="J35324" s="5">
        <v>0</v>
      </c>
      <c r="K35324" s="5">
        <v>0</v>
      </c>
    </row>
    <row r="35325" spans="1:11" x14ac:dyDescent="0.25">
      <c r="A35325" s="5">
        <f>35318</f>
      </c>
      <c r="B35325" s="5" t="s">
        <v>35333</v>
      </c>
      <c r="C35325" s="5">
        <v>104</v>
      </c>
      <c r="D35325" s="5">
        <v>0.1</v>
      </c>
      <c r="E35325" s="5">
        <v>104.1</v>
      </c>
      <c r="F35325" s="5">
        <v>207.5</v>
      </c>
      <c r="G35325" s="5">
        <v>103.5</v>
      </c>
      <c r="H35325" s="5">
        <v>103.3</v>
      </c>
      <c r="I35325" s="5">
        <v>0</v>
      </c>
      <c r="J35325" s="5">
        <v>0</v>
      </c>
      <c r="K35325" s="5">
        <v>0</v>
      </c>
    </row>
    <row r="35326" spans="1:11" x14ac:dyDescent="0.25">
      <c r="A35326" s="5">
        <f>35319</f>
      </c>
      <c r="B35326" s="5" t="s">
        <v>35334</v>
      </c>
      <c r="C35326" s="5">
        <v>96.6</v>
      </c>
      <c r="D35326" s="5">
        <v>0.1</v>
      </c>
      <c r="E35326" s="5">
        <v>96.7</v>
      </c>
      <c r="F35326" s="5">
        <v>189.6</v>
      </c>
      <c r="G35326" s="5">
        <v>94.4</v>
      </c>
      <c r="H35326" s="5">
        <v>94.2</v>
      </c>
      <c r="I35326" s="5">
        <v>0</v>
      </c>
      <c r="J35326" s="5">
        <v>0</v>
      </c>
      <c r="K35326" s="5">
        <v>0</v>
      </c>
    </row>
    <row r="35327" spans="1:11" x14ac:dyDescent="0.25">
      <c r="A35327" s="5">
        <f>35320</f>
      </c>
      <c r="B35327" s="5" t="s">
        <v>35335</v>
      </c>
      <c r="C35327" s="5">
        <v>96.6</v>
      </c>
      <c r="D35327" s="5">
        <v>0.1</v>
      </c>
      <c r="E35327" s="5">
        <v>96.7</v>
      </c>
      <c r="F35327" s="5">
        <v>189.6</v>
      </c>
      <c r="G35327" s="5">
        <v>94.4</v>
      </c>
      <c r="H35327" s="5">
        <v>94.2</v>
      </c>
      <c r="I35327" s="5">
        <v>0</v>
      </c>
      <c r="J35327" s="5">
        <v>0</v>
      </c>
      <c r="K35327" s="5">
        <v>0</v>
      </c>
    </row>
    <row r="35328" spans="1:11" x14ac:dyDescent="0.25">
      <c r="A35328" s="5">
        <f>35321</f>
      </c>
      <c r="B35328" s="5" t="s">
        <v>35336</v>
      </c>
      <c r="C35328" s="5">
        <v>95.4</v>
      </c>
      <c r="D35328" s="5">
        <v>0.1</v>
      </c>
      <c r="E35328" s="5">
        <v>95.5</v>
      </c>
      <c r="F35328" s="5">
        <v>191.6</v>
      </c>
      <c r="G35328" s="5">
        <v>95.6</v>
      </c>
      <c r="H35328" s="5">
        <v>95.3</v>
      </c>
      <c r="I35328" s="5">
        <v>0</v>
      </c>
      <c r="J35328" s="5">
        <v>0</v>
      </c>
      <c r="K35328" s="5">
        <v>0</v>
      </c>
    </row>
    <row r="35329" spans="1:11" x14ac:dyDescent="0.25">
      <c r="A35329" s="5">
        <f>35322</f>
      </c>
      <c r="B35329" s="5" t="s">
        <v>35337</v>
      </c>
      <c r="C35329" s="5">
        <v>95.4</v>
      </c>
      <c r="D35329" s="5">
        <v>0.1</v>
      </c>
      <c r="E35329" s="5">
        <v>95.5</v>
      </c>
      <c r="F35329" s="5">
        <v>191.6</v>
      </c>
      <c r="G35329" s="5">
        <v>95.6</v>
      </c>
      <c r="H35329" s="5">
        <v>95.3</v>
      </c>
      <c r="I35329" s="5">
        <v>0</v>
      </c>
      <c r="J35329" s="5">
        <v>0</v>
      </c>
      <c r="K35329" s="5">
        <v>0</v>
      </c>
    </row>
    <row r="35330" spans="1:11" x14ac:dyDescent="0.25">
      <c r="A35330" s="5">
        <f>35323</f>
      </c>
      <c r="B35330" s="5" t="s">
        <v>35338</v>
      </c>
      <c r="C35330" s="5">
        <v>97.1</v>
      </c>
      <c r="D35330" s="5">
        <v>0.1</v>
      </c>
      <c r="E35330" s="5">
        <v>97.3</v>
      </c>
      <c r="F35330" s="5">
        <v>195.5</v>
      </c>
      <c r="G35330" s="5">
        <v>96.8</v>
      </c>
      <c r="H35330" s="5">
        <v>96.1</v>
      </c>
      <c r="I35330" s="5">
        <v>0</v>
      </c>
      <c r="J35330" s="5">
        <v>0</v>
      </c>
      <c r="K35330" s="5">
        <v>0</v>
      </c>
    </row>
    <row r="35331" spans="1:11" x14ac:dyDescent="0.25">
      <c r="A35331" s="5">
        <f>35324</f>
      </c>
      <c r="B35331" s="5" t="s">
        <v>35339</v>
      </c>
      <c r="C35331" s="5">
        <v>97.1</v>
      </c>
      <c r="D35331" s="5">
        <v>0.1</v>
      </c>
      <c r="E35331" s="5">
        <v>97.3</v>
      </c>
      <c r="F35331" s="5">
        <v>195.5</v>
      </c>
      <c r="G35331" s="5">
        <v>96.8</v>
      </c>
      <c r="H35331" s="5">
        <v>96.1</v>
      </c>
      <c r="I35331" s="5">
        <v>0</v>
      </c>
      <c r="J35331" s="5">
        <v>0</v>
      </c>
      <c r="K35331" s="5">
        <v>0</v>
      </c>
    </row>
    <row r="35332" spans="1:11" x14ac:dyDescent="0.25">
      <c r="A35332" s="5">
        <f>35325</f>
      </c>
      <c r="B35332" s="5" t="s">
        <v>35340</v>
      </c>
      <c r="C35332" s="5">
        <v>104.2</v>
      </c>
      <c r="D35332" s="5">
        <v>0.1</v>
      </c>
      <c r="E35332" s="5">
        <v>104.3</v>
      </c>
      <c r="F35332" s="5">
        <v>208.2</v>
      </c>
      <c r="G35332" s="5">
        <v>104</v>
      </c>
      <c r="H35332" s="5">
        <v>103.9</v>
      </c>
      <c r="I35332" s="5">
        <v>0</v>
      </c>
      <c r="J35332" s="5">
        <v>0</v>
      </c>
      <c r="K35332" s="5">
        <v>0</v>
      </c>
    </row>
    <row r="35333" spans="1:11" x14ac:dyDescent="0.25">
      <c r="A35333" s="5">
        <f>35326</f>
      </c>
      <c r="B35333" s="5" t="s">
        <v>35341</v>
      </c>
      <c r="C35333" s="5">
        <v>104.2</v>
      </c>
      <c r="D35333" s="5">
        <v>0.1</v>
      </c>
      <c r="E35333" s="5">
        <v>104.3</v>
      </c>
      <c r="F35333" s="5">
        <v>208.2</v>
      </c>
      <c r="G35333" s="5">
        <v>104</v>
      </c>
      <c r="H35333" s="5">
        <v>103.9</v>
      </c>
      <c r="I35333" s="5">
        <v>0</v>
      </c>
      <c r="J35333" s="5">
        <v>0</v>
      </c>
      <c r="K35333" s="5">
        <v>0</v>
      </c>
    </row>
    <row r="35334" spans="1:11" x14ac:dyDescent="0.25">
      <c r="A35334" s="5">
        <f>35327</f>
      </c>
      <c r="B35334" s="5" t="s">
        <v>35342</v>
      </c>
      <c r="C35334" s="5">
        <v>104.2</v>
      </c>
      <c r="D35334" s="5">
        <v>0.1</v>
      </c>
      <c r="E35334" s="5">
        <v>104.3</v>
      </c>
      <c r="F35334" s="5">
        <v>208.2</v>
      </c>
      <c r="G35334" s="5">
        <v>104</v>
      </c>
      <c r="H35334" s="5">
        <v>103.9</v>
      </c>
      <c r="I35334" s="5">
        <v>0</v>
      </c>
      <c r="J35334" s="5">
        <v>0</v>
      </c>
      <c r="K35334" s="5">
        <v>0</v>
      </c>
    </row>
    <row r="35335" spans="1:11" x14ac:dyDescent="0.25">
      <c r="A35335" s="5">
        <f>35328</f>
      </c>
      <c r="B35335" s="5" t="s">
        <v>35343</v>
      </c>
      <c r="C35335" s="5">
        <v>104.2</v>
      </c>
      <c r="D35335" s="5">
        <v>0.1</v>
      </c>
      <c r="E35335" s="5">
        <v>104.3</v>
      </c>
      <c r="F35335" s="5">
        <v>208.2</v>
      </c>
      <c r="G35335" s="5">
        <v>104</v>
      </c>
      <c r="H35335" s="5">
        <v>103.9</v>
      </c>
      <c r="I35335" s="5">
        <v>0</v>
      </c>
      <c r="J35335" s="5">
        <v>0</v>
      </c>
      <c r="K35335" s="5">
        <v>0</v>
      </c>
    </row>
    <row r="35336" spans="1:11" x14ac:dyDescent="0.25">
      <c r="A35336" s="5">
        <f>35329</f>
      </c>
      <c r="B35336" s="5" t="s">
        <v>35344</v>
      </c>
      <c r="C35336" s="5">
        <v>95.9</v>
      </c>
      <c r="D35336" s="5">
        <v>0.1</v>
      </c>
      <c r="E35336" s="5">
        <v>96</v>
      </c>
      <c r="F35336" s="5">
        <v>189.7</v>
      </c>
      <c r="G35336" s="5">
        <v>94.3</v>
      </c>
      <c r="H35336" s="5">
        <v>94.3</v>
      </c>
      <c r="I35336" s="5">
        <v>0</v>
      </c>
      <c r="J35336" s="5">
        <v>0</v>
      </c>
      <c r="K35336" s="5">
        <v>0</v>
      </c>
    </row>
    <row r="35337" spans="1:11" x14ac:dyDescent="0.25">
      <c r="A35337" s="5">
        <f>35330</f>
      </c>
      <c r="B35337" s="5" t="s">
        <v>35345</v>
      </c>
      <c r="C35337" s="5">
        <v>95.9</v>
      </c>
      <c r="D35337" s="5">
        <v>0.1</v>
      </c>
      <c r="E35337" s="5">
        <v>96</v>
      </c>
      <c r="F35337" s="5">
        <v>189.7</v>
      </c>
      <c r="G35337" s="5">
        <v>94.3</v>
      </c>
      <c r="H35337" s="5">
        <v>94.3</v>
      </c>
      <c r="I35337" s="5">
        <v>0</v>
      </c>
      <c r="J35337" s="5">
        <v>0</v>
      </c>
      <c r="K35337" s="5">
        <v>0</v>
      </c>
    </row>
    <row r="35338" spans="1:11" x14ac:dyDescent="0.25">
      <c r="A35338" s="5">
        <f>35331</f>
      </c>
      <c r="B35338" s="5" t="s">
        <v>35346</v>
      </c>
      <c r="C35338" s="5">
        <v>97.3</v>
      </c>
      <c r="D35338" s="5">
        <v>0.1</v>
      </c>
      <c r="E35338" s="5">
        <v>97.5</v>
      </c>
      <c r="F35338" s="5">
        <v>189.4</v>
      </c>
      <c r="G35338" s="5">
        <v>97.7</v>
      </c>
      <c r="H35338" s="5">
        <v>101.1</v>
      </c>
      <c r="I35338" s="5">
        <v>0</v>
      </c>
      <c r="J35338" s="5">
        <v>0</v>
      </c>
      <c r="K35338" s="5">
        <v>0</v>
      </c>
    </row>
    <row r="35339" spans="1:11" x14ac:dyDescent="0.25">
      <c r="A35339" s="5">
        <f>35332</f>
      </c>
      <c r="B35339" s="5" t="s">
        <v>35347</v>
      </c>
      <c r="C35339" s="5">
        <v>97.3</v>
      </c>
      <c r="D35339" s="5">
        <v>0.1</v>
      </c>
      <c r="E35339" s="5">
        <v>97.5</v>
      </c>
      <c r="F35339" s="5">
        <v>189.4</v>
      </c>
      <c r="G35339" s="5">
        <v>97.7</v>
      </c>
      <c r="H35339" s="5">
        <v>101.1</v>
      </c>
      <c r="I35339" s="5">
        <v>0</v>
      </c>
      <c r="J35339" s="5">
        <v>0</v>
      </c>
      <c r="K35339" s="5">
        <v>0</v>
      </c>
    </row>
    <row r="35340" spans="1:11" x14ac:dyDescent="0.25">
      <c r="A35340" s="5">
        <f>35333</f>
      </c>
      <c r="B35340" s="5" t="s">
        <v>35348</v>
      </c>
      <c r="C35340" s="5">
        <v>104</v>
      </c>
      <c r="D35340" s="5">
        <v>0.1</v>
      </c>
      <c r="E35340" s="5">
        <v>104.1</v>
      </c>
      <c r="F35340" s="5">
        <v>207.1</v>
      </c>
      <c r="G35340" s="5">
        <v>103.3</v>
      </c>
      <c r="H35340" s="5">
        <v>103.2</v>
      </c>
      <c r="I35340" s="5">
        <v>0</v>
      </c>
      <c r="J35340" s="5">
        <v>0</v>
      </c>
      <c r="K35340" s="5">
        <v>0</v>
      </c>
    </row>
    <row r="35341" spans="1:11" x14ac:dyDescent="0.25">
      <c r="A35341" s="5">
        <f>35334</f>
      </c>
      <c r="B35341" s="5" t="s">
        <v>35349</v>
      </c>
      <c r="C35341" s="5">
        <v>104</v>
      </c>
      <c r="D35341" s="5">
        <v>0.1</v>
      </c>
      <c r="E35341" s="5">
        <v>104.1</v>
      </c>
      <c r="F35341" s="5">
        <v>207.1</v>
      </c>
      <c r="G35341" s="5">
        <v>103.3</v>
      </c>
      <c r="H35341" s="5">
        <v>103.2</v>
      </c>
      <c r="I35341" s="5">
        <v>0</v>
      </c>
      <c r="J35341" s="5">
        <v>0</v>
      </c>
      <c r="K35341" s="5">
        <v>0</v>
      </c>
    </row>
    <row r="35342" spans="1:11" x14ac:dyDescent="0.25">
      <c r="A35342" s="5">
        <f>35335</f>
      </c>
      <c r="B35342" s="5" t="s">
        <v>35350</v>
      </c>
      <c r="C35342" s="5">
        <v>97.6</v>
      </c>
      <c r="D35342" s="5">
        <v>0.1</v>
      </c>
      <c r="E35342" s="5">
        <v>97.7</v>
      </c>
      <c r="F35342" s="5">
        <v>193.9</v>
      </c>
      <c r="G35342" s="5">
        <v>96.2</v>
      </c>
      <c r="H35342" s="5">
        <v>95.4</v>
      </c>
      <c r="I35342" s="5">
        <v>0</v>
      </c>
      <c r="J35342" s="5">
        <v>0</v>
      </c>
      <c r="K35342" s="5">
        <v>0</v>
      </c>
    </row>
    <row r="35343" spans="1:11" x14ac:dyDescent="0.25">
      <c r="A35343" s="5">
        <f>35336</f>
      </c>
      <c r="B35343" s="5" t="s">
        <v>35351</v>
      </c>
      <c r="C35343" s="5">
        <v>97.6</v>
      </c>
      <c r="D35343" s="5">
        <v>0.1</v>
      </c>
      <c r="E35343" s="5">
        <v>97.7</v>
      </c>
      <c r="F35343" s="5">
        <v>193.9</v>
      </c>
      <c r="G35343" s="5">
        <v>96.2</v>
      </c>
      <c r="H35343" s="5">
        <v>95.4</v>
      </c>
      <c r="I35343" s="5">
        <v>0</v>
      </c>
      <c r="J35343" s="5">
        <v>0</v>
      </c>
      <c r="K35343" s="5">
        <v>0</v>
      </c>
    </row>
    <row r="35344" spans="1:11" x14ac:dyDescent="0.25">
      <c r="A35344" s="5">
        <f>35337</f>
      </c>
      <c r="B35344" s="5" t="s">
        <v>35352</v>
      </c>
      <c r="C35344" s="5">
        <v>97.6</v>
      </c>
      <c r="D35344" s="5">
        <v>0.1</v>
      </c>
      <c r="E35344" s="5">
        <v>97.7</v>
      </c>
      <c r="F35344" s="5">
        <v>193.9</v>
      </c>
      <c r="G35344" s="5">
        <v>96.2</v>
      </c>
      <c r="H35344" s="5">
        <v>95.4</v>
      </c>
      <c r="I35344" s="5">
        <v>0</v>
      </c>
      <c r="J35344" s="5">
        <v>0</v>
      </c>
      <c r="K35344" s="5">
        <v>0</v>
      </c>
    </row>
    <row r="35345" spans="1:11" x14ac:dyDescent="0.25">
      <c r="A35345" s="5">
        <f>35338</f>
      </c>
      <c r="B35345" s="5" t="s">
        <v>35353</v>
      </c>
      <c r="C35345" s="5">
        <v>97.6</v>
      </c>
      <c r="D35345" s="5">
        <v>0.1</v>
      </c>
      <c r="E35345" s="5">
        <v>97.7</v>
      </c>
      <c r="F35345" s="5">
        <v>193.9</v>
      </c>
      <c r="G35345" s="5">
        <v>96.2</v>
      </c>
      <c r="H35345" s="5">
        <v>95.4</v>
      </c>
      <c r="I35345" s="5">
        <v>0</v>
      </c>
      <c r="J35345" s="5">
        <v>0</v>
      </c>
      <c r="K35345" s="5">
        <v>0</v>
      </c>
    </row>
    <row r="35346" spans="1:11" x14ac:dyDescent="0.25">
      <c r="A35346" s="5">
        <f>35339</f>
      </c>
      <c r="B35346" s="5" t="s">
        <v>35354</v>
      </c>
      <c r="C35346" s="5">
        <v>102</v>
      </c>
      <c r="D35346" s="5">
        <v>0.1</v>
      </c>
      <c r="E35346" s="5">
        <v>102.1</v>
      </c>
      <c r="F35346" s="5">
        <v>204.1</v>
      </c>
      <c r="G35346" s="5">
        <v>101.8</v>
      </c>
      <c r="H35346" s="5">
        <v>101.7</v>
      </c>
      <c r="I35346" s="5">
        <v>0</v>
      </c>
      <c r="J35346" s="5">
        <v>0</v>
      </c>
      <c r="K35346" s="5">
        <v>0</v>
      </c>
    </row>
    <row r="35347" spans="1:11" x14ac:dyDescent="0.25">
      <c r="A35347" s="5">
        <f>35340</f>
      </c>
      <c r="B35347" s="5" t="s">
        <v>35355</v>
      </c>
      <c r="C35347" s="5">
        <v>102</v>
      </c>
      <c r="D35347" s="5">
        <v>0.1</v>
      </c>
      <c r="E35347" s="5">
        <v>102.1</v>
      </c>
      <c r="F35347" s="5">
        <v>204.1</v>
      </c>
      <c r="G35347" s="5">
        <v>101.8</v>
      </c>
      <c r="H35347" s="5">
        <v>101.7</v>
      </c>
      <c r="I35347" s="5">
        <v>0</v>
      </c>
      <c r="J35347" s="5">
        <v>0</v>
      </c>
      <c r="K35347" s="5">
        <v>0</v>
      </c>
    </row>
    <row r="35348" spans="1:11" x14ac:dyDescent="0.25">
      <c r="A35348" s="5">
        <f>35341</f>
      </c>
      <c r="B35348" s="5" t="s">
        <v>35356</v>
      </c>
      <c r="C35348" s="5">
        <v>96.8</v>
      </c>
      <c r="D35348" s="5">
        <v>0.1</v>
      </c>
      <c r="E35348" s="5">
        <v>96.9</v>
      </c>
      <c r="F35348" s="5">
        <v>193.5</v>
      </c>
      <c r="G35348" s="5">
        <v>96.6</v>
      </c>
      <c r="H35348" s="5">
        <v>96.4</v>
      </c>
      <c r="I35348" s="5">
        <v>0</v>
      </c>
      <c r="J35348" s="5">
        <v>0</v>
      </c>
      <c r="K35348" s="5">
        <v>0</v>
      </c>
    </row>
    <row r="35349" spans="1:11" x14ac:dyDescent="0.25">
      <c r="A35349" s="5">
        <f>35342</f>
      </c>
      <c r="B35349" s="5" t="s">
        <v>35357</v>
      </c>
      <c r="C35349" s="5">
        <v>96.8</v>
      </c>
      <c r="D35349" s="5">
        <v>0.1</v>
      </c>
      <c r="E35349" s="5">
        <v>96.9</v>
      </c>
      <c r="F35349" s="5">
        <v>193.5</v>
      </c>
      <c r="G35349" s="5">
        <v>96.6</v>
      </c>
      <c r="H35349" s="5">
        <v>96.4</v>
      </c>
      <c r="I35349" s="5">
        <v>0</v>
      </c>
      <c r="J35349" s="5">
        <v>0</v>
      </c>
      <c r="K35349" s="5">
        <v>0</v>
      </c>
    </row>
    <row r="35350" spans="1:11" x14ac:dyDescent="0.25">
      <c r="A35350" s="5">
        <f>35343</f>
      </c>
      <c r="B35350" s="5" t="s">
        <v>35358</v>
      </c>
      <c r="C35350" s="5">
        <v>94</v>
      </c>
      <c r="D35350" s="5">
        <v>0.1</v>
      </c>
      <c r="E35350" s="5">
        <v>94.1</v>
      </c>
      <c r="F35350" s="5">
        <v>186.5</v>
      </c>
      <c r="G35350" s="5">
        <v>93.1</v>
      </c>
      <c r="H35350" s="5">
        <v>93</v>
      </c>
      <c r="I35350" s="5">
        <v>0</v>
      </c>
      <c r="J35350" s="5">
        <v>0</v>
      </c>
      <c r="K35350" s="5">
        <v>0</v>
      </c>
    </row>
    <row r="35351" spans="1:11" x14ac:dyDescent="0.25">
      <c r="A35351" s="5">
        <f>35344</f>
      </c>
      <c r="B35351" s="5" t="s">
        <v>35359</v>
      </c>
      <c r="C35351" s="5">
        <v>94</v>
      </c>
      <c r="D35351" s="5">
        <v>0.1</v>
      </c>
      <c r="E35351" s="5">
        <v>94.1</v>
      </c>
      <c r="F35351" s="5">
        <v>186.5</v>
      </c>
      <c r="G35351" s="5">
        <v>93.1</v>
      </c>
      <c r="H35351" s="5">
        <v>93</v>
      </c>
      <c r="I35351" s="5">
        <v>0</v>
      </c>
      <c r="J35351" s="5">
        <v>0</v>
      </c>
      <c r="K35351" s="5">
        <v>0</v>
      </c>
    </row>
    <row r="35352" spans="1:11" x14ac:dyDescent="0.25">
      <c r="A35352" s="5">
        <f>35345</f>
      </c>
      <c r="B35352" s="5" t="s">
        <v>35360</v>
      </c>
      <c r="C35352" s="5">
        <v>95.3</v>
      </c>
      <c r="D35352" s="5">
        <v>0.1</v>
      </c>
      <c r="E35352" s="5">
        <v>95.4</v>
      </c>
      <c r="F35352" s="5">
        <v>189.7</v>
      </c>
      <c r="G35352" s="5">
        <v>94.6</v>
      </c>
      <c r="H35352" s="5">
        <v>94.4</v>
      </c>
      <c r="I35352" s="5">
        <v>0</v>
      </c>
      <c r="J35352" s="5">
        <v>0</v>
      </c>
      <c r="K35352" s="5">
        <v>0</v>
      </c>
    </row>
    <row r="35353" spans="1:11" x14ac:dyDescent="0.25">
      <c r="A35353" s="5">
        <f>35346</f>
      </c>
      <c r="B35353" s="5" t="s">
        <v>35361</v>
      </c>
      <c r="C35353" s="5">
        <v>95.3</v>
      </c>
      <c r="D35353" s="5">
        <v>0.1</v>
      </c>
      <c r="E35353" s="5">
        <v>95.4</v>
      </c>
      <c r="F35353" s="5">
        <v>189.7</v>
      </c>
      <c r="G35353" s="5">
        <v>94.6</v>
      </c>
      <c r="H35353" s="5">
        <v>94.4</v>
      </c>
      <c r="I35353" s="5">
        <v>0</v>
      </c>
      <c r="J35353" s="5">
        <v>0</v>
      </c>
      <c r="K35353" s="5">
        <v>0</v>
      </c>
    </row>
    <row r="35354" spans="1:11" x14ac:dyDescent="0.25">
      <c r="A35354" s="5">
        <f>35347</f>
      </c>
      <c r="B35354" s="5" t="s">
        <v>35362</v>
      </c>
      <c r="C35354" s="5">
        <v>95.3</v>
      </c>
      <c r="D35354" s="5">
        <v>0.1</v>
      </c>
      <c r="E35354" s="5">
        <v>95.4</v>
      </c>
      <c r="F35354" s="5">
        <v>189.7</v>
      </c>
      <c r="G35354" s="5">
        <v>94.6</v>
      </c>
      <c r="H35354" s="5">
        <v>94.4</v>
      </c>
      <c r="I35354" s="5">
        <v>0</v>
      </c>
      <c r="J35354" s="5">
        <v>0</v>
      </c>
      <c r="K35354" s="5">
        <v>0</v>
      </c>
    </row>
    <row r="35355" spans="1:11" x14ac:dyDescent="0.25">
      <c r="A35355" s="5">
        <f>35348</f>
      </c>
      <c r="B35355" s="5" t="s">
        <v>35363</v>
      </c>
      <c r="C35355" s="5">
        <v>95.3</v>
      </c>
      <c r="D35355" s="5">
        <v>0.1</v>
      </c>
      <c r="E35355" s="5">
        <v>95.4</v>
      </c>
      <c r="F35355" s="5">
        <v>189.7</v>
      </c>
      <c r="G35355" s="5">
        <v>94.6</v>
      </c>
      <c r="H35355" s="5">
        <v>94.4</v>
      </c>
      <c r="I35355" s="5">
        <v>0</v>
      </c>
      <c r="J35355" s="5">
        <v>0</v>
      </c>
      <c r="K35355" s="5">
        <v>0</v>
      </c>
    </row>
    <row r="35356" spans="1:11" x14ac:dyDescent="0.25">
      <c r="A35356" s="5">
        <f>35349</f>
      </c>
      <c r="B35356" s="5" t="s">
        <v>35364</v>
      </c>
      <c r="C35356" s="5">
        <v>88.1</v>
      </c>
      <c r="D35356" s="5">
        <v>0.1</v>
      </c>
      <c r="E35356" s="5">
        <v>97.5</v>
      </c>
      <c r="F35356" s="5">
        <v>194.8</v>
      </c>
      <c r="G35356" s="5">
        <v>97.1</v>
      </c>
      <c r="H35356" s="5">
        <v>97</v>
      </c>
      <c r="I35356" s="5">
        <v>0</v>
      </c>
      <c r="J35356" s="5">
        <v>0</v>
      </c>
      <c r="K35356" s="5">
        <v>0</v>
      </c>
    </row>
    <row r="35357" spans="1:11" x14ac:dyDescent="0.25">
      <c r="A35357" s="5">
        <f>35350</f>
      </c>
      <c r="B35357" s="5" t="s">
        <v>35365</v>
      </c>
      <c r="C35357" s="5">
        <v>88.1</v>
      </c>
      <c r="D35357" s="5">
        <v>0.1</v>
      </c>
      <c r="E35357" s="5">
        <v>97.5</v>
      </c>
      <c r="F35357" s="5">
        <v>194.8</v>
      </c>
      <c r="G35357" s="5">
        <v>97.1</v>
      </c>
      <c r="H35357" s="5">
        <v>97</v>
      </c>
      <c r="I35357" s="5">
        <v>0</v>
      </c>
      <c r="J35357" s="5">
        <v>0</v>
      </c>
      <c r="K35357" s="5">
        <v>0</v>
      </c>
    </row>
    <row r="35358" spans="1:11" x14ac:dyDescent="0.25">
      <c r="A35358" s="5">
        <f>35351</f>
      </c>
      <c r="B35358" s="5" t="s">
        <v>35366</v>
      </c>
      <c r="C35358" s="5">
        <v>94.4</v>
      </c>
      <c r="D35358" s="5">
        <v>0.1</v>
      </c>
      <c r="E35358" s="5">
        <v>94.5</v>
      </c>
      <c r="F35358" s="5">
        <v>190.8</v>
      </c>
      <c r="G35358" s="5">
        <v>95</v>
      </c>
      <c r="H35358" s="5">
        <v>95.5</v>
      </c>
      <c r="I35358" s="5">
        <v>0</v>
      </c>
      <c r="J35358" s="5">
        <v>0</v>
      </c>
      <c r="K35358" s="5">
        <v>0</v>
      </c>
    </row>
    <row r="35359" spans="1:11" x14ac:dyDescent="0.25">
      <c r="A35359" s="5">
        <f>35352</f>
      </c>
      <c r="B35359" s="5" t="s">
        <v>35367</v>
      </c>
      <c r="C35359" s="5">
        <v>94.4</v>
      </c>
      <c r="D35359" s="5">
        <v>0.1</v>
      </c>
      <c r="E35359" s="5">
        <v>94.5</v>
      </c>
      <c r="F35359" s="5">
        <v>190.8</v>
      </c>
      <c r="G35359" s="5">
        <v>95</v>
      </c>
      <c r="H35359" s="5">
        <v>95.5</v>
      </c>
      <c r="I35359" s="5">
        <v>0</v>
      </c>
      <c r="J35359" s="5">
        <v>0</v>
      </c>
      <c r="K35359" s="5">
        <v>0</v>
      </c>
    </row>
    <row r="35360" spans="1:11" x14ac:dyDescent="0.25">
      <c r="A35360" s="5">
        <f>35353</f>
      </c>
      <c r="B35360" s="5" t="s">
        <v>35368</v>
      </c>
      <c r="C35360" s="5">
        <v>94.2</v>
      </c>
      <c r="D35360" s="5">
        <v>0.1</v>
      </c>
      <c r="E35360" s="5">
        <v>94.3</v>
      </c>
      <c r="F35360" s="5">
        <v>189.4</v>
      </c>
      <c r="G35360" s="5">
        <v>94.3</v>
      </c>
      <c r="H35360" s="5">
        <v>94.1</v>
      </c>
      <c r="I35360" s="5">
        <v>0</v>
      </c>
      <c r="J35360" s="5">
        <v>0</v>
      </c>
      <c r="K35360" s="5">
        <v>0</v>
      </c>
    </row>
    <row r="35361" spans="1:11" x14ac:dyDescent="0.25">
      <c r="A35361" s="5">
        <f>35354</f>
      </c>
      <c r="B35361" s="5" t="s">
        <v>35369</v>
      </c>
      <c r="C35361" s="5">
        <v>94.2</v>
      </c>
      <c r="D35361" s="5">
        <v>0.1</v>
      </c>
      <c r="E35361" s="5">
        <v>94.3</v>
      </c>
      <c r="F35361" s="5">
        <v>189.4</v>
      </c>
      <c r="G35361" s="5">
        <v>94.3</v>
      </c>
      <c r="H35361" s="5">
        <v>94.1</v>
      </c>
      <c r="I35361" s="5">
        <v>0</v>
      </c>
      <c r="J35361" s="5">
        <v>0</v>
      </c>
      <c r="K35361" s="5">
        <v>0</v>
      </c>
    </row>
    <row r="35362" spans="1:11" x14ac:dyDescent="0.25">
      <c r="A35362" s="5">
        <f>35355</f>
      </c>
      <c r="B35362" s="5" t="s">
        <v>35370</v>
      </c>
      <c r="C35362" s="5">
        <v>94.8</v>
      </c>
      <c r="D35362" s="5">
        <v>0.1</v>
      </c>
      <c r="E35362" s="5">
        <v>94.8</v>
      </c>
      <c r="F35362" s="5">
        <v>189.9</v>
      </c>
      <c r="G35362" s="5">
        <v>94.8</v>
      </c>
      <c r="H35362" s="5">
        <v>94.6</v>
      </c>
      <c r="I35362" s="5">
        <v>0</v>
      </c>
      <c r="J35362" s="5">
        <v>0</v>
      </c>
      <c r="K35362" s="5">
        <v>0</v>
      </c>
    </row>
    <row r="35363" spans="1:11" x14ac:dyDescent="0.25">
      <c r="A35363" s="5">
        <f>35356</f>
      </c>
      <c r="B35363" s="5" t="s">
        <v>35371</v>
      </c>
      <c r="C35363" s="5">
        <v>94.8</v>
      </c>
      <c r="D35363" s="5">
        <v>0.1</v>
      </c>
      <c r="E35363" s="5">
        <v>94.8</v>
      </c>
      <c r="F35363" s="5">
        <v>189.9</v>
      </c>
      <c r="G35363" s="5">
        <v>94.8</v>
      </c>
      <c r="H35363" s="5">
        <v>94.6</v>
      </c>
      <c r="I35363" s="5">
        <v>0</v>
      </c>
      <c r="J35363" s="5">
        <v>0</v>
      </c>
      <c r="K35363" s="5">
        <v>0</v>
      </c>
    </row>
    <row r="35364" spans="1:11" x14ac:dyDescent="0.25">
      <c r="A35364" s="5">
        <f>35357</f>
      </c>
      <c r="B35364" s="5" t="s">
        <v>35372</v>
      </c>
      <c r="C35364" s="5">
        <v>94.8</v>
      </c>
      <c r="D35364" s="5">
        <v>0.1</v>
      </c>
      <c r="E35364" s="5">
        <v>94.8</v>
      </c>
      <c r="F35364" s="5">
        <v>189.9</v>
      </c>
      <c r="G35364" s="5">
        <v>94.8</v>
      </c>
      <c r="H35364" s="5">
        <v>94.6</v>
      </c>
      <c r="I35364" s="5">
        <v>0</v>
      </c>
      <c r="J35364" s="5">
        <v>0</v>
      </c>
      <c r="K35364" s="5">
        <v>0</v>
      </c>
    </row>
    <row r="35365" spans="1:11" x14ac:dyDescent="0.25">
      <c r="A35365" s="5">
        <f>35358</f>
      </c>
      <c r="B35365" s="5" t="s">
        <v>35373</v>
      </c>
      <c r="C35365" s="5">
        <v>94.8</v>
      </c>
      <c r="D35365" s="5">
        <v>0.1</v>
      </c>
      <c r="E35365" s="5">
        <v>94.8</v>
      </c>
      <c r="F35365" s="5">
        <v>189.9</v>
      </c>
      <c r="G35365" s="5">
        <v>94.8</v>
      </c>
      <c r="H35365" s="5">
        <v>94.6</v>
      </c>
      <c r="I35365" s="5">
        <v>0</v>
      </c>
      <c r="J35365" s="5">
        <v>0</v>
      </c>
      <c r="K35365" s="5">
        <v>0</v>
      </c>
    </row>
    <row r="35366" spans="1:11" x14ac:dyDescent="0.25">
      <c r="A35366" s="5">
        <f>35359</f>
      </c>
      <c r="B35366" s="5" t="s">
        <v>35374</v>
      </c>
      <c r="C35366" s="5">
        <v>102.8</v>
      </c>
      <c r="D35366" s="5">
        <v>0.1</v>
      </c>
      <c r="E35366" s="5">
        <v>103</v>
      </c>
      <c r="F35366" s="5">
        <v>197.9</v>
      </c>
      <c r="G35366" s="5">
        <v>99</v>
      </c>
      <c r="H35366" s="5">
        <v>99.2</v>
      </c>
      <c r="I35366" s="5">
        <v>0</v>
      </c>
      <c r="J35366" s="5">
        <v>0</v>
      </c>
      <c r="K35366" s="5">
        <v>0</v>
      </c>
    </row>
    <row r="35367" spans="1:11" x14ac:dyDescent="0.25">
      <c r="A35367" s="5">
        <f>35360</f>
      </c>
      <c r="B35367" s="5" t="s">
        <v>35375</v>
      </c>
      <c r="C35367" s="5">
        <v>102.8</v>
      </c>
      <c r="D35367" s="5">
        <v>0.1</v>
      </c>
      <c r="E35367" s="5">
        <v>103</v>
      </c>
      <c r="F35367" s="5">
        <v>197.9</v>
      </c>
      <c r="G35367" s="5">
        <v>99</v>
      </c>
      <c r="H35367" s="5">
        <v>99.2</v>
      </c>
      <c r="I35367" s="5">
        <v>0</v>
      </c>
      <c r="J35367" s="5">
        <v>0</v>
      </c>
      <c r="K35367" s="5">
        <v>0</v>
      </c>
    </row>
    <row r="35368" spans="1:11" x14ac:dyDescent="0.25">
      <c r="A35368" s="5">
        <f>35361</f>
      </c>
      <c r="B35368" s="5" t="s">
        <v>35376</v>
      </c>
      <c r="C35368" s="5">
        <v>98</v>
      </c>
      <c r="D35368" s="5">
        <v>0.1</v>
      </c>
      <c r="E35368" s="5">
        <v>98.2</v>
      </c>
      <c r="F35368" s="5">
        <v>206.7</v>
      </c>
      <c r="G35368" s="5">
        <v>103.1</v>
      </c>
      <c r="H35368" s="5">
        <v>102.9</v>
      </c>
      <c r="I35368" s="5">
        <v>0</v>
      </c>
      <c r="J35368" s="5">
        <v>0</v>
      </c>
      <c r="K35368" s="5">
        <v>0</v>
      </c>
    </row>
    <row r="35369" spans="1:11" x14ac:dyDescent="0.25">
      <c r="A35369" s="5">
        <f>35362</f>
      </c>
      <c r="B35369" s="5" t="s">
        <v>35377</v>
      </c>
      <c r="C35369" s="5">
        <v>98</v>
      </c>
      <c r="D35369" s="5">
        <v>0.1</v>
      </c>
      <c r="E35369" s="5">
        <v>98.2</v>
      </c>
      <c r="F35369" s="5">
        <v>206.7</v>
      </c>
      <c r="G35369" s="5">
        <v>103.1</v>
      </c>
      <c r="H35369" s="5">
        <v>102.9</v>
      </c>
      <c r="I35369" s="5">
        <v>0</v>
      </c>
      <c r="J35369" s="5">
        <v>0</v>
      </c>
      <c r="K35369" s="5">
        <v>0</v>
      </c>
    </row>
    <row r="35370" spans="1:11" x14ac:dyDescent="0.25">
      <c r="A35370" s="5">
        <f>35363</f>
      </c>
      <c r="B35370" s="5" t="s">
        <v>35378</v>
      </c>
      <c r="C35370" s="5">
        <v>96.3</v>
      </c>
      <c r="D35370" s="5">
        <v>0.1</v>
      </c>
      <c r="E35370" s="5">
        <v>96.4</v>
      </c>
      <c r="F35370" s="5">
        <v>202.8</v>
      </c>
      <c r="G35370" s="5">
        <v>100.9</v>
      </c>
      <c r="H35370" s="5">
        <v>100.4</v>
      </c>
      <c r="I35370" s="5">
        <v>0</v>
      </c>
      <c r="J35370" s="5">
        <v>0</v>
      </c>
      <c r="K35370" s="5">
        <v>0</v>
      </c>
    </row>
    <row r="35371" spans="1:11" x14ac:dyDescent="0.25">
      <c r="A35371" s="5">
        <f>35364</f>
      </c>
      <c r="B35371" s="5" t="s">
        <v>35379</v>
      </c>
      <c r="C35371" s="5">
        <v>96.3</v>
      </c>
      <c r="D35371" s="5">
        <v>0.1</v>
      </c>
      <c r="E35371" s="5">
        <v>96.4</v>
      </c>
      <c r="F35371" s="5">
        <v>202.8</v>
      </c>
      <c r="G35371" s="5">
        <v>100.9</v>
      </c>
      <c r="H35371" s="5">
        <v>100.4</v>
      </c>
      <c r="I35371" s="5">
        <v>0</v>
      </c>
      <c r="J35371" s="5">
        <v>0</v>
      </c>
      <c r="K35371" s="5">
        <v>0</v>
      </c>
    </row>
    <row r="35372" spans="1:11" x14ac:dyDescent="0.25">
      <c r="A35372" s="5">
        <f>35365</f>
      </c>
      <c r="B35372" s="5" t="s">
        <v>35380</v>
      </c>
      <c r="C35372" s="5">
        <v>103.6</v>
      </c>
      <c r="D35372" s="5">
        <v>0.1</v>
      </c>
      <c r="E35372" s="5">
        <v>103.7</v>
      </c>
      <c r="F35372" s="5">
        <v>206.4</v>
      </c>
      <c r="G35372" s="5">
        <v>102.6</v>
      </c>
      <c r="H35372" s="5">
        <v>102.4</v>
      </c>
      <c r="I35372" s="5">
        <v>0</v>
      </c>
      <c r="J35372" s="5">
        <v>0</v>
      </c>
      <c r="K35372" s="5">
        <v>0</v>
      </c>
    </row>
    <row r="35373" spans="1:11" x14ac:dyDescent="0.25">
      <c r="A35373" s="5">
        <f>35366</f>
      </c>
      <c r="B35373" s="5" t="s">
        <v>35381</v>
      </c>
      <c r="C35373" s="5">
        <v>103.6</v>
      </c>
      <c r="D35373" s="5">
        <v>0.1</v>
      </c>
      <c r="E35373" s="5">
        <v>103.7</v>
      </c>
      <c r="F35373" s="5">
        <v>206.4</v>
      </c>
      <c r="G35373" s="5">
        <v>102.6</v>
      </c>
      <c r="H35373" s="5">
        <v>102.4</v>
      </c>
      <c r="I35373" s="5">
        <v>0</v>
      </c>
      <c r="J35373" s="5">
        <v>0</v>
      </c>
      <c r="K35373" s="5">
        <v>0</v>
      </c>
    </row>
    <row r="35374" spans="1:11" x14ac:dyDescent="0.25">
      <c r="A35374" s="5">
        <f>35367</f>
      </c>
      <c r="B35374" s="5" t="s">
        <v>35382</v>
      </c>
      <c r="C35374" s="5">
        <v>103.6</v>
      </c>
      <c r="D35374" s="5">
        <v>0.1</v>
      </c>
      <c r="E35374" s="5">
        <v>103.7</v>
      </c>
      <c r="F35374" s="5">
        <v>206.4</v>
      </c>
      <c r="G35374" s="5">
        <v>102.6</v>
      </c>
      <c r="H35374" s="5">
        <v>102.4</v>
      </c>
      <c r="I35374" s="5">
        <v>0</v>
      </c>
      <c r="J35374" s="5">
        <v>0</v>
      </c>
      <c r="K35374" s="5">
        <v>0</v>
      </c>
    </row>
    <row r="35375" spans="1:11" x14ac:dyDescent="0.25">
      <c r="A35375" s="5">
        <f>35368</f>
      </c>
      <c r="B35375" s="5" t="s">
        <v>35383</v>
      </c>
      <c r="C35375" s="5">
        <v>103.6</v>
      </c>
      <c r="D35375" s="5">
        <v>0.1</v>
      </c>
      <c r="E35375" s="5">
        <v>103.7</v>
      </c>
      <c r="F35375" s="5">
        <v>206.4</v>
      </c>
      <c r="G35375" s="5">
        <v>102.6</v>
      </c>
      <c r="H35375" s="5">
        <v>102.4</v>
      </c>
      <c r="I35375" s="5">
        <v>0</v>
      </c>
      <c r="J35375" s="5">
        <v>0</v>
      </c>
      <c r="K35375" s="5">
        <v>0</v>
      </c>
    </row>
    <row r="35376" spans="1:11" x14ac:dyDescent="0.25">
      <c r="A35376" s="5">
        <f>35369</f>
      </c>
      <c r="B35376" s="5" t="s">
        <v>35384</v>
      </c>
      <c r="C35376" s="5">
        <v>97.8</v>
      </c>
      <c r="D35376" s="5">
        <v>0.1</v>
      </c>
      <c r="E35376" s="5">
        <v>98</v>
      </c>
      <c r="F35376" s="5">
        <v>194.6</v>
      </c>
      <c r="G35376" s="5">
        <v>96.7</v>
      </c>
      <c r="H35376" s="5">
        <v>96.5</v>
      </c>
      <c r="I35376" s="5">
        <v>0</v>
      </c>
      <c r="J35376" s="5">
        <v>0</v>
      </c>
      <c r="K35376" s="5">
        <v>0</v>
      </c>
    </row>
    <row r="35377" spans="1:11" x14ac:dyDescent="0.25">
      <c r="A35377" s="5">
        <f>35370</f>
      </c>
      <c r="B35377" s="5" t="s">
        <v>35385</v>
      </c>
      <c r="C35377" s="5">
        <v>97.8</v>
      </c>
      <c r="D35377" s="5">
        <v>0.1</v>
      </c>
      <c r="E35377" s="5">
        <v>98</v>
      </c>
      <c r="F35377" s="5">
        <v>194.6</v>
      </c>
      <c r="G35377" s="5">
        <v>96.7</v>
      </c>
      <c r="H35377" s="5">
        <v>96.5</v>
      </c>
      <c r="I35377" s="5">
        <v>0</v>
      </c>
      <c r="J35377" s="5">
        <v>0</v>
      </c>
      <c r="K35377" s="5">
        <v>0</v>
      </c>
    </row>
    <row r="35378" spans="1:11" x14ac:dyDescent="0.25">
      <c r="A35378" s="5">
        <f>35371</f>
      </c>
      <c r="B35378" s="5" t="s">
        <v>35386</v>
      </c>
      <c r="C35378" s="5">
        <v>98.9</v>
      </c>
      <c r="D35378" s="5">
        <v>0.1</v>
      </c>
      <c r="E35378" s="5">
        <v>99</v>
      </c>
      <c r="F35378" s="5">
        <v>198.8</v>
      </c>
      <c r="G35378" s="5">
        <v>97.7</v>
      </c>
      <c r="H35378" s="5">
        <v>96.6</v>
      </c>
      <c r="I35378" s="5">
        <v>0</v>
      </c>
      <c r="J35378" s="5">
        <v>0</v>
      </c>
      <c r="K35378" s="5">
        <v>0</v>
      </c>
    </row>
    <row r="35379" spans="1:11" x14ac:dyDescent="0.25">
      <c r="A35379" s="5">
        <f>35372</f>
      </c>
      <c r="B35379" s="5" t="s">
        <v>35387</v>
      </c>
      <c r="C35379" s="5">
        <v>98.9</v>
      </c>
      <c r="D35379" s="5">
        <v>0.1</v>
      </c>
      <c r="E35379" s="5">
        <v>99</v>
      </c>
      <c r="F35379" s="5">
        <v>198.8</v>
      </c>
      <c r="G35379" s="5">
        <v>97.7</v>
      </c>
      <c r="H35379" s="5">
        <v>96.6</v>
      </c>
      <c r="I35379" s="5">
        <v>0</v>
      </c>
      <c r="J35379" s="5">
        <v>0</v>
      </c>
      <c r="K35379" s="5">
        <v>0</v>
      </c>
    </row>
    <row r="35380" spans="1:11" x14ac:dyDescent="0.25">
      <c r="A35380" s="5">
        <f>35373</f>
      </c>
      <c r="B35380" s="5" t="s">
        <v>35388</v>
      </c>
      <c r="C35380" s="5">
        <v>101.5</v>
      </c>
      <c r="D35380" s="5">
        <v>0.1</v>
      </c>
      <c r="E35380" s="5">
        <v>101.6</v>
      </c>
      <c r="F35380" s="5">
        <v>201.5</v>
      </c>
      <c r="G35380" s="5">
        <v>100.6</v>
      </c>
      <c r="H35380" s="5">
        <v>100.5</v>
      </c>
      <c r="I35380" s="5">
        <v>0</v>
      </c>
      <c r="J35380" s="5">
        <v>0</v>
      </c>
      <c r="K35380" s="5">
        <v>0</v>
      </c>
    </row>
    <row r="35381" spans="1:11" x14ac:dyDescent="0.25">
      <c r="A35381" s="5">
        <f>35374</f>
      </c>
      <c r="B35381" s="5" t="s">
        <v>35389</v>
      </c>
      <c r="C35381" s="5">
        <v>101.5</v>
      </c>
      <c r="D35381" s="5">
        <v>0.1</v>
      </c>
      <c r="E35381" s="5">
        <v>101.6</v>
      </c>
      <c r="F35381" s="5">
        <v>201.5</v>
      </c>
      <c r="G35381" s="5">
        <v>100.6</v>
      </c>
      <c r="H35381" s="5">
        <v>100.5</v>
      </c>
      <c r="I35381" s="5">
        <v>0</v>
      </c>
      <c r="J35381" s="5">
        <v>0</v>
      </c>
      <c r="K35381" s="5">
        <v>0</v>
      </c>
    </row>
    <row r="35382" spans="1:11" x14ac:dyDescent="0.25">
      <c r="A35382" s="5">
        <f>35375</f>
      </c>
      <c r="B35382" s="5" t="s">
        <v>35390</v>
      </c>
      <c r="C35382" s="5">
        <v>103.7</v>
      </c>
      <c r="D35382" s="5">
        <v>0.1</v>
      </c>
      <c r="E35382" s="5">
        <v>103.8</v>
      </c>
      <c r="F35382" s="5">
        <v>206.6</v>
      </c>
      <c r="G35382" s="5">
        <v>103.1</v>
      </c>
      <c r="H35382" s="5">
        <v>103</v>
      </c>
      <c r="I35382" s="5">
        <v>0</v>
      </c>
      <c r="J35382" s="5">
        <v>0</v>
      </c>
      <c r="K35382" s="5">
        <v>0</v>
      </c>
    </row>
    <row r="35383" spans="1:11" x14ac:dyDescent="0.25">
      <c r="A35383" s="5">
        <f>35376</f>
      </c>
      <c r="B35383" s="5" t="s">
        <v>35391</v>
      </c>
      <c r="C35383" s="5">
        <v>103.7</v>
      </c>
      <c r="D35383" s="5">
        <v>0.1</v>
      </c>
      <c r="E35383" s="5">
        <v>103.8</v>
      </c>
      <c r="F35383" s="5">
        <v>206.6</v>
      </c>
      <c r="G35383" s="5">
        <v>103.1</v>
      </c>
      <c r="H35383" s="5">
        <v>103</v>
      </c>
      <c r="I35383" s="5">
        <v>0</v>
      </c>
      <c r="J35383" s="5">
        <v>0</v>
      </c>
      <c r="K35383" s="5">
        <v>0</v>
      </c>
    </row>
    <row r="35384" spans="1:11" x14ac:dyDescent="0.25">
      <c r="A35384" s="5">
        <f>35377</f>
      </c>
      <c r="B35384" s="5" t="s">
        <v>35392</v>
      </c>
      <c r="C35384" s="5">
        <v>103.7</v>
      </c>
      <c r="D35384" s="5">
        <v>0.1</v>
      </c>
      <c r="E35384" s="5">
        <v>103.8</v>
      </c>
      <c r="F35384" s="5">
        <v>206.6</v>
      </c>
      <c r="G35384" s="5">
        <v>103.1</v>
      </c>
      <c r="H35384" s="5">
        <v>103</v>
      </c>
      <c r="I35384" s="5">
        <v>0</v>
      </c>
      <c r="J35384" s="5">
        <v>0</v>
      </c>
      <c r="K35384" s="5">
        <v>0</v>
      </c>
    </row>
    <row r="35385" spans="1:11" x14ac:dyDescent="0.25">
      <c r="A35385" s="5">
        <f>35378</f>
      </c>
      <c r="B35385" s="5" t="s">
        <v>35393</v>
      </c>
      <c r="C35385" s="5">
        <v>103.9</v>
      </c>
      <c r="D35385" s="5">
        <v>0.1</v>
      </c>
      <c r="E35385" s="5">
        <v>104</v>
      </c>
      <c r="F35385" s="5">
        <v>207</v>
      </c>
      <c r="G35385" s="5">
        <v>103.3</v>
      </c>
      <c r="H35385" s="5">
        <v>103</v>
      </c>
      <c r="I35385" s="5">
        <v>0</v>
      </c>
      <c r="J35385" s="5">
        <v>0</v>
      </c>
      <c r="K35385" s="5">
        <v>0</v>
      </c>
    </row>
    <row r="35386" spans="1:11" x14ac:dyDescent="0.25">
      <c r="A35386" s="5">
        <f>35379</f>
      </c>
      <c r="B35386" s="5" t="s">
        <v>35394</v>
      </c>
      <c r="C35386" s="5">
        <v>103.9</v>
      </c>
      <c r="D35386" s="5">
        <v>0.1</v>
      </c>
      <c r="E35386" s="5">
        <v>104</v>
      </c>
      <c r="F35386" s="5">
        <v>207</v>
      </c>
      <c r="G35386" s="5">
        <v>103.3</v>
      </c>
      <c r="H35386" s="5">
        <v>103.2</v>
      </c>
      <c r="I35386" s="5">
        <v>0</v>
      </c>
      <c r="J35386" s="5">
        <v>0</v>
      </c>
      <c r="K35386" s="5">
        <v>0</v>
      </c>
    </row>
    <row r="35387" spans="1:11" x14ac:dyDescent="0.25">
      <c r="A35387" s="5">
        <f>35380</f>
      </c>
      <c r="B35387" s="5" t="s">
        <v>35395</v>
      </c>
      <c r="C35387" s="5">
        <v>101.8</v>
      </c>
      <c r="D35387" s="5">
        <v>0.1</v>
      </c>
      <c r="E35387" s="5">
        <v>101.9</v>
      </c>
      <c r="F35387" s="5">
        <v>207</v>
      </c>
      <c r="G35387" s="5">
        <v>103.3</v>
      </c>
      <c r="H35387" s="5">
        <v>103.2</v>
      </c>
      <c r="I35387" s="5">
        <v>0</v>
      </c>
      <c r="J35387" s="5">
        <v>0</v>
      </c>
      <c r="K35387" s="5">
        <v>0</v>
      </c>
    </row>
    <row r="35388" spans="1:11" x14ac:dyDescent="0.25">
      <c r="A35388" s="5">
        <f>35381</f>
      </c>
      <c r="B35388" s="5" t="s">
        <v>35396</v>
      </c>
      <c r="C35388" s="5">
        <v>101.8</v>
      </c>
      <c r="D35388" s="5">
        <v>0.1</v>
      </c>
      <c r="E35388" s="5">
        <v>101.9</v>
      </c>
      <c r="F35388" s="5">
        <v>202.3</v>
      </c>
      <c r="G35388" s="5">
        <v>101</v>
      </c>
      <c r="H35388" s="5">
        <v>100.9</v>
      </c>
      <c r="I35388" s="5">
        <v>0</v>
      </c>
      <c r="J35388" s="5">
        <v>0</v>
      </c>
      <c r="K35388" s="5">
        <v>0</v>
      </c>
    </row>
    <row r="35389" spans="1:11" x14ac:dyDescent="0.25">
      <c r="A35389" s="5">
        <f>35382</f>
      </c>
      <c r="B35389" s="5" t="s">
        <v>35397</v>
      </c>
      <c r="C35389" s="5">
        <v>101.8</v>
      </c>
      <c r="D35389" s="5">
        <v>0.1</v>
      </c>
      <c r="E35389" s="5">
        <v>101.9</v>
      </c>
      <c r="F35389" s="5">
        <v>202.3</v>
      </c>
      <c r="G35389" s="5">
        <v>101</v>
      </c>
      <c r="H35389" s="5">
        <v>100.9</v>
      </c>
      <c r="I35389" s="5">
        <v>0</v>
      </c>
      <c r="J35389" s="5">
        <v>0</v>
      </c>
      <c r="K35389" s="5">
        <v>0</v>
      </c>
    </row>
    <row r="35390" spans="1:11" x14ac:dyDescent="0.25">
      <c r="A35390" s="5">
        <f>35383</f>
      </c>
      <c r="B35390" s="5" t="s">
        <v>35398</v>
      </c>
      <c r="C35390" s="5">
        <v>97.5</v>
      </c>
      <c r="D35390" s="5">
        <v>0.1</v>
      </c>
      <c r="E35390" s="5">
        <v>97.6</v>
      </c>
      <c r="F35390" s="5">
        <v>191.3</v>
      </c>
      <c r="G35390" s="5">
        <v>95.6</v>
      </c>
      <c r="H35390" s="5">
        <v>95.5</v>
      </c>
      <c r="I35390" s="5">
        <v>0</v>
      </c>
      <c r="J35390" s="5">
        <v>0</v>
      </c>
      <c r="K35390" s="5">
        <v>0</v>
      </c>
    </row>
    <row r="35391" spans="1:11" x14ac:dyDescent="0.25">
      <c r="A35391" s="5">
        <f>35384</f>
      </c>
      <c r="B35391" s="5" t="s">
        <v>35399</v>
      </c>
      <c r="C35391" s="5">
        <v>97.5</v>
      </c>
      <c r="D35391" s="5">
        <v>0.1</v>
      </c>
      <c r="E35391" s="5">
        <v>97.6</v>
      </c>
      <c r="F35391" s="5">
        <v>191.3</v>
      </c>
      <c r="G35391" s="5">
        <v>95.6</v>
      </c>
      <c r="H35391" s="5">
        <v>95.5</v>
      </c>
      <c r="I35391" s="5">
        <v>0</v>
      </c>
      <c r="J35391" s="5">
        <v>0</v>
      </c>
      <c r="K35391" s="5">
        <v>0</v>
      </c>
    </row>
    <row r="35392" spans="1:11" x14ac:dyDescent="0.25">
      <c r="A35392" s="5">
        <f>35385</f>
      </c>
      <c r="B35392" s="5" t="s">
        <v>35400</v>
      </c>
      <c r="C35392" s="5">
        <v>103.3</v>
      </c>
      <c r="D35392" s="5">
        <v>0.1</v>
      </c>
      <c r="E35392" s="5">
        <v>103.4</v>
      </c>
      <c r="F35392" s="5">
        <v>203.5</v>
      </c>
      <c r="G35392" s="5">
        <v>101.7</v>
      </c>
      <c r="H35392" s="5">
        <v>101.7</v>
      </c>
      <c r="I35392" s="5">
        <v>0</v>
      </c>
      <c r="J35392" s="5">
        <v>0</v>
      </c>
      <c r="K35392" s="5">
        <v>0</v>
      </c>
    </row>
    <row r="35393" spans="1:11" x14ac:dyDescent="0.25">
      <c r="A35393" s="5">
        <f>35386</f>
      </c>
      <c r="B35393" s="5" t="s">
        <v>35401</v>
      </c>
      <c r="C35393" s="5">
        <v>103.3</v>
      </c>
      <c r="D35393" s="5">
        <v>0.1</v>
      </c>
      <c r="E35393" s="5">
        <v>103.4</v>
      </c>
      <c r="F35393" s="5">
        <v>203.5</v>
      </c>
      <c r="G35393" s="5">
        <v>101.7</v>
      </c>
      <c r="H35393" s="5">
        <v>101.7</v>
      </c>
      <c r="I35393" s="5">
        <v>0</v>
      </c>
      <c r="J35393" s="5">
        <v>0</v>
      </c>
      <c r="K35393" s="5">
        <v>0</v>
      </c>
    </row>
    <row r="35394" spans="1:11" x14ac:dyDescent="0.25">
      <c r="A35394" s="5">
        <f>35387</f>
      </c>
      <c r="B35394" s="5" t="s">
        <v>35402</v>
      </c>
      <c r="C35394" s="5">
        <v>103.3</v>
      </c>
      <c r="D35394" s="5">
        <v>0.1</v>
      </c>
      <c r="E35394" s="5">
        <v>103.4</v>
      </c>
      <c r="F35394" s="5">
        <v>203.5</v>
      </c>
      <c r="G35394" s="5">
        <v>101.7</v>
      </c>
      <c r="H35394" s="5">
        <v>101.7</v>
      </c>
      <c r="I35394" s="5">
        <v>0</v>
      </c>
      <c r="J35394" s="5">
        <v>0</v>
      </c>
      <c r="K35394" s="5">
        <v>0</v>
      </c>
    </row>
    <row r="35395" spans="1:11" x14ac:dyDescent="0.25">
      <c r="A35395" s="5">
        <f>35388</f>
      </c>
      <c r="B35395" s="5" t="s">
        <v>35403</v>
      </c>
      <c r="C35395" s="5">
        <v>103.3</v>
      </c>
      <c r="D35395" s="5">
        <v>0.1</v>
      </c>
      <c r="E35395" s="5">
        <v>103.4</v>
      </c>
      <c r="F35395" s="5">
        <v>203.5</v>
      </c>
      <c r="G35395" s="5">
        <v>101.7</v>
      </c>
      <c r="H35395" s="5">
        <v>101.7</v>
      </c>
      <c r="I35395" s="5">
        <v>0</v>
      </c>
      <c r="J35395" s="5">
        <v>0</v>
      </c>
      <c r="K35395" s="5">
        <v>0</v>
      </c>
    </row>
    <row r="35396" spans="1:11" x14ac:dyDescent="0.25">
      <c r="A35396" s="5">
        <f>35389</f>
      </c>
      <c r="B35396" s="5" t="s">
        <v>35404</v>
      </c>
      <c r="C35396" s="5">
        <v>99.1</v>
      </c>
      <c r="D35396" s="5">
        <v>0.1</v>
      </c>
      <c r="E35396" s="5">
        <v>99.2</v>
      </c>
      <c r="F35396" s="5">
        <v>194.8</v>
      </c>
      <c r="G35396" s="5">
        <v>96.9</v>
      </c>
      <c r="H35396" s="5">
        <v>96.4</v>
      </c>
      <c r="I35396" s="5">
        <v>0</v>
      </c>
      <c r="J35396" s="5">
        <v>0</v>
      </c>
      <c r="K35396" s="5">
        <v>0</v>
      </c>
    </row>
    <row r="35397" spans="1:11" x14ac:dyDescent="0.25">
      <c r="A35397" s="5">
        <f>35390</f>
      </c>
      <c r="B35397" s="5" t="s">
        <v>35405</v>
      </c>
      <c r="C35397" s="5">
        <v>99.1</v>
      </c>
      <c r="D35397" s="5">
        <v>0.1</v>
      </c>
      <c r="E35397" s="5">
        <v>99.2</v>
      </c>
      <c r="F35397" s="5">
        <v>194.8</v>
      </c>
      <c r="G35397" s="5">
        <v>96.9</v>
      </c>
      <c r="H35397" s="5">
        <v>96.4</v>
      </c>
      <c r="I35397" s="5">
        <v>0</v>
      </c>
      <c r="J35397" s="5">
        <v>0</v>
      </c>
      <c r="K35397" s="5">
        <v>0</v>
      </c>
    </row>
    <row r="35398" spans="1:11" x14ac:dyDescent="0.25">
      <c r="A35398" s="5">
        <f>35391</f>
      </c>
      <c r="B35398" s="5" t="s">
        <v>35406</v>
      </c>
      <c r="C35398" s="5">
        <v>103.4</v>
      </c>
      <c r="D35398" s="5">
        <v>0.1</v>
      </c>
      <c r="E35398" s="5">
        <v>103.5</v>
      </c>
      <c r="F35398" s="5">
        <v>202.4</v>
      </c>
      <c r="G35398" s="5">
        <v>96.3</v>
      </c>
      <c r="H35398" s="5">
        <v>93</v>
      </c>
      <c r="I35398" s="5">
        <v>0</v>
      </c>
      <c r="J35398" s="5">
        <v>0</v>
      </c>
      <c r="K35398" s="5">
        <v>0</v>
      </c>
    </row>
    <row r="35399" spans="1:11" x14ac:dyDescent="0.25">
      <c r="A35399" s="5">
        <f>35392</f>
      </c>
      <c r="B35399" s="5" t="s">
        <v>35407</v>
      </c>
      <c r="C35399" s="5">
        <v>103.4</v>
      </c>
      <c r="D35399" s="5">
        <v>0.1</v>
      </c>
      <c r="E35399" s="5">
        <v>103.5</v>
      </c>
      <c r="F35399" s="5">
        <v>202.4</v>
      </c>
      <c r="G35399" s="5">
        <v>96.3</v>
      </c>
      <c r="H35399" s="5">
        <v>93</v>
      </c>
      <c r="I35399" s="5">
        <v>0</v>
      </c>
      <c r="J35399" s="5">
        <v>0</v>
      </c>
      <c r="K35399" s="5">
        <v>0</v>
      </c>
    </row>
    <row r="35400" spans="1:11" x14ac:dyDescent="0.25">
      <c r="A35400" s="5">
        <f>35393</f>
      </c>
      <c r="B35400" s="5" t="s">
        <v>35408</v>
      </c>
      <c r="C35400" s="5">
        <v>91.1</v>
      </c>
      <c r="D35400" s="5">
        <v>0.1</v>
      </c>
      <c r="E35400" s="5">
        <v>91.2</v>
      </c>
      <c r="F35400" s="5">
        <v>183.6</v>
      </c>
      <c r="G35400" s="5">
        <v>91.5</v>
      </c>
      <c r="H35400" s="5">
        <v>91.3</v>
      </c>
      <c r="I35400" s="5">
        <v>0</v>
      </c>
      <c r="J35400" s="5">
        <v>0</v>
      </c>
      <c r="K35400" s="5">
        <v>0</v>
      </c>
    </row>
    <row r="35401" spans="1:11" x14ac:dyDescent="0.25">
      <c r="A35401" s="5">
        <f>35394</f>
      </c>
      <c r="B35401" s="5" t="s">
        <v>35409</v>
      </c>
      <c r="C35401" s="5">
        <v>91.1</v>
      </c>
      <c r="D35401" s="5">
        <v>0.1</v>
      </c>
      <c r="E35401" s="5">
        <v>91.2</v>
      </c>
      <c r="F35401" s="5">
        <v>183.6</v>
      </c>
      <c r="G35401" s="5">
        <v>91.5</v>
      </c>
      <c r="H35401" s="5">
        <v>91.3</v>
      </c>
      <c r="I35401" s="5">
        <v>0</v>
      </c>
      <c r="J35401" s="5">
        <v>0</v>
      </c>
      <c r="K35401" s="5">
        <v>0</v>
      </c>
    </row>
    <row r="35402" spans="1:11" x14ac:dyDescent="0.25">
      <c r="A35402" s="5">
        <f>35395</f>
      </c>
      <c r="B35402" s="5" t="s">
        <v>35410</v>
      </c>
      <c r="C35402" s="5">
        <v>92</v>
      </c>
      <c r="D35402" s="5">
        <v>0.1</v>
      </c>
      <c r="E35402" s="5">
        <v>92.1</v>
      </c>
      <c r="F35402" s="5">
        <v>185</v>
      </c>
      <c r="G35402" s="5">
        <v>92.4</v>
      </c>
      <c r="H35402" s="5">
        <v>92.6</v>
      </c>
      <c r="I35402" s="5">
        <v>0</v>
      </c>
      <c r="J35402" s="5">
        <v>0</v>
      </c>
      <c r="K35402" s="5">
        <v>0</v>
      </c>
    </row>
    <row r="35403" spans="1:11" x14ac:dyDescent="0.25">
      <c r="A35403" s="5">
        <f>35396</f>
      </c>
      <c r="B35403" s="5" t="s">
        <v>35411</v>
      </c>
      <c r="C35403" s="5">
        <v>92</v>
      </c>
      <c r="D35403" s="5">
        <v>0.1</v>
      </c>
      <c r="E35403" s="5">
        <v>92.1</v>
      </c>
      <c r="F35403" s="5">
        <v>185</v>
      </c>
      <c r="G35403" s="5">
        <v>92.4</v>
      </c>
      <c r="H35403" s="5">
        <v>92.6</v>
      </c>
      <c r="I35403" s="5">
        <v>0</v>
      </c>
      <c r="J35403" s="5">
        <v>0</v>
      </c>
      <c r="K35403" s="5">
        <v>0</v>
      </c>
    </row>
    <row r="35404" spans="1:11" x14ac:dyDescent="0.25">
      <c r="A35404" s="5">
        <f>35397</f>
      </c>
      <c r="B35404" s="5" t="s">
        <v>35412</v>
      </c>
      <c r="C35404" s="5">
        <v>92</v>
      </c>
      <c r="D35404" s="5">
        <v>0.1</v>
      </c>
      <c r="E35404" s="5">
        <v>92.1</v>
      </c>
      <c r="F35404" s="5">
        <v>185</v>
      </c>
      <c r="G35404" s="5">
        <v>92.4</v>
      </c>
      <c r="H35404" s="5">
        <v>92.6</v>
      </c>
      <c r="I35404" s="5">
        <v>0</v>
      </c>
      <c r="J35404" s="5">
        <v>0</v>
      </c>
      <c r="K35404" s="5">
        <v>0</v>
      </c>
    </row>
    <row r="35405" spans="1:11" x14ac:dyDescent="0.25">
      <c r="A35405" s="5">
        <f>35398</f>
      </c>
      <c r="B35405" s="5" t="s">
        <v>35413</v>
      </c>
      <c r="C35405" s="5">
        <v>92</v>
      </c>
      <c r="D35405" s="5">
        <v>0.1</v>
      </c>
      <c r="E35405" s="5">
        <v>92.1</v>
      </c>
      <c r="F35405" s="5">
        <v>185</v>
      </c>
      <c r="G35405" s="5">
        <v>92.4</v>
      </c>
      <c r="H35405" s="5">
        <v>92.6</v>
      </c>
      <c r="I35405" s="5">
        <v>0</v>
      </c>
      <c r="J35405" s="5">
        <v>0</v>
      </c>
      <c r="K35405" s="5">
        <v>0</v>
      </c>
    </row>
    <row r="35406" spans="1:11" x14ac:dyDescent="0.25">
      <c r="A35406" s="5">
        <f>35399</f>
      </c>
      <c r="B35406" s="5" t="s">
        <v>35414</v>
      </c>
      <c r="C35406" s="5">
        <v>94.3</v>
      </c>
      <c r="D35406" s="5">
        <v>0.1</v>
      </c>
      <c r="E35406" s="5">
        <v>94.5</v>
      </c>
      <c r="F35406" s="5">
        <v>190.6</v>
      </c>
      <c r="G35406" s="5">
        <v>95.2</v>
      </c>
      <c r="H35406" s="5">
        <v>95.1</v>
      </c>
      <c r="I35406" s="5">
        <v>0</v>
      </c>
      <c r="J35406" s="5">
        <v>0</v>
      </c>
      <c r="K35406" s="5">
        <v>0</v>
      </c>
    </row>
    <row r="35407" spans="1:11" x14ac:dyDescent="0.25">
      <c r="A35407" s="5">
        <f>35400</f>
      </c>
      <c r="B35407" s="5" t="s">
        <v>35415</v>
      </c>
      <c r="C35407" s="5">
        <v>94.3</v>
      </c>
      <c r="D35407" s="5">
        <v>0.1</v>
      </c>
      <c r="E35407" s="5">
        <v>94.5</v>
      </c>
      <c r="F35407" s="5">
        <v>190.6</v>
      </c>
      <c r="G35407" s="5">
        <v>95.2</v>
      </c>
      <c r="H35407" s="5">
        <v>95.1</v>
      </c>
      <c r="I35407" s="5">
        <v>0</v>
      </c>
      <c r="J35407" s="5">
        <v>0</v>
      </c>
      <c r="K35407" s="5">
        <v>0</v>
      </c>
    </row>
    <row r="35408" spans="1:11" x14ac:dyDescent="0.25">
      <c r="A35408" s="5">
        <f>35401</f>
      </c>
      <c r="B35408" s="5" t="s">
        <v>35416</v>
      </c>
      <c r="C35408" s="5">
        <v>94.3</v>
      </c>
      <c r="D35408" s="5">
        <v>0.1</v>
      </c>
      <c r="E35408" s="5">
        <v>94.4</v>
      </c>
      <c r="F35408" s="5">
        <v>181.8</v>
      </c>
      <c r="G35408" s="5">
        <v>90.8</v>
      </c>
      <c r="H35408" s="5">
        <v>90.9</v>
      </c>
      <c r="I35408" s="5">
        <v>0</v>
      </c>
      <c r="J35408" s="5">
        <v>0</v>
      </c>
      <c r="K35408" s="5">
        <v>0</v>
      </c>
    </row>
    <row r="35409" spans="1:11" x14ac:dyDescent="0.25">
      <c r="A35409" s="5">
        <f>35402</f>
      </c>
      <c r="B35409" s="5" t="s">
        <v>35417</v>
      </c>
      <c r="C35409" s="5">
        <v>94.3</v>
      </c>
      <c r="D35409" s="5">
        <v>0.1</v>
      </c>
      <c r="E35409" s="5">
        <v>94.4</v>
      </c>
      <c r="F35409" s="5">
        <v>181.8</v>
      </c>
      <c r="G35409" s="5">
        <v>90.8</v>
      </c>
      <c r="H35409" s="5">
        <v>90.9</v>
      </c>
      <c r="I35409" s="5">
        <v>0</v>
      </c>
      <c r="J35409" s="5">
        <v>0</v>
      </c>
      <c r="K35409" s="5">
        <v>0</v>
      </c>
    </row>
    <row r="35410" spans="1:11" x14ac:dyDescent="0.25">
      <c r="A35410" s="5">
        <f>35403</f>
      </c>
      <c r="B35410" s="5" t="s">
        <v>35418</v>
      </c>
      <c r="C35410" s="5">
        <v>95.5</v>
      </c>
      <c r="D35410" s="5">
        <v>0.1</v>
      </c>
      <c r="E35410" s="5">
        <v>95.7</v>
      </c>
      <c r="F35410" s="5">
        <v>190.4</v>
      </c>
      <c r="G35410" s="5">
        <v>95.3</v>
      </c>
      <c r="H35410" s="5">
        <v>95.4</v>
      </c>
      <c r="I35410" s="5">
        <v>0</v>
      </c>
      <c r="J35410" s="5">
        <v>0</v>
      </c>
      <c r="K35410" s="5">
        <v>0</v>
      </c>
    </row>
    <row r="35411" spans="1:11" x14ac:dyDescent="0.25">
      <c r="A35411" s="5">
        <f>35404</f>
      </c>
      <c r="B35411" s="5" t="s">
        <v>35419</v>
      </c>
      <c r="C35411" s="5">
        <v>95.5</v>
      </c>
      <c r="D35411" s="5">
        <v>0.1</v>
      </c>
      <c r="E35411" s="5">
        <v>95.7</v>
      </c>
      <c r="F35411" s="5">
        <v>190.4</v>
      </c>
      <c r="G35411" s="5">
        <v>95.3</v>
      </c>
      <c r="H35411" s="5">
        <v>95.4</v>
      </c>
      <c r="I35411" s="5">
        <v>0</v>
      </c>
      <c r="J35411" s="5">
        <v>0</v>
      </c>
      <c r="K35411" s="5">
        <v>0</v>
      </c>
    </row>
    <row r="35412" spans="1:11" x14ac:dyDescent="0.25">
      <c r="A35412" s="5">
        <f>35405</f>
      </c>
      <c r="B35412" s="5" t="s">
        <v>35420</v>
      </c>
      <c r="C35412" s="5">
        <v>87.8</v>
      </c>
      <c r="D35412" s="5">
        <v>0.1</v>
      </c>
      <c r="E35412" s="5">
        <v>88</v>
      </c>
      <c r="F35412" s="5">
        <v>176.5</v>
      </c>
      <c r="G35412" s="5">
        <v>87.5</v>
      </c>
      <c r="H35412" s="5">
        <v>87.4</v>
      </c>
      <c r="I35412" s="5">
        <v>0</v>
      </c>
      <c r="J35412" s="5">
        <v>0</v>
      </c>
      <c r="K35412" s="5">
        <v>0</v>
      </c>
    </row>
    <row r="35413" spans="1:11" x14ac:dyDescent="0.25">
      <c r="A35413" s="5">
        <f>35406</f>
      </c>
      <c r="B35413" s="5" t="s">
        <v>35421</v>
      </c>
      <c r="C35413" s="5">
        <v>87.8</v>
      </c>
      <c r="D35413" s="5">
        <v>0.1</v>
      </c>
      <c r="E35413" s="5">
        <v>88</v>
      </c>
      <c r="F35413" s="5">
        <v>176.5</v>
      </c>
      <c r="G35413" s="5">
        <v>87.5</v>
      </c>
      <c r="H35413" s="5">
        <v>87.4</v>
      </c>
      <c r="I35413" s="5">
        <v>0</v>
      </c>
      <c r="J35413" s="5">
        <v>0</v>
      </c>
      <c r="K35413" s="5">
        <v>0</v>
      </c>
    </row>
    <row r="35414" spans="1:11" x14ac:dyDescent="0.25">
      <c r="A35414" s="5">
        <f>35407</f>
      </c>
      <c r="B35414" s="5" t="s">
        <v>35422</v>
      </c>
      <c r="C35414" s="5">
        <v>87.8</v>
      </c>
      <c r="D35414" s="5">
        <v>0.1</v>
      </c>
      <c r="E35414" s="5">
        <v>88</v>
      </c>
      <c r="F35414" s="5">
        <v>176.5</v>
      </c>
      <c r="G35414" s="5">
        <v>87.5</v>
      </c>
      <c r="H35414" s="5">
        <v>87.4</v>
      </c>
      <c r="I35414" s="5">
        <v>0</v>
      </c>
      <c r="J35414" s="5">
        <v>0</v>
      </c>
      <c r="K35414" s="5">
        <v>0</v>
      </c>
    </row>
    <row r="35415" spans="1:11" x14ac:dyDescent="0.25">
      <c r="A35415" s="5">
        <f>35408</f>
      </c>
      <c r="B35415" s="5" t="s">
        <v>35423</v>
      </c>
      <c r="C35415" s="5">
        <v>88.7</v>
      </c>
      <c r="D35415" s="5">
        <v>0.1</v>
      </c>
      <c r="E35415" s="5">
        <v>88.7</v>
      </c>
      <c r="F35415" s="5">
        <v>180.4</v>
      </c>
      <c r="G35415" s="5">
        <v>92.7</v>
      </c>
      <c r="H35415" s="5">
        <v>92.7</v>
      </c>
      <c r="I35415" s="5">
        <v>0</v>
      </c>
      <c r="J35415" s="5">
        <v>0</v>
      </c>
      <c r="K35415" s="5">
        <v>0</v>
      </c>
    </row>
    <row r="35416" spans="1:11" x14ac:dyDescent="0.25">
      <c r="A35416" s="5">
        <f>35409</f>
      </c>
      <c r="B35416" s="5" t="s">
        <v>35424</v>
      </c>
      <c r="C35416" s="5">
        <v>88.7</v>
      </c>
      <c r="D35416" s="5">
        <v>0.1</v>
      </c>
      <c r="E35416" s="5">
        <v>88.7</v>
      </c>
      <c r="F35416" s="5">
        <v>180.4</v>
      </c>
      <c r="G35416" s="5">
        <v>92.7</v>
      </c>
      <c r="H35416" s="5">
        <v>92.7</v>
      </c>
      <c r="I35416" s="5">
        <v>0</v>
      </c>
      <c r="J35416" s="5">
        <v>0</v>
      </c>
      <c r="K35416" s="5">
        <v>0</v>
      </c>
    </row>
    <row r="35417" spans="1:11" x14ac:dyDescent="0.25">
      <c r="A35417" s="5">
        <f>35410</f>
      </c>
      <c r="B35417" s="5" t="s">
        <v>35425</v>
      </c>
      <c r="C35417" s="5">
        <v>96</v>
      </c>
      <c r="D35417" s="5">
        <v>0.1</v>
      </c>
      <c r="E35417" s="5">
        <v>96.1</v>
      </c>
      <c r="F35417" s="5">
        <v>190.9</v>
      </c>
      <c r="G35417" s="5">
        <v>95.1</v>
      </c>
      <c r="H35417" s="5">
        <v>97.8</v>
      </c>
      <c r="I35417" s="5">
        <v>0</v>
      </c>
      <c r="J35417" s="5">
        <v>0</v>
      </c>
      <c r="K35417" s="5">
        <v>0</v>
      </c>
    </row>
    <row r="35418" spans="1:11" x14ac:dyDescent="0.25">
      <c r="A35418" s="5">
        <f>35411</f>
      </c>
      <c r="B35418" s="5" t="s">
        <v>35426</v>
      </c>
      <c r="C35418" s="5">
        <v>96</v>
      </c>
      <c r="D35418" s="5">
        <v>0.1</v>
      </c>
      <c r="E35418" s="5">
        <v>96.1</v>
      </c>
      <c r="F35418" s="5">
        <v>190.9</v>
      </c>
      <c r="G35418" s="5">
        <v>95.1</v>
      </c>
      <c r="H35418" s="5">
        <v>97.8</v>
      </c>
      <c r="I35418" s="5">
        <v>0</v>
      </c>
      <c r="J35418" s="5">
        <v>0</v>
      </c>
      <c r="K35418" s="5">
        <v>0</v>
      </c>
    </row>
    <row r="35419" spans="1:11" x14ac:dyDescent="0.25">
      <c r="A35419" s="5">
        <f>35412</f>
      </c>
      <c r="B35419" s="5" t="s">
        <v>35427</v>
      </c>
      <c r="C35419" s="5">
        <v>99.5</v>
      </c>
      <c r="D35419" s="5">
        <v>0.1</v>
      </c>
      <c r="E35419" s="5">
        <v>99.6</v>
      </c>
      <c r="F35419" s="5">
        <v>198.7</v>
      </c>
      <c r="G35419" s="5">
        <v>98.7</v>
      </c>
      <c r="H35419" s="5">
        <v>97.8</v>
      </c>
      <c r="I35419" s="5">
        <v>0</v>
      </c>
      <c r="J35419" s="5">
        <v>0</v>
      </c>
      <c r="K35419" s="5">
        <v>0</v>
      </c>
    </row>
    <row r="35420" spans="1:11" x14ac:dyDescent="0.25">
      <c r="A35420" s="5">
        <f>35413</f>
      </c>
      <c r="B35420" s="5" t="s">
        <v>35428</v>
      </c>
      <c r="C35420" s="5">
        <v>99.5</v>
      </c>
      <c r="D35420" s="5">
        <v>0.1</v>
      </c>
      <c r="E35420" s="5">
        <v>99.6</v>
      </c>
      <c r="F35420" s="5">
        <v>198.7</v>
      </c>
      <c r="G35420" s="5">
        <v>98.7</v>
      </c>
      <c r="H35420" s="5">
        <v>97.8</v>
      </c>
      <c r="I35420" s="5">
        <v>0</v>
      </c>
      <c r="J35420" s="5">
        <v>0</v>
      </c>
      <c r="K35420" s="5">
        <v>0</v>
      </c>
    </row>
    <row r="35421" spans="1:11" x14ac:dyDescent="0.25">
      <c r="A35421" s="5">
        <f>35414</f>
      </c>
      <c r="B35421" s="5" t="s">
        <v>35429</v>
      </c>
      <c r="C35421" s="5">
        <v>99.5</v>
      </c>
      <c r="D35421" s="5">
        <v>0.1</v>
      </c>
      <c r="E35421" s="5">
        <v>98.9</v>
      </c>
      <c r="F35421" s="5">
        <v>197.4</v>
      </c>
      <c r="G35421" s="5">
        <v>98.3</v>
      </c>
      <c r="H35421" s="5">
        <v>98.1</v>
      </c>
      <c r="I35421" s="5">
        <v>0</v>
      </c>
      <c r="J35421" s="5">
        <v>0</v>
      </c>
      <c r="K35421" s="5">
        <v>0</v>
      </c>
    </row>
    <row r="35422" spans="1:11" x14ac:dyDescent="0.25">
      <c r="A35422" s="5">
        <f>35415</f>
      </c>
      <c r="B35422" s="5" t="s">
        <v>35430</v>
      </c>
      <c r="C35422" s="5">
        <v>98.7</v>
      </c>
      <c r="D35422" s="5">
        <v>0.1</v>
      </c>
      <c r="E35422" s="5">
        <v>98.9</v>
      </c>
      <c r="F35422" s="5">
        <v>197.4</v>
      </c>
      <c r="G35422" s="5">
        <v>98.3</v>
      </c>
      <c r="H35422" s="5">
        <v>98.1</v>
      </c>
      <c r="I35422" s="5">
        <v>0</v>
      </c>
      <c r="J35422" s="5">
        <v>0</v>
      </c>
      <c r="K35422" s="5">
        <v>0</v>
      </c>
    </row>
    <row r="35423" spans="1:11" x14ac:dyDescent="0.25">
      <c r="A35423" s="5">
        <f>35416</f>
      </c>
      <c r="B35423" s="5" t="s">
        <v>35431</v>
      </c>
      <c r="C35423" s="5">
        <v>98.1</v>
      </c>
      <c r="D35423" s="5">
        <v>0.1</v>
      </c>
      <c r="E35423" s="5">
        <v>98.2</v>
      </c>
      <c r="F35423" s="5">
        <v>196</v>
      </c>
      <c r="G35423" s="5">
        <v>97.8</v>
      </c>
      <c r="H35423" s="5">
        <v>97.6</v>
      </c>
      <c r="I35423" s="5">
        <v>0</v>
      </c>
      <c r="J35423" s="5">
        <v>0</v>
      </c>
      <c r="K35423" s="5">
        <v>0</v>
      </c>
    </row>
    <row r="35424" spans="1:11" x14ac:dyDescent="0.25">
      <c r="A35424" s="5">
        <f>35417</f>
      </c>
      <c r="B35424" s="5" t="s">
        <v>35432</v>
      </c>
      <c r="C35424" s="5">
        <v>98.1</v>
      </c>
      <c r="D35424" s="5">
        <v>0.1</v>
      </c>
      <c r="E35424" s="5">
        <v>98.2</v>
      </c>
      <c r="F35424" s="5">
        <v>196</v>
      </c>
      <c r="G35424" s="5">
        <v>97.8</v>
      </c>
      <c r="H35424" s="5">
        <v>97.6</v>
      </c>
      <c r="I35424" s="5">
        <v>0</v>
      </c>
      <c r="J35424" s="5">
        <v>0</v>
      </c>
      <c r="K35424" s="5">
        <v>0</v>
      </c>
    </row>
    <row r="35425" spans="1:11" x14ac:dyDescent="0.25">
      <c r="A35425" s="5">
        <f>35418</f>
      </c>
      <c r="B35425" s="5" t="s">
        <v>35433</v>
      </c>
      <c r="C35425" s="5">
        <v>90.6</v>
      </c>
      <c r="D35425" s="5">
        <v>0.1</v>
      </c>
      <c r="E35425" s="5">
        <v>90.8</v>
      </c>
      <c r="F35425" s="5">
        <v>180.4</v>
      </c>
      <c r="G35425" s="5">
        <v>90</v>
      </c>
      <c r="H35425" s="5">
        <v>90</v>
      </c>
      <c r="I35425" s="5">
        <v>0</v>
      </c>
      <c r="J35425" s="5">
        <v>0</v>
      </c>
      <c r="K35425" s="5">
        <v>0</v>
      </c>
    </row>
    <row r="35426" spans="1:11" x14ac:dyDescent="0.25">
      <c r="A35426" s="5">
        <f>35419</f>
      </c>
      <c r="B35426" s="5" t="s">
        <v>35434</v>
      </c>
      <c r="C35426" s="5">
        <v>90.6</v>
      </c>
      <c r="D35426" s="5">
        <v>0.1</v>
      </c>
      <c r="E35426" s="5">
        <v>90.8</v>
      </c>
      <c r="F35426" s="5">
        <v>180.4</v>
      </c>
      <c r="G35426" s="5">
        <v>90</v>
      </c>
      <c r="H35426" s="5">
        <v>90</v>
      </c>
      <c r="I35426" s="5">
        <v>0</v>
      </c>
      <c r="J35426" s="5">
        <v>0</v>
      </c>
      <c r="K35426" s="5">
        <v>0</v>
      </c>
    </row>
    <row r="35427" spans="1:11" x14ac:dyDescent="0.25">
      <c r="A35427" s="5">
        <f>35420</f>
      </c>
      <c r="B35427" s="5" t="s">
        <v>35435</v>
      </c>
      <c r="C35427" s="5">
        <v>87.7</v>
      </c>
      <c r="D35427" s="5">
        <v>0</v>
      </c>
      <c r="E35427" s="5">
        <v>87.8</v>
      </c>
      <c r="F35427" s="5">
        <v>182.8</v>
      </c>
      <c r="G35427" s="5">
        <v>88.1</v>
      </c>
      <c r="H35427" s="5">
        <v>87.4</v>
      </c>
      <c r="I35427" s="5">
        <v>0</v>
      </c>
      <c r="J35427" s="5">
        <v>0</v>
      </c>
      <c r="K35427" s="5">
        <v>0</v>
      </c>
    </row>
    <row r="35428" spans="1:11" x14ac:dyDescent="0.25">
      <c r="A35428" s="5">
        <f>35421</f>
      </c>
      <c r="B35428" s="5" t="s">
        <v>35436</v>
      </c>
      <c r="C35428" s="5">
        <v>87.7</v>
      </c>
      <c r="D35428" s="5">
        <v>0</v>
      </c>
      <c r="E35428" s="5">
        <v>87.8</v>
      </c>
      <c r="F35428" s="5">
        <v>182.8</v>
      </c>
      <c r="G35428" s="5">
        <v>88.1</v>
      </c>
      <c r="H35428" s="5">
        <v>87.4</v>
      </c>
      <c r="I35428" s="5">
        <v>0</v>
      </c>
      <c r="J35428" s="5">
        <v>0</v>
      </c>
      <c r="K35428" s="5">
        <v>0</v>
      </c>
    </row>
    <row r="35429" spans="1:11" x14ac:dyDescent="0.25">
      <c r="A35429" s="5">
        <f>35422</f>
      </c>
      <c r="B35429" s="5" t="s">
        <v>35437</v>
      </c>
      <c r="C35429" s="5">
        <v>89.6</v>
      </c>
      <c r="D35429" s="5">
        <v>0.1</v>
      </c>
      <c r="E35429" s="5">
        <v>89.7</v>
      </c>
      <c r="F35429" s="5">
        <v>178.4</v>
      </c>
      <c r="G35429" s="5">
        <v>89</v>
      </c>
      <c r="H35429" s="5">
        <v>88.7</v>
      </c>
      <c r="I35429" s="5">
        <v>0</v>
      </c>
      <c r="J35429" s="5">
        <v>0</v>
      </c>
      <c r="K35429" s="5">
        <v>0</v>
      </c>
    </row>
    <row r="35430" spans="1:11" x14ac:dyDescent="0.25">
      <c r="A35430" s="5">
        <f>35423</f>
      </c>
      <c r="B35430" s="5" t="s">
        <v>35438</v>
      </c>
      <c r="C35430" s="5">
        <v>89.6</v>
      </c>
      <c r="D35430" s="5">
        <v>0.1</v>
      </c>
      <c r="E35430" s="5">
        <v>89.7</v>
      </c>
      <c r="F35430" s="5">
        <v>178.4</v>
      </c>
      <c r="G35430" s="5">
        <v>89</v>
      </c>
      <c r="H35430" s="5">
        <v>88.7</v>
      </c>
      <c r="I35430" s="5">
        <v>0</v>
      </c>
      <c r="J35430" s="5">
        <v>0</v>
      </c>
      <c r="K35430" s="5">
        <v>0</v>
      </c>
    </row>
    <row r="35431" spans="1:11" x14ac:dyDescent="0.25">
      <c r="A35431" s="5">
        <f>35424</f>
      </c>
      <c r="B35431" s="5" t="s">
        <v>35439</v>
      </c>
      <c r="C35431" s="5">
        <v>89.6</v>
      </c>
      <c r="D35431" s="5">
        <v>0.1</v>
      </c>
      <c r="E35431" s="5">
        <v>89.7</v>
      </c>
      <c r="F35431" s="5">
        <v>178.4</v>
      </c>
      <c r="G35431" s="5">
        <v>89</v>
      </c>
      <c r="H35431" s="5">
        <v>88.7</v>
      </c>
      <c r="I35431" s="5">
        <v>0</v>
      </c>
      <c r="J35431" s="5">
        <v>0</v>
      </c>
      <c r="K35431" s="5">
        <v>0</v>
      </c>
    </row>
    <row r="35432" spans="1:11" x14ac:dyDescent="0.25">
      <c r="A35432" s="5">
        <f>35425</f>
      </c>
      <c r="B35432" s="5" t="s">
        <v>35440</v>
      </c>
      <c r="C35432" s="5">
        <v>89.6</v>
      </c>
      <c r="D35432" s="5">
        <v>0.1</v>
      </c>
      <c r="E35432" s="5">
        <v>89.7</v>
      </c>
      <c r="F35432" s="5">
        <v>178.4</v>
      </c>
      <c r="G35432" s="5">
        <v>89</v>
      </c>
      <c r="H35432" s="5">
        <v>88.7</v>
      </c>
      <c r="I35432" s="5">
        <v>0</v>
      </c>
      <c r="J35432" s="5">
        <v>0</v>
      </c>
      <c r="K35432" s="5">
        <v>0</v>
      </c>
    </row>
    <row r="35433" spans="1:11" x14ac:dyDescent="0.25">
      <c r="A35433" s="5">
        <f>35426</f>
      </c>
      <c r="B35433" s="5" t="s">
        <v>35441</v>
      </c>
      <c r="C35433" s="5">
        <v>97</v>
      </c>
      <c r="D35433" s="5">
        <v>0.1</v>
      </c>
      <c r="E35433" s="5">
        <v>97.1</v>
      </c>
      <c r="F35433" s="5">
        <v>187.6</v>
      </c>
      <c r="G35433" s="5">
        <v>93</v>
      </c>
      <c r="H35433" s="5">
        <v>96</v>
      </c>
      <c r="I35433" s="5">
        <v>0</v>
      </c>
      <c r="J35433" s="5">
        <v>0</v>
      </c>
      <c r="K35433" s="5">
        <v>0</v>
      </c>
    </row>
    <row r="35434" spans="1:11" x14ac:dyDescent="0.25">
      <c r="A35434" s="5">
        <f>35427</f>
      </c>
      <c r="B35434" s="5" t="s">
        <v>35442</v>
      </c>
      <c r="C35434" s="5">
        <v>98.9</v>
      </c>
      <c r="D35434" s="5">
        <v>0.1</v>
      </c>
      <c r="E35434" s="5">
        <v>98.9</v>
      </c>
      <c r="F35434" s="5">
        <v>196.1</v>
      </c>
      <c r="G35434" s="5">
        <v>97.3</v>
      </c>
      <c r="H35434" s="5">
        <v>96.3</v>
      </c>
      <c r="I35434" s="5">
        <v>0</v>
      </c>
      <c r="J35434" s="5">
        <v>0</v>
      </c>
      <c r="K35434" s="5">
        <v>0</v>
      </c>
    </row>
    <row r="35435" spans="1:11" x14ac:dyDescent="0.25">
      <c r="A35435" s="5">
        <f>35428</f>
      </c>
      <c r="B35435" s="5" t="s">
        <v>35443</v>
      </c>
      <c r="C35435" s="5">
        <v>98.9</v>
      </c>
      <c r="D35435" s="5">
        <v>0.1</v>
      </c>
      <c r="E35435" s="5">
        <v>98.9</v>
      </c>
      <c r="F35435" s="5">
        <v>196.1</v>
      </c>
      <c r="G35435" s="5">
        <v>97.3</v>
      </c>
      <c r="H35435" s="5">
        <v>96.3</v>
      </c>
      <c r="I35435" s="5">
        <v>0</v>
      </c>
      <c r="J35435" s="5">
        <v>0</v>
      </c>
      <c r="K35435" s="5">
        <v>0</v>
      </c>
    </row>
    <row r="35436" spans="1:11" x14ac:dyDescent="0.25">
      <c r="A35436" s="5">
        <f>35429</f>
      </c>
      <c r="B35436" s="5" t="s">
        <v>35444</v>
      </c>
      <c r="C35436" s="5">
        <v>98.9</v>
      </c>
      <c r="D35436" s="5">
        <v>0.1</v>
      </c>
      <c r="E35436" s="5">
        <v>99</v>
      </c>
      <c r="F35436" s="5">
        <v>196.9</v>
      </c>
      <c r="G35436" s="5">
        <v>97.8</v>
      </c>
      <c r="H35436" s="5">
        <v>97.1</v>
      </c>
      <c r="I35436" s="5">
        <v>0</v>
      </c>
      <c r="J35436" s="5">
        <v>0</v>
      </c>
      <c r="K35436" s="5">
        <v>0</v>
      </c>
    </row>
    <row r="35437" spans="1:11" x14ac:dyDescent="0.25">
      <c r="A35437" s="5">
        <f>35430</f>
      </c>
      <c r="B35437" s="5" t="s">
        <v>35445</v>
      </c>
      <c r="C35437" s="5">
        <v>98.9</v>
      </c>
      <c r="D35437" s="5">
        <v>0.1</v>
      </c>
      <c r="E35437" s="5">
        <v>99</v>
      </c>
      <c r="F35437" s="5">
        <v>196.9</v>
      </c>
      <c r="G35437" s="5">
        <v>97.8</v>
      </c>
      <c r="H35437" s="5">
        <v>97.1</v>
      </c>
      <c r="I35437" s="5">
        <v>0</v>
      </c>
      <c r="J35437" s="5">
        <v>0</v>
      </c>
      <c r="K35437" s="5">
        <v>0</v>
      </c>
    </row>
    <row r="35438" spans="1:11" x14ac:dyDescent="0.25">
      <c r="A35438" s="5">
        <f>35431</f>
      </c>
      <c r="B35438" s="5" t="s">
        <v>35446</v>
      </c>
      <c r="C35438" s="5">
        <v>104.3</v>
      </c>
      <c r="D35438" s="5">
        <v>0.1</v>
      </c>
      <c r="E35438" s="5">
        <v>104.4</v>
      </c>
      <c r="F35438" s="5">
        <v>205.7</v>
      </c>
      <c r="G35438" s="5">
        <v>102.3</v>
      </c>
      <c r="H35438" s="5">
        <v>101.8</v>
      </c>
      <c r="I35438" s="5">
        <v>0</v>
      </c>
      <c r="J35438" s="5">
        <v>0</v>
      </c>
      <c r="K35438" s="5">
        <v>0</v>
      </c>
    </row>
    <row r="35439" spans="1:11" x14ac:dyDescent="0.25">
      <c r="A35439" s="5">
        <f>35432</f>
      </c>
      <c r="B35439" s="5" t="s">
        <v>35447</v>
      </c>
      <c r="C35439" s="5">
        <v>104.3</v>
      </c>
      <c r="D35439" s="5">
        <v>0.1</v>
      </c>
      <c r="E35439" s="5">
        <v>104.4</v>
      </c>
      <c r="F35439" s="5">
        <v>205.7</v>
      </c>
      <c r="G35439" s="5">
        <v>102.3</v>
      </c>
      <c r="H35439" s="5">
        <v>101.8</v>
      </c>
      <c r="I35439" s="5">
        <v>0</v>
      </c>
      <c r="J35439" s="5">
        <v>0</v>
      </c>
      <c r="K35439" s="5">
        <v>0</v>
      </c>
    </row>
    <row r="35440" spans="1:11" x14ac:dyDescent="0.25">
      <c r="A35440" s="5">
        <f>35433</f>
      </c>
      <c r="B35440" s="5" t="s">
        <v>35448</v>
      </c>
      <c r="C35440" s="5">
        <v>104.3</v>
      </c>
      <c r="D35440" s="5">
        <v>0.1</v>
      </c>
      <c r="E35440" s="5">
        <v>104.4</v>
      </c>
      <c r="F35440" s="5">
        <v>205.7</v>
      </c>
      <c r="G35440" s="5">
        <v>102.3</v>
      </c>
      <c r="H35440" s="5">
        <v>101.8</v>
      </c>
      <c r="I35440" s="5">
        <v>0</v>
      </c>
      <c r="J35440" s="5">
        <v>0</v>
      </c>
      <c r="K35440" s="5">
        <v>0</v>
      </c>
    </row>
    <row r="35441" spans="1:11" x14ac:dyDescent="0.25">
      <c r="A35441" s="5">
        <f>35434</f>
      </c>
      <c r="B35441" s="5" t="s">
        <v>35449</v>
      </c>
      <c r="C35441" s="5">
        <v>104.3</v>
      </c>
      <c r="D35441" s="5">
        <v>0.1</v>
      </c>
      <c r="E35441" s="5">
        <v>104.4</v>
      </c>
      <c r="F35441" s="5">
        <v>205.7</v>
      </c>
      <c r="G35441" s="5">
        <v>95.4</v>
      </c>
      <c r="H35441" s="5">
        <v>95.2</v>
      </c>
      <c r="I35441" s="5">
        <v>0</v>
      </c>
      <c r="J35441" s="5">
        <v>0</v>
      </c>
      <c r="K35441" s="5">
        <v>0</v>
      </c>
    </row>
    <row r="35442" spans="1:11" x14ac:dyDescent="0.25">
      <c r="A35442" s="5">
        <f>35435</f>
      </c>
      <c r="B35442" s="5" t="s">
        <v>35450</v>
      </c>
      <c r="C35442" s="5">
        <v>95.5</v>
      </c>
      <c r="D35442" s="5">
        <v>0.1</v>
      </c>
      <c r="E35442" s="5">
        <v>95.6</v>
      </c>
      <c r="F35442" s="5">
        <v>191.3</v>
      </c>
      <c r="G35442" s="5">
        <v>95.4</v>
      </c>
      <c r="H35442" s="5">
        <v>95.2</v>
      </c>
      <c r="I35442" s="5">
        <v>0</v>
      </c>
      <c r="J35442" s="5">
        <v>0</v>
      </c>
      <c r="K35442" s="5">
        <v>0</v>
      </c>
    </row>
    <row r="35443" spans="1:11" x14ac:dyDescent="0.25">
      <c r="A35443" s="5">
        <f>35436</f>
      </c>
      <c r="B35443" s="5" t="s">
        <v>35451</v>
      </c>
      <c r="C35443" s="5">
        <v>95.5</v>
      </c>
      <c r="D35443" s="5">
        <v>0.1</v>
      </c>
      <c r="E35443" s="5">
        <v>95.6</v>
      </c>
      <c r="F35443" s="5">
        <v>191.3</v>
      </c>
      <c r="G35443" s="5">
        <v>95.4</v>
      </c>
      <c r="H35443" s="5">
        <v>95.2</v>
      </c>
      <c r="I35443" s="5">
        <v>0</v>
      </c>
      <c r="J35443" s="5">
        <v>0</v>
      </c>
      <c r="K35443" s="5">
        <v>0</v>
      </c>
    </row>
    <row r="35444" spans="1:11" x14ac:dyDescent="0.25">
      <c r="A35444" s="5">
        <f>35437</f>
      </c>
      <c r="B35444" s="5" t="s">
        <v>35452</v>
      </c>
      <c r="C35444" s="5">
        <v>95.1</v>
      </c>
      <c r="D35444" s="5">
        <v>0.1</v>
      </c>
      <c r="E35444" s="5">
        <v>95.3</v>
      </c>
      <c r="F35444" s="5">
        <v>191.4</v>
      </c>
      <c r="G35444" s="5">
        <v>95.4</v>
      </c>
      <c r="H35444" s="5">
        <v>95.2</v>
      </c>
      <c r="I35444" s="5">
        <v>0</v>
      </c>
      <c r="J35444" s="5">
        <v>0</v>
      </c>
      <c r="K35444" s="5">
        <v>0</v>
      </c>
    </row>
    <row r="35445" spans="1:11" x14ac:dyDescent="0.25">
      <c r="A35445" s="5">
        <f>35438</f>
      </c>
      <c r="B35445" s="5" t="s">
        <v>35453</v>
      </c>
      <c r="C35445" s="5">
        <v>102.6</v>
      </c>
      <c r="D35445" s="5">
        <v>0.1</v>
      </c>
      <c r="E35445" s="5">
        <v>102.7</v>
      </c>
      <c r="F35445" s="5">
        <v>201.8</v>
      </c>
      <c r="G35445" s="5">
        <v>102.1</v>
      </c>
      <c r="H35445" s="5">
        <v>102</v>
      </c>
      <c r="I35445" s="5">
        <v>0</v>
      </c>
      <c r="J35445" s="5">
        <v>0</v>
      </c>
      <c r="K35445" s="5">
        <v>0</v>
      </c>
    </row>
    <row r="35446" spans="1:11" x14ac:dyDescent="0.25">
      <c r="A35446" s="5">
        <f>35439</f>
      </c>
      <c r="B35446" s="5" t="s">
        <v>35454</v>
      </c>
      <c r="C35446" s="5">
        <v>102.6</v>
      </c>
      <c r="D35446" s="5">
        <v>0.1</v>
      </c>
      <c r="E35446" s="5">
        <v>102.7</v>
      </c>
      <c r="F35446" s="5">
        <v>201.8</v>
      </c>
      <c r="G35446" s="5">
        <v>102.1</v>
      </c>
      <c r="H35446" s="5">
        <v>102</v>
      </c>
      <c r="I35446" s="5">
        <v>0</v>
      </c>
      <c r="J35446" s="5">
        <v>0</v>
      </c>
      <c r="K35446" s="5">
        <v>0</v>
      </c>
    </row>
    <row r="35447" spans="1:11" x14ac:dyDescent="0.25">
      <c r="A35447" s="5">
        <f>35440</f>
      </c>
      <c r="B35447" s="5" t="s">
        <v>35455</v>
      </c>
      <c r="C35447" s="5">
        <v>103.6</v>
      </c>
      <c r="D35447" s="5">
        <v>0.1</v>
      </c>
      <c r="E35447" s="5">
        <v>103.7</v>
      </c>
      <c r="F35447" s="5">
        <v>205.6</v>
      </c>
      <c r="G35447" s="5">
        <v>102.5</v>
      </c>
      <c r="H35447" s="5">
        <v>102.4</v>
      </c>
      <c r="I35447" s="5">
        <v>0</v>
      </c>
      <c r="J35447" s="5">
        <v>0</v>
      </c>
      <c r="K35447" s="5">
        <v>0</v>
      </c>
    </row>
    <row r="35448" spans="1:11" x14ac:dyDescent="0.25">
      <c r="A35448" s="5">
        <f>35441</f>
      </c>
      <c r="B35448" s="5" t="s">
        <v>35456</v>
      </c>
      <c r="C35448" s="5">
        <v>103.6</v>
      </c>
      <c r="D35448" s="5">
        <v>0.1</v>
      </c>
      <c r="E35448" s="5">
        <v>103.7</v>
      </c>
      <c r="F35448" s="5">
        <v>205.6</v>
      </c>
      <c r="G35448" s="5">
        <v>102.5</v>
      </c>
      <c r="H35448" s="5">
        <v>102.4</v>
      </c>
      <c r="I35448" s="5">
        <v>0</v>
      </c>
      <c r="J35448" s="5">
        <v>0</v>
      </c>
      <c r="K35448" s="5">
        <v>0</v>
      </c>
    </row>
    <row r="35449" spans="1:11" x14ac:dyDescent="0.25">
      <c r="A35449" s="5">
        <f>35442</f>
      </c>
      <c r="B35449" s="5" t="s">
        <v>35457</v>
      </c>
      <c r="C35449" s="5">
        <v>103.6</v>
      </c>
      <c r="D35449" s="5">
        <v>0.1</v>
      </c>
      <c r="E35449" s="5">
        <v>103.7</v>
      </c>
      <c r="F35449" s="5">
        <v>205.6</v>
      </c>
      <c r="G35449" s="5">
        <v>102.5</v>
      </c>
      <c r="H35449" s="5">
        <v>102.4</v>
      </c>
      <c r="I35449" s="5">
        <v>0</v>
      </c>
      <c r="J35449" s="5">
        <v>0</v>
      </c>
      <c r="K35449" s="5">
        <v>0</v>
      </c>
    </row>
    <row r="35450" spans="1:11" x14ac:dyDescent="0.25">
      <c r="A35450" s="5">
        <f>35443</f>
      </c>
      <c r="B35450" s="5" t="s">
        <v>35458</v>
      </c>
      <c r="C35450" s="5">
        <v>103.6</v>
      </c>
      <c r="D35450" s="5">
        <v>0.1</v>
      </c>
      <c r="E35450" s="5">
        <v>103.7</v>
      </c>
      <c r="F35450" s="5">
        <v>205.6</v>
      </c>
      <c r="G35450" s="5">
        <v>102.5</v>
      </c>
      <c r="H35450" s="5">
        <v>102.4</v>
      </c>
      <c r="I35450" s="5">
        <v>0</v>
      </c>
      <c r="J35450" s="5">
        <v>0</v>
      </c>
      <c r="K35450" s="5">
        <v>0</v>
      </c>
    </row>
    <row r="35451" spans="1:11" x14ac:dyDescent="0.25">
      <c r="A35451" s="5">
        <f>35444</f>
      </c>
      <c r="B35451" s="5" t="s">
        <v>35459</v>
      </c>
      <c r="C35451" s="5">
        <v>94.8</v>
      </c>
      <c r="D35451" s="5">
        <v>0.1</v>
      </c>
      <c r="E35451" s="5">
        <v>94.9</v>
      </c>
      <c r="F35451" s="5">
        <v>188.9</v>
      </c>
      <c r="G35451" s="5">
        <v>94.3</v>
      </c>
      <c r="H35451" s="5">
        <v>94.2</v>
      </c>
      <c r="I35451" s="5">
        <v>0</v>
      </c>
      <c r="J35451" s="5">
        <v>0</v>
      </c>
      <c r="K35451" s="5">
        <v>0</v>
      </c>
    </row>
    <row r="35452" spans="1:11" x14ac:dyDescent="0.25">
      <c r="A35452" s="5">
        <f>35445</f>
      </c>
      <c r="B35452" s="5" t="s">
        <v>35460</v>
      </c>
      <c r="C35452" s="5">
        <v>94.8</v>
      </c>
      <c r="D35452" s="5">
        <v>0.1</v>
      </c>
      <c r="E35452" s="5">
        <v>94.9</v>
      </c>
      <c r="F35452" s="5">
        <v>188.9</v>
      </c>
      <c r="G35452" s="5">
        <v>94.3</v>
      </c>
      <c r="H35452" s="5">
        <v>94.2</v>
      </c>
      <c r="I35452" s="5">
        <v>0</v>
      </c>
      <c r="J35452" s="5">
        <v>0</v>
      </c>
      <c r="K35452" s="5">
        <v>0</v>
      </c>
    </row>
    <row r="35453" spans="1:11" x14ac:dyDescent="0.25">
      <c r="A35453" s="5">
        <f>35446</f>
      </c>
      <c r="B35453" s="5" t="s">
        <v>35461</v>
      </c>
      <c r="C35453" s="5">
        <v>96</v>
      </c>
      <c r="D35453" s="5">
        <v>0.1</v>
      </c>
      <c r="E35453" s="5">
        <v>96.2</v>
      </c>
      <c r="F35453" s="5">
        <v>189.9</v>
      </c>
      <c r="G35453" s="5">
        <v>94.7</v>
      </c>
      <c r="H35453" s="5">
        <v>94.6</v>
      </c>
      <c r="I35453" s="5">
        <v>0</v>
      </c>
      <c r="J35453" s="5">
        <v>0</v>
      </c>
      <c r="K35453" s="5">
        <v>0</v>
      </c>
    </row>
    <row r="35454" spans="1:11" x14ac:dyDescent="0.25">
      <c r="A35454" s="5">
        <f>35447</f>
      </c>
      <c r="B35454" s="5" t="s">
        <v>35462</v>
      </c>
      <c r="C35454" s="5">
        <v>96</v>
      </c>
      <c r="D35454" s="5">
        <v>0.1</v>
      </c>
      <c r="E35454" s="5">
        <v>96.2</v>
      </c>
      <c r="F35454" s="5">
        <v>189.9</v>
      </c>
      <c r="G35454" s="5">
        <v>94.7</v>
      </c>
      <c r="H35454" s="5">
        <v>94.6</v>
      </c>
      <c r="I35454" s="5">
        <v>0</v>
      </c>
      <c r="J35454" s="5">
        <v>0</v>
      </c>
      <c r="K35454" s="5">
        <v>0</v>
      </c>
    </row>
    <row r="35455" spans="1:11" x14ac:dyDescent="0.25">
      <c r="A35455" s="5">
        <f>35448</f>
      </c>
      <c r="B35455" s="5" t="s">
        <v>35463</v>
      </c>
      <c r="C35455" s="5">
        <v>96.2</v>
      </c>
      <c r="D35455" s="5">
        <v>0.1</v>
      </c>
      <c r="E35455" s="5">
        <v>96.3</v>
      </c>
      <c r="F35455" s="5">
        <v>191</v>
      </c>
      <c r="G35455" s="5">
        <v>95.2</v>
      </c>
      <c r="H35455" s="5">
        <v>95</v>
      </c>
      <c r="I35455" s="5">
        <v>0</v>
      </c>
      <c r="J35455" s="5">
        <v>0</v>
      </c>
      <c r="K35455" s="5">
        <v>0</v>
      </c>
    </row>
    <row r="35456" spans="1:11" x14ac:dyDescent="0.25">
      <c r="A35456" s="5">
        <f>35449</f>
      </c>
      <c r="B35456" s="5" t="s">
        <v>35464</v>
      </c>
      <c r="C35456" s="5">
        <v>96.2</v>
      </c>
      <c r="D35456" s="5">
        <v>0.1</v>
      </c>
      <c r="E35456" s="5">
        <v>96.3</v>
      </c>
      <c r="F35456" s="5">
        <v>191</v>
      </c>
      <c r="G35456" s="5">
        <v>95.2</v>
      </c>
      <c r="H35456" s="5">
        <v>95</v>
      </c>
      <c r="I35456" s="5">
        <v>0</v>
      </c>
      <c r="J35456" s="5">
        <v>0</v>
      </c>
      <c r="K35456" s="5">
        <v>0</v>
      </c>
    </row>
    <row r="35457" spans="1:11" x14ac:dyDescent="0.25">
      <c r="A35457" s="5">
        <f>35450</f>
      </c>
      <c r="B35457" s="5" t="s">
        <v>35465</v>
      </c>
      <c r="C35457" s="5">
        <v>95.7</v>
      </c>
      <c r="D35457" s="5">
        <v>0.1</v>
      </c>
      <c r="E35457" s="5">
        <v>95.8</v>
      </c>
      <c r="F35457" s="5">
        <v>192.2</v>
      </c>
      <c r="G35457" s="5">
        <v>95.9</v>
      </c>
      <c r="H35457" s="5">
        <v>95.6</v>
      </c>
      <c r="I35457" s="5">
        <v>0</v>
      </c>
      <c r="J35457" s="5">
        <v>0</v>
      </c>
      <c r="K35457" s="5">
        <v>0</v>
      </c>
    </row>
    <row r="35458" spans="1:11" x14ac:dyDescent="0.25">
      <c r="A35458" s="5">
        <f>35451</f>
      </c>
      <c r="B35458" s="5" t="s">
        <v>35466</v>
      </c>
      <c r="C35458" s="5">
        <v>95.7</v>
      </c>
      <c r="D35458" s="5">
        <v>0.1</v>
      </c>
      <c r="E35458" s="5">
        <v>95.8</v>
      </c>
      <c r="F35458" s="5">
        <v>192.2</v>
      </c>
      <c r="G35458" s="5">
        <v>95.9</v>
      </c>
      <c r="H35458" s="5">
        <v>95.6</v>
      </c>
      <c r="I35458" s="5">
        <v>0</v>
      </c>
      <c r="J35458" s="5">
        <v>0</v>
      </c>
      <c r="K35458" s="5">
        <v>0</v>
      </c>
    </row>
    <row r="35459" spans="1:11" x14ac:dyDescent="0.25">
      <c r="A35459" s="5">
        <f>35452</f>
      </c>
      <c r="B35459" s="5" t="s">
        <v>35467</v>
      </c>
      <c r="C35459" s="5">
        <v>95.7</v>
      </c>
      <c r="D35459" s="5">
        <v>0.1</v>
      </c>
      <c r="E35459" s="5">
        <v>95.8</v>
      </c>
      <c r="F35459" s="5">
        <v>192.2</v>
      </c>
      <c r="G35459" s="5">
        <v>95.9</v>
      </c>
      <c r="H35459" s="5">
        <v>95.6</v>
      </c>
      <c r="I35459" s="5">
        <v>0</v>
      </c>
      <c r="J35459" s="5">
        <v>0</v>
      </c>
      <c r="K35459" s="5">
        <v>0</v>
      </c>
    </row>
    <row r="35460" spans="1:11" x14ac:dyDescent="0.25">
      <c r="A35460" s="5">
        <f>35453</f>
      </c>
      <c r="B35460" s="5" t="s">
        <v>35468</v>
      </c>
      <c r="C35460" s="5">
        <v>95.7</v>
      </c>
      <c r="D35460" s="5">
        <v>0.1</v>
      </c>
      <c r="E35460" s="5">
        <v>95.8</v>
      </c>
      <c r="F35460" s="5">
        <v>192.2</v>
      </c>
      <c r="G35460" s="5">
        <v>95.9</v>
      </c>
      <c r="H35460" s="5">
        <v>95.6</v>
      </c>
      <c r="I35460" s="5">
        <v>0</v>
      </c>
      <c r="J35460" s="5">
        <v>0</v>
      </c>
      <c r="K35460" s="5">
        <v>0</v>
      </c>
    </row>
    <row r="35461" spans="1:11" x14ac:dyDescent="0.25">
      <c r="A35461" s="5">
        <f>35454</f>
      </c>
      <c r="B35461" s="5" t="s">
        <v>35469</v>
      </c>
      <c r="C35461" s="5">
        <v>97.5</v>
      </c>
      <c r="D35461" s="5">
        <v>0.1</v>
      </c>
      <c r="E35461" s="5">
        <v>97.6</v>
      </c>
      <c r="F35461" s="5">
        <v>194.1</v>
      </c>
      <c r="G35461" s="5">
        <v>96.9</v>
      </c>
      <c r="H35461" s="5">
        <v>96.8</v>
      </c>
      <c r="I35461" s="5">
        <v>0</v>
      </c>
      <c r="J35461" s="5">
        <v>0</v>
      </c>
      <c r="K35461" s="5">
        <v>0</v>
      </c>
    </row>
    <row r="35462" spans="1:11" x14ac:dyDescent="0.25">
      <c r="A35462" s="5">
        <f>35455</f>
      </c>
      <c r="B35462" s="5" t="s">
        <v>35470</v>
      </c>
      <c r="C35462" s="5">
        <v>97.5</v>
      </c>
      <c r="D35462" s="5">
        <v>0.1</v>
      </c>
      <c r="E35462" s="5">
        <v>97.6</v>
      </c>
      <c r="F35462" s="5">
        <v>194.1</v>
      </c>
      <c r="G35462" s="5">
        <v>96.9</v>
      </c>
      <c r="H35462" s="5">
        <v>96.8</v>
      </c>
      <c r="I35462" s="5">
        <v>0</v>
      </c>
      <c r="J35462" s="5">
        <v>0</v>
      </c>
      <c r="K35462" s="5">
        <v>0</v>
      </c>
    </row>
    <row r="35463" spans="1:11" x14ac:dyDescent="0.25">
      <c r="A35463" s="5">
        <f>35456</f>
      </c>
      <c r="B35463" s="5" t="s">
        <v>35471</v>
      </c>
      <c r="C35463" s="5">
        <v>102.4</v>
      </c>
      <c r="D35463" s="5">
        <v>0.1</v>
      </c>
      <c r="E35463" s="5">
        <v>102.6</v>
      </c>
      <c r="F35463" s="5">
        <v>204.7</v>
      </c>
      <c r="G35463" s="5">
        <v>102.1</v>
      </c>
      <c r="H35463" s="5">
        <v>102</v>
      </c>
      <c r="I35463" s="5">
        <v>0</v>
      </c>
      <c r="J35463" s="5">
        <v>0</v>
      </c>
      <c r="K35463" s="5">
        <v>0</v>
      </c>
    </row>
    <row r="35464" spans="1:11" x14ac:dyDescent="0.25">
      <c r="A35464" s="5">
        <f>35457</f>
      </c>
      <c r="B35464" s="5" t="s">
        <v>35472</v>
      </c>
      <c r="C35464" s="5">
        <v>102.4</v>
      </c>
      <c r="D35464" s="5">
        <v>0.1</v>
      </c>
      <c r="E35464" s="5">
        <v>102.6</v>
      </c>
      <c r="F35464" s="5">
        <v>204.7</v>
      </c>
      <c r="G35464" s="5">
        <v>102.1</v>
      </c>
      <c r="H35464" s="5">
        <v>102</v>
      </c>
      <c r="I35464" s="5">
        <v>0</v>
      </c>
      <c r="J35464" s="5">
        <v>0</v>
      </c>
      <c r="K35464" s="5">
        <v>0</v>
      </c>
    </row>
    <row r="35465" spans="1:11" x14ac:dyDescent="0.25">
      <c r="A35465" s="5">
        <f>35458</f>
      </c>
      <c r="B35465" s="5" t="s">
        <v>35473</v>
      </c>
      <c r="C35465" s="5">
        <v>0</v>
      </c>
      <c r="D35465" s="5">
        <v>0</v>
      </c>
      <c r="E35465" s="5">
        <v>0</v>
      </c>
      <c r="F35465" s="5">
        <v>0</v>
      </c>
      <c r="G35465" s="5">
        <v>0</v>
      </c>
      <c r="H35465" s="5">
        <v>0</v>
      </c>
      <c r="I35465" s="5">
        <v>0</v>
      </c>
      <c r="J35465" s="5">
        <v>0</v>
      </c>
      <c r="K35465" s="5">
        <v>0</v>
      </c>
    </row>
    <row r="35466" spans="1:11" x14ac:dyDescent="0.25">
      <c r="A35466" s="5">
        <f>35459</f>
      </c>
      <c r="B35466" s="5" t="s">
        <v>35474</v>
      </c>
      <c r="C35466" s="5">
        <v>102.4</v>
      </c>
      <c r="D35466" s="5">
        <v>0.1</v>
      </c>
      <c r="E35466" s="5">
        <v>102.5</v>
      </c>
      <c r="F35466" s="5">
        <v>204.1</v>
      </c>
      <c r="G35466" s="5">
        <v>101.9</v>
      </c>
      <c r="H35466" s="5">
        <v>102</v>
      </c>
      <c r="I35466" s="5">
        <v>0</v>
      </c>
      <c r="J35466" s="5">
        <v>0</v>
      </c>
      <c r="K35466" s="5">
        <v>0</v>
      </c>
    </row>
    <row r="35467" spans="1:11" x14ac:dyDescent="0.25">
      <c r="A35467" s="5">
        <f>35460</f>
      </c>
      <c r="B35467" s="5" t="s">
        <v>35475</v>
      </c>
      <c r="C35467" s="5">
        <v>102.4</v>
      </c>
      <c r="D35467" s="5">
        <v>0.1</v>
      </c>
      <c r="E35467" s="5">
        <v>102.5</v>
      </c>
      <c r="F35467" s="5">
        <v>204.1</v>
      </c>
      <c r="G35467" s="5">
        <v>101.9</v>
      </c>
      <c r="H35467" s="5">
        <v>102</v>
      </c>
      <c r="I35467" s="5">
        <v>0</v>
      </c>
      <c r="J35467" s="5">
        <v>0</v>
      </c>
      <c r="K35467" s="5">
        <v>0</v>
      </c>
    </row>
    <row r="35468" spans="1:11" x14ac:dyDescent="0.25">
      <c r="A35468" s="5">
        <f>35461</f>
      </c>
      <c r="B35468" s="5" t="s">
        <v>35476</v>
      </c>
      <c r="C35468" s="5">
        <v>102.4</v>
      </c>
      <c r="D35468" s="5">
        <v>0.1</v>
      </c>
      <c r="E35468" s="5">
        <v>102.5</v>
      </c>
      <c r="F35468" s="5">
        <v>204.1</v>
      </c>
      <c r="G35468" s="5">
        <v>101.9</v>
      </c>
      <c r="H35468" s="5">
        <v>102</v>
      </c>
      <c r="I35468" s="5">
        <v>0</v>
      </c>
      <c r="J35468" s="5">
        <v>0</v>
      </c>
      <c r="K35468" s="5">
        <v>0</v>
      </c>
    </row>
    <row r="35469" spans="1:11" x14ac:dyDescent="0.25">
      <c r="A35469" s="5">
        <f>35462</f>
      </c>
      <c r="B35469" s="5" t="s">
        <v>35477</v>
      </c>
      <c r="C35469" s="5">
        <v>102.2</v>
      </c>
      <c r="D35469" s="5">
        <v>0.1</v>
      </c>
      <c r="E35469" s="5">
        <v>102.4</v>
      </c>
      <c r="F35469" s="5">
        <v>204.7</v>
      </c>
      <c r="G35469" s="5">
        <v>102.1</v>
      </c>
      <c r="H35469" s="5">
        <v>102</v>
      </c>
      <c r="I35469" s="5">
        <v>0</v>
      </c>
      <c r="J35469" s="5">
        <v>0</v>
      </c>
      <c r="K35469" s="5">
        <v>0</v>
      </c>
    </row>
    <row r="35470" spans="1:11" x14ac:dyDescent="0.25">
      <c r="A35470" s="5">
        <f>35463</f>
      </c>
      <c r="B35470" s="5" t="s">
        <v>35478</v>
      </c>
      <c r="C35470" s="5">
        <v>102.2</v>
      </c>
      <c r="D35470" s="5">
        <v>0.1</v>
      </c>
      <c r="E35470" s="5">
        <v>102.4</v>
      </c>
      <c r="F35470" s="5">
        <v>204.7</v>
      </c>
      <c r="G35470" s="5">
        <v>102.1</v>
      </c>
      <c r="H35470" s="5">
        <v>102</v>
      </c>
      <c r="I35470" s="5">
        <v>0</v>
      </c>
      <c r="J35470" s="5">
        <v>0</v>
      </c>
      <c r="K35470" s="5">
        <v>0</v>
      </c>
    </row>
    <row r="35471" spans="1:11" x14ac:dyDescent="0.25">
      <c r="A35471" s="5">
        <f>35464</f>
      </c>
      <c r="B35471" s="5" t="s">
        <v>35479</v>
      </c>
      <c r="C35471" s="5">
        <v>104.6</v>
      </c>
      <c r="D35471" s="5">
        <v>0.1</v>
      </c>
      <c r="E35471" s="5">
        <v>104.7</v>
      </c>
      <c r="F35471" s="5">
        <v>208.5</v>
      </c>
      <c r="G35471" s="5">
        <v>104</v>
      </c>
      <c r="H35471" s="5">
        <v>103.9</v>
      </c>
      <c r="I35471" s="5">
        <v>0</v>
      </c>
      <c r="J35471" s="5">
        <v>0</v>
      </c>
      <c r="K35471" s="5">
        <v>0</v>
      </c>
    </row>
    <row r="35472" spans="1:11" x14ac:dyDescent="0.25">
      <c r="A35472" s="5">
        <f>35465</f>
      </c>
      <c r="B35472" s="5" t="s">
        <v>35480</v>
      </c>
      <c r="C35472" s="5">
        <v>104.6</v>
      </c>
      <c r="D35472" s="5">
        <v>0.1</v>
      </c>
      <c r="E35472" s="5">
        <v>104.7</v>
      </c>
      <c r="F35472" s="5">
        <v>208.5</v>
      </c>
      <c r="G35472" s="5">
        <v>104</v>
      </c>
      <c r="H35472" s="5">
        <v>103.9</v>
      </c>
      <c r="I35472" s="5">
        <v>0</v>
      </c>
      <c r="J35472" s="5">
        <v>0</v>
      </c>
      <c r="K35472" s="5">
        <v>0</v>
      </c>
    </row>
    <row r="35473" spans="1:11" x14ac:dyDescent="0.25">
      <c r="A35473" s="5">
        <f>35466</f>
      </c>
      <c r="B35473" s="5" t="s">
        <v>35481</v>
      </c>
      <c r="C35473" s="5">
        <v>104.3</v>
      </c>
      <c r="D35473" s="5">
        <v>0.1</v>
      </c>
      <c r="E35473" s="5">
        <v>104.5</v>
      </c>
      <c r="F35473" s="5">
        <v>209.3</v>
      </c>
      <c r="G35473" s="5">
        <v>104.4</v>
      </c>
      <c r="H35473" s="5">
        <v>104.3</v>
      </c>
      <c r="I35473" s="5">
        <v>0</v>
      </c>
      <c r="J35473" s="5">
        <v>0</v>
      </c>
      <c r="K35473" s="5">
        <v>0</v>
      </c>
    </row>
    <row r="35474" spans="1:11" x14ac:dyDescent="0.25">
      <c r="A35474" s="5">
        <f>35467</f>
      </c>
      <c r="B35474" s="5" t="s">
        <v>35482</v>
      </c>
      <c r="C35474" s="5">
        <v>104.3</v>
      </c>
      <c r="D35474" s="5">
        <v>0.1</v>
      </c>
      <c r="E35474" s="5">
        <v>104.5</v>
      </c>
      <c r="F35474" s="5">
        <v>209.3</v>
      </c>
      <c r="G35474" s="5">
        <v>104.4</v>
      </c>
      <c r="H35474" s="5">
        <v>104.3</v>
      </c>
      <c r="I35474" s="5">
        <v>0</v>
      </c>
      <c r="J35474" s="5">
        <v>0</v>
      </c>
      <c r="K35474" s="5">
        <v>0</v>
      </c>
    </row>
    <row r="35475" spans="1:11" x14ac:dyDescent="0.25">
      <c r="A35475" s="5">
        <f>35468</f>
      </c>
      <c r="B35475" s="5" t="s">
        <v>35483</v>
      </c>
      <c r="C35475" s="5">
        <v>104.3</v>
      </c>
      <c r="D35475" s="5">
        <v>0.1</v>
      </c>
      <c r="E35475" s="5">
        <v>98.2</v>
      </c>
      <c r="F35475" s="5">
        <v>200.9</v>
      </c>
      <c r="G35475" s="5">
        <v>100.7</v>
      </c>
      <c r="H35475" s="5">
        <v>100.9</v>
      </c>
      <c r="I35475" s="5">
        <v>0</v>
      </c>
      <c r="J35475" s="5">
        <v>0</v>
      </c>
      <c r="K35475" s="5">
        <v>0</v>
      </c>
    </row>
    <row r="35476" spans="1:11" x14ac:dyDescent="0.25">
      <c r="A35476" s="5">
        <f>35469</f>
      </c>
      <c r="B35476" s="5" t="s">
        <v>35484</v>
      </c>
      <c r="C35476" s="5">
        <v>98</v>
      </c>
      <c r="D35476" s="5">
        <v>0.1</v>
      </c>
      <c r="E35476" s="5">
        <v>98.2</v>
      </c>
      <c r="F35476" s="5">
        <v>200.9</v>
      </c>
      <c r="G35476" s="5">
        <v>100.7</v>
      </c>
      <c r="H35476" s="5">
        <v>100.9</v>
      </c>
      <c r="I35476" s="5">
        <v>0</v>
      </c>
      <c r="J35476" s="5">
        <v>0</v>
      </c>
      <c r="K35476" s="5">
        <v>0</v>
      </c>
    </row>
    <row r="35477" spans="1:11" x14ac:dyDescent="0.25">
      <c r="A35477" s="5">
        <f>35470</f>
      </c>
      <c r="B35477" s="5" t="s">
        <v>35485</v>
      </c>
      <c r="C35477" s="5">
        <v>98</v>
      </c>
      <c r="D35477" s="5">
        <v>0.1</v>
      </c>
      <c r="E35477" s="5">
        <v>98.2</v>
      </c>
      <c r="F35477" s="5">
        <v>200.9</v>
      </c>
      <c r="G35477" s="5">
        <v>100.7</v>
      </c>
      <c r="H35477" s="5">
        <v>100.9</v>
      </c>
      <c r="I35477" s="5">
        <v>0</v>
      </c>
      <c r="J35477" s="5">
        <v>0</v>
      </c>
      <c r="K35477" s="5">
        <v>0</v>
      </c>
    </row>
    <row r="35478" spans="1:11" x14ac:dyDescent="0.25">
      <c r="A35478" s="5">
        <f>35471</f>
      </c>
      <c r="B35478" s="5" t="s">
        <v>35486</v>
      </c>
      <c r="C35478" s="5">
        <v>98</v>
      </c>
      <c r="D35478" s="5">
        <v>0.1</v>
      </c>
      <c r="E35478" s="5">
        <v>98.2</v>
      </c>
      <c r="F35478" s="5">
        <v>200.9</v>
      </c>
      <c r="G35478" s="5">
        <v>100.7</v>
      </c>
      <c r="H35478" s="5">
        <v>100.9</v>
      </c>
      <c r="I35478" s="5">
        <v>0</v>
      </c>
      <c r="J35478" s="5">
        <v>0</v>
      </c>
      <c r="K35478" s="5">
        <v>0</v>
      </c>
    </row>
    <row r="35479" spans="1:11" x14ac:dyDescent="0.25">
      <c r="A35479" s="5">
        <f>35472</f>
      </c>
      <c r="B35479" s="5" t="s">
        <v>35487</v>
      </c>
      <c r="C35479" s="5">
        <v>97.6</v>
      </c>
      <c r="D35479" s="5">
        <v>0.1</v>
      </c>
      <c r="E35479" s="5">
        <v>97.8</v>
      </c>
      <c r="F35479" s="5">
        <v>194.8</v>
      </c>
      <c r="G35479" s="5">
        <v>97.1</v>
      </c>
      <c r="H35479" s="5">
        <v>96.9</v>
      </c>
      <c r="I35479" s="5">
        <v>0</v>
      </c>
      <c r="J35479" s="5">
        <v>0</v>
      </c>
      <c r="K35479" s="5">
        <v>0</v>
      </c>
    </row>
    <row r="35480" spans="1:11" x14ac:dyDescent="0.25">
      <c r="A35480" s="5">
        <f>35473</f>
      </c>
      <c r="B35480" s="5" t="s">
        <v>35488</v>
      </c>
      <c r="C35480" s="5">
        <v>97.6</v>
      </c>
      <c r="D35480" s="5">
        <v>0.1</v>
      </c>
      <c r="E35480" s="5">
        <v>97.8</v>
      </c>
      <c r="F35480" s="5">
        <v>194.8</v>
      </c>
      <c r="G35480" s="5">
        <v>97.1</v>
      </c>
      <c r="H35480" s="5">
        <v>96.9</v>
      </c>
      <c r="I35480" s="5">
        <v>0</v>
      </c>
      <c r="J35480" s="5">
        <v>0</v>
      </c>
      <c r="K35480" s="5">
        <v>0</v>
      </c>
    </row>
    <row r="35481" spans="1:11" x14ac:dyDescent="0.25">
      <c r="A35481" s="5">
        <f>35474</f>
      </c>
      <c r="B35481" s="5" t="s">
        <v>35489</v>
      </c>
      <c r="C35481" s="5">
        <v>96.2</v>
      </c>
      <c r="D35481" s="5">
        <v>0.1</v>
      </c>
      <c r="E35481" s="5">
        <v>96.3</v>
      </c>
      <c r="F35481" s="5">
        <v>189.7</v>
      </c>
      <c r="G35481" s="5">
        <v>94.6</v>
      </c>
      <c r="H35481" s="5">
        <v>94.4</v>
      </c>
      <c r="I35481" s="5">
        <v>0</v>
      </c>
      <c r="J35481" s="5">
        <v>0</v>
      </c>
      <c r="K35481" s="5">
        <v>0</v>
      </c>
    </row>
    <row r="35482" spans="1:11" x14ac:dyDescent="0.25">
      <c r="A35482" s="5">
        <f>35475</f>
      </c>
      <c r="B35482" s="5" t="s">
        <v>35490</v>
      </c>
      <c r="C35482" s="5">
        <v>96.2</v>
      </c>
      <c r="D35482" s="5">
        <v>0.1</v>
      </c>
      <c r="E35482" s="5">
        <v>96.3</v>
      </c>
      <c r="F35482" s="5">
        <v>189.7</v>
      </c>
      <c r="G35482" s="5">
        <v>94.6</v>
      </c>
      <c r="H35482" s="5">
        <v>94.4</v>
      </c>
      <c r="I35482" s="5">
        <v>0</v>
      </c>
      <c r="J35482" s="5">
        <v>0</v>
      </c>
      <c r="K35482" s="5">
        <v>0</v>
      </c>
    </row>
    <row r="35483" spans="1:11" x14ac:dyDescent="0.25">
      <c r="A35483" s="5">
        <f>35476</f>
      </c>
      <c r="B35483" s="5" t="s">
        <v>35491</v>
      </c>
      <c r="C35483" s="5">
        <v>96.4</v>
      </c>
      <c r="D35483" s="5">
        <v>0.1</v>
      </c>
      <c r="E35483" s="5">
        <v>96.5</v>
      </c>
      <c r="F35483" s="5">
        <v>200</v>
      </c>
      <c r="G35483" s="5">
        <v>99.8</v>
      </c>
      <c r="H35483" s="5">
        <v>101.6</v>
      </c>
      <c r="I35483" s="5">
        <v>0</v>
      </c>
      <c r="J35483" s="5">
        <v>0</v>
      </c>
      <c r="K35483" s="5">
        <v>0</v>
      </c>
    </row>
    <row r="35484" spans="1:11" x14ac:dyDescent="0.25">
      <c r="A35484" s="5">
        <f>35477</f>
      </c>
      <c r="B35484" s="5" t="s">
        <v>35492</v>
      </c>
      <c r="C35484" s="5">
        <v>96.4</v>
      </c>
      <c r="D35484" s="5">
        <v>0.1</v>
      </c>
      <c r="E35484" s="5">
        <v>96.5</v>
      </c>
      <c r="F35484" s="5">
        <v>200</v>
      </c>
      <c r="G35484" s="5">
        <v>99.8</v>
      </c>
      <c r="H35484" s="5">
        <v>101.6</v>
      </c>
      <c r="I35484" s="5">
        <v>0</v>
      </c>
      <c r="J35484" s="5">
        <v>0</v>
      </c>
      <c r="K35484" s="5">
        <v>0</v>
      </c>
    </row>
    <row r="35485" spans="1:11" x14ac:dyDescent="0.25">
      <c r="A35485" s="5">
        <f>35478</f>
      </c>
      <c r="B35485" s="5" t="s">
        <v>35493</v>
      </c>
      <c r="C35485" s="5">
        <v>104.4</v>
      </c>
      <c r="D35485" s="5">
        <v>0.1</v>
      </c>
      <c r="E35485" s="5">
        <v>104.6</v>
      </c>
      <c r="F35485" s="5">
        <v>207.8</v>
      </c>
      <c r="G35485" s="5">
        <v>103.7</v>
      </c>
      <c r="H35485" s="5">
        <v>103.6</v>
      </c>
      <c r="I35485" s="5">
        <v>0</v>
      </c>
      <c r="J35485" s="5">
        <v>0</v>
      </c>
      <c r="K35485" s="5">
        <v>0</v>
      </c>
    </row>
    <row r="35486" spans="1:11" x14ac:dyDescent="0.25">
      <c r="A35486" s="5">
        <f>35479</f>
      </c>
      <c r="B35486" s="5" t="s">
        <v>35494</v>
      </c>
      <c r="C35486" s="5">
        <v>104.4</v>
      </c>
      <c r="D35486" s="5">
        <v>0.1</v>
      </c>
      <c r="E35486" s="5">
        <v>104.6</v>
      </c>
      <c r="F35486" s="5">
        <v>207.8</v>
      </c>
      <c r="G35486" s="5">
        <v>103.7</v>
      </c>
      <c r="H35486" s="5">
        <v>103.6</v>
      </c>
      <c r="I35486" s="5">
        <v>0</v>
      </c>
      <c r="J35486" s="5">
        <v>0</v>
      </c>
      <c r="K35486" s="5">
        <v>0</v>
      </c>
    </row>
    <row r="35487" spans="1:11" x14ac:dyDescent="0.25">
      <c r="A35487" s="5">
        <f>35480</f>
      </c>
      <c r="B35487" s="5" t="s">
        <v>35495</v>
      </c>
      <c r="C35487" s="5">
        <v>104.4</v>
      </c>
      <c r="D35487" s="5">
        <v>0.1</v>
      </c>
      <c r="E35487" s="5">
        <v>104.6</v>
      </c>
      <c r="F35487" s="5">
        <v>207.8</v>
      </c>
      <c r="G35487" s="5">
        <v>103.7</v>
      </c>
      <c r="H35487" s="5">
        <v>103.6</v>
      </c>
      <c r="I35487" s="5">
        <v>0</v>
      </c>
      <c r="J35487" s="5">
        <v>0</v>
      </c>
      <c r="K35487" s="5">
        <v>0</v>
      </c>
    </row>
    <row r="35488" spans="1:11" x14ac:dyDescent="0.25">
      <c r="A35488" s="5">
        <f>35481</f>
      </c>
      <c r="B35488" s="5" t="s">
        <v>35496</v>
      </c>
      <c r="C35488" s="5">
        <v>104.4</v>
      </c>
      <c r="D35488" s="5">
        <v>0.1</v>
      </c>
      <c r="E35488" s="5">
        <v>104.6</v>
      </c>
      <c r="F35488" s="5">
        <v>207.8</v>
      </c>
      <c r="G35488" s="5">
        <v>103.7</v>
      </c>
      <c r="H35488" s="5">
        <v>103.6</v>
      </c>
      <c r="I35488" s="5">
        <v>0</v>
      </c>
      <c r="J35488" s="5">
        <v>0</v>
      </c>
      <c r="K35488" s="5">
        <v>0</v>
      </c>
    </row>
    <row r="35489" spans="1:11" x14ac:dyDescent="0.25">
      <c r="A35489" s="5">
        <f>35482</f>
      </c>
      <c r="B35489" s="5" t="s">
        <v>35497</v>
      </c>
      <c r="C35489" s="5">
        <v>95.4</v>
      </c>
      <c r="D35489" s="5">
        <v>0.1</v>
      </c>
      <c r="E35489" s="5">
        <v>95.5</v>
      </c>
      <c r="F35489" s="5">
        <v>191.8</v>
      </c>
      <c r="G35489" s="5">
        <v>95.7</v>
      </c>
      <c r="H35489" s="5">
        <v>95.5</v>
      </c>
      <c r="I35489" s="5">
        <v>0</v>
      </c>
      <c r="J35489" s="5">
        <v>0</v>
      </c>
      <c r="K35489" s="5">
        <v>0</v>
      </c>
    </row>
    <row r="35490" spans="1:11" x14ac:dyDescent="0.25">
      <c r="A35490" s="5">
        <f>35483</f>
      </c>
      <c r="B35490" s="5" t="s">
        <v>35498</v>
      </c>
      <c r="C35490" s="5">
        <v>95.4</v>
      </c>
      <c r="D35490" s="5">
        <v>0.1</v>
      </c>
      <c r="E35490" s="5">
        <v>95.5</v>
      </c>
      <c r="F35490" s="5">
        <v>191.8</v>
      </c>
      <c r="G35490" s="5">
        <v>95.7</v>
      </c>
      <c r="H35490" s="5">
        <v>95.5</v>
      </c>
      <c r="I35490" s="5">
        <v>0</v>
      </c>
      <c r="J35490" s="5">
        <v>0</v>
      </c>
      <c r="K35490" s="5">
        <v>0</v>
      </c>
    </row>
    <row r="35491" spans="1:11" x14ac:dyDescent="0.25">
      <c r="A35491" s="5">
        <f>35484</f>
      </c>
      <c r="B35491" s="5" t="s">
        <v>35499</v>
      </c>
      <c r="C35491" s="5">
        <v>96.8</v>
      </c>
      <c r="D35491" s="5">
        <v>0.1</v>
      </c>
      <c r="E35491" s="5">
        <v>97</v>
      </c>
      <c r="F35491" s="5">
        <v>192.6</v>
      </c>
      <c r="G35491" s="5">
        <v>96.1</v>
      </c>
      <c r="H35491" s="5">
        <v>96</v>
      </c>
      <c r="I35491" s="5">
        <v>0</v>
      </c>
      <c r="J35491" s="5">
        <v>0</v>
      </c>
      <c r="K35491" s="5">
        <v>0</v>
      </c>
    </row>
    <row r="35492" spans="1:11" x14ac:dyDescent="0.25">
      <c r="A35492" s="5">
        <f>35485</f>
      </c>
      <c r="B35492" s="5" t="s">
        <v>35500</v>
      </c>
      <c r="C35492" s="5">
        <v>96.8</v>
      </c>
      <c r="D35492" s="5">
        <v>0.1</v>
      </c>
      <c r="E35492" s="5">
        <v>97</v>
      </c>
      <c r="F35492" s="5">
        <v>192.6</v>
      </c>
      <c r="G35492" s="5">
        <v>96.1</v>
      </c>
      <c r="H35492" s="5">
        <v>96</v>
      </c>
      <c r="I35492" s="5">
        <v>0</v>
      </c>
      <c r="J35492" s="5">
        <v>0</v>
      </c>
      <c r="K35492" s="5">
        <v>0</v>
      </c>
    </row>
    <row r="35493" spans="1:11" x14ac:dyDescent="0.25">
      <c r="A35493" s="5">
        <f>35486</f>
      </c>
      <c r="B35493" s="5" t="s">
        <v>35501</v>
      </c>
      <c r="C35493" s="5">
        <v>97.6</v>
      </c>
      <c r="D35493" s="5">
        <v>0.1</v>
      </c>
      <c r="E35493" s="5">
        <v>97.8</v>
      </c>
      <c r="F35493" s="5">
        <v>199.5</v>
      </c>
      <c r="G35493" s="5">
        <v>99.4</v>
      </c>
      <c r="H35493" s="5">
        <v>99.1</v>
      </c>
      <c r="I35493" s="5">
        <v>0</v>
      </c>
      <c r="J35493" s="5">
        <v>0</v>
      </c>
      <c r="K35493" s="5">
        <v>0</v>
      </c>
    </row>
    <row r="35494" spans="1:11" x14ac:dyDescent="0.25">
      <c r="A35494" s="5">
        <f>35487</f>
      </c>
      <c r="B35494" s="5" t="s">
        <v>35502</v>
      </c>
      <c r="C35494" s="5">
        <v>97.6</v>
      </c>
      <c r="D35494" s="5">
        <v>0.1</v>
      </c>
      <c r="E35494" s="5">
        <v>97.8</v>
      </c>
      <c r="F35494" s="5">
        <v>199.5</v>
      </c>
      <c r="G35494" s="5">
        <v>99.4</v>
      </c>
      <c r="H35494" s="5">
        <v>99.1</v>
      </c>
      <c r="I35494" s="5">
        <v>0</v>
      </c>
      <c r="J35494" s="5">
        <v>0</v>
      </c>
      <c r="K35494" s="5">
        <v>0</v>
      </c>
    </row>
    <row r="35495" spans="1:11" x14ac:dyDescent="0.25">
      <c r="A35495" s="5">
        <f>35488</f>
      </c>
      <c r="B35495" s="5" t="s">
        <v>35503</v>
      </c>
      <c r="C35495" s="5">
        <v>96.3</v>
      </c>
      <c r="D35495" s="5">
        <v>0.1</v>
      </c>
      <c r="E35495" s="5">
        <v>96.4</v>
      </c>
      <c r="F35495" s="5">
        <v>191.8</v>
      </c>
      <c r="G35495" s="5">
        <v>95.7</v>
      </c>
      <c r="H35495" s="5">
        <v>95.6</v>
      </c>
      <c r="I35495" s="5">
        <v>0</v>
      </c>
      <c r="J35495" s="5">
        <v>0</v>
      </c>
      <c r="K35495" s="5">
        <v>0</v>
      </c>
    </row>
    <row r="35496" spans="1:11" x14ac:dyDescent="0.25">
      <c r="A35496" s="5">
        <f>35489</f>
      </c>
      <c r="B35496" s="5" t="s">
        <v>35504</v>
      </c>
      <c r="C35496" s="5">
        <v>96.3</v>
      </c>
      <c r="D35496" s="5">
        <v>0.1</v>
      </c>
      <c r="E35496" s="5">
        <v>96.4</v>
      </c>
      <c r="F35496" s="5">
        <v>191.8</v>
      </c>
      <c r="G35496" s="5">
        <v>95.7</v>
      </c>
      <c r="H35496" s="5">
        <v>95.6</v>
      </c>
      <c r="I35496" s="5">
        <v>0</v>
      </c>
      <c r="J35496" s="5">
        <v>0</v>
      </c>
      <c r="K35496" s="5">
        <v>0</v>
      </c>
    </row>
    <row r="35497" spans="1:11" x14ac:dyDescent="0.25">
      <c r="A35497" s="5">
        <f>35490</f>
      </c>
      <c r="B35497" s="5" t="s">
        <v>35505</v>
      </c>
      <c r="C35497" s="5">
        <v>96.3</v>
      </c>
      <c r="D35497" s="5">
        <v>0.1</v>
      </c>
      <c r="E35497" s="5">
        <v>96.4</v>
      </c>
      <c r="F35497" s="5">
        <v>191.8</v>
      </c>
      <c r="G35497" s="5">
        <v>95.7</v>
      </c>
      <c r="H35497" s="5">
        <v>95.6</v>
      </c>
      <c r="I35497" s="5">
        <v>0</v>
      </c>
      <c r="J35497" s="5">
        <v>0</v>
      </c>
      <c r="K35497" s="5">
        <v>0</v>
      </c>
    </row>
    <row r="35498" spans="1:11" x14ac:dyDescent="0.25">
      <c r="A35498" s="5">
        <f>35491</f>
      </c>
      <c r="B35498" s="5" t="s">
        <v>35506</v>
      </c>
      <c r="C35498" s="5">
        <v>96.3</v>
      </c>
      <c r="D35498" s="5">
        <v>0.1</v>
      </c>
      <c r="E35498" s="5">
        <v>96.4</v>
      </c>
      <c r="F35498" s="5">
        <v>191.8</v>
      </c>
      <c r="G35498" s="5">
        <v>95.7</v>
      </c>
      <c r="H35498" s="5">
        <v>95.6</v>
      </c>
      <c r="I35498" s="5">
        <v>0</v>
      </c>
      <c r="J35498" s="5">
        <v>0</v>
      </c>
      <c r="K35498" s="5">
        <v>0</v>
      </c>
    </row>
    <row r="35499" spans="1:11" x14ac:dyDescent="0.25">
      <c r="A35499" s="5">
        <f>35492</f>
      </c>
      <c r="B35499" s="5" t="s">
        <v>35507</v>
      </c>
      <c r="C35499" s="5">
        <v>96.6</v>
      </c>
      <c r="D35499" s="5">
        <v>0.1</v>
      </c>
      <c r="E35499" s="5">
        <v>96.7</v>
      </c>
      <c r="F35499" s="5">
        <v>204.3</v>
      </c>
      <c r="G35499" s="5">
        <v>101.7</v>
      </c>
      <c r="H35499" s="5">
        <v>101.3</v>
      </c>
      <c r="I35499" s="5">
        <v>0</v>
      </c>
      <c r="J35499" s="5">
        <v>0</v>
      </c>
      <c r="K35499" s="5">
        <v>0</v>
      </c>
    </row>
    <row r="35500" spans="1:11" x14ac:dyDescent="0.25">
      <c r="A35500" s="5">
        <f>35493</f>
      </c>
      <c r="B35500" s="5" t="s">
        <v>35508</v>
      </c>
      <c r="C35500" s="5">
        <v>96.6</v>
      </c>
      <c r="D35500" s="5">
        <v>0.1</v>
      </c>
      <c r="E35500" s="5">
        <v>96.7</v>
      </c>
      <c r="F35500" s="5">
        <v>204.3</v>
      </c>
      <c r="G35500" s="5">
        <v>101.7</v>
      </c>
      <c r="H35500" s="5">
        <v>101.3</v>
      </c>
      <c r="I35500" s="5">
        <v>0</v>
      </c>
      <c r="J35500" s="5">
        <v>0</v>
      </c>
      <c r="K35500" s="5">
        <v>0</v>
      </c>
    </row>
    <row r="35501" spans="1:11" x14ac:dyDescent="0.25">
      <c r="A35501" s="5">
        <f>35494</f>
      </c>
      <c r="B35501" s="5" t="s">
        <v>35509</v>
      </c>
      <c r="C35501" s="5">
        <v>103.1</v>
      </c>
      <c r="D35501" s="5">
        <v>0.1</v>
      </c>
      <c r="E35501" s="5">
        <v>103.2</v>
      </c>
      <c r="F35501" s="5">
        <v>204.9</v>
      </c>
      <c r="G35501" s="5">
        <v>102.3</v>
      </c>
      <c r="H35501" s="5">
        <v>102.2</v>
      </c>
      <c r="I35501" s="5">
        <v>0</v>
      </c>
      <c r="J35501" s="5">
        <v>0</v>
      </c>
      <c r="K35501" s="5">
        <v>0</v>
      </c>
    </row>
    <row r="35502" spans="1:11" x14ac:dyDescent="0.25">
      <c r="A35502" s="5">
        <f>35495</f>
      </c>
      <c r="B35502" s="5" t="s">
        <v>35510</v>
      </c>
      <c r="C35502" s="5">
        <v>103.1</v>
      </c>
      <c r="D35502" s="5">
        <v>0.1</v>
      </c>
      <c r="E35502" s="5">
        <v>103.2</v>
      </c>
      <c r="F35502" s="5">
        <v>204.9</v>
      </c>
      <c r="G35502" s="5">
        <v>102.3</v>
      </c>
      <c r="H35502" s="5">
        <v>102.2</v>
      </c>
      <c r="I35502" s="5">
        <v>0</v>
      </c>
      <c r="J35502" s="5">
        <v>0</v>
      </c>
      <c r="K35502" s="5">
        <v>0</v>
      </c>
    </row>
    <row r="35503" spans="1:11" x14ac:dyDescent="0.25">
      <c r="A35503" s="5">
        <f>35496</f>
      </c>
      <c r="B35503" s="5" t="s">
        <v>35511</v>
      </c>
      <c r="C35503" s="5">
        <v>97.9</v>
      </c>
      <c r="D35503" s="5">
        <v>0.1</v>
      </c>
      <c r="E35503" s="5">
        <v>98</v>
      </c>
      <c r="F35503" s="5">
        <v>196.1</v>
      </c>
      <c r="G35503" s="5">
        <v>96.8</v>
      </c>
      <c r="H35503" s="5">
        <v>95.8</v>
      </c>
      <c r="I35503" s="5">
        <v>0</v>
      </c>
      <c r="J35503" s="5">
        <v>0</v>
      </c>
      <c r="K35503" s="5">
        <v>0</v>
      </c>
    </row>
    <row r="35504" spans="1:11" x14ac:dyDescent="0.25">
      <c r="A35504" s="5">
        <f>35497</f>
      </c>
      <c r="B35504" s="5" t="s">
        <v>35512</v>
      </c>
      <c r="C35504" s="5">
        <v>97.9</v>
      </c>
      <c r="D35504" s="5">
        <v>0.1</v>
      </c>
      <c r="E35504" s="5">
        <v>98</v>
      </c>
      <c r="F35504" s="5">
        <v>196.1</v>
      </c>
      <c r="G35504" s="5">
        <v>96.8</v>
      </c>
      <c r="H35504" s="5">
        <v>95.8</v>
      </c>
      <c r="I35504" s="5">
        <v>0</v>
      </c>
      <c r="J35504" s="5">
        <v>0</v>
      </c>
      <c r="K35504" s="5">
        <v>0</v>
      </c>
    </row>
    <row r="35505" spans="1:11" x14ac:dyDescent="0.25">
      <c r="A35505" s="5">
        <f>35498</f>
      </c>
      <c r="B35505" s="5" t="s">
        <v>35513</v>
      </c>
      <c r="C35505" s="5">
        <v>102.5</v>
      </c>
      <c r="D35505" s="5">
        <v>0.1</v>
      </c>
      <c r="E35505" s="5">
        <v>102.7</v>
      </c>
      <c r="F35505" s="5">
        <v>204.3</v>
      </c>
      <c r="G35505" s="5">
        <v>102</v>
      </c>
      <c r="H35505" s="5">
        <v>101.9</v>
      </c>
      <c r="I35505" s="5">
        <v>0</v>
      </c>
      <c r="J35505" s="5">
        <v>0</v>
      </c>
      <c r="K35505" s="5">
        <v>0</v>
      </c>
    </row>
    <row r="35506" spans="1:11" x14ac:dyDescent="0.25">
      <c r="A35506" s="5">
        <f>35499</f>
      </c>
      <c r="B35506" s="5" t="s">
        <v>35514</v>
      </c>
      <c r="C35506" s="5">
        <v>102.5</v>
      </c>
      <c r="D35506" s="5">
        <v>0.1</v>
      </c>
      <c r="E35506" s="5">
        <v>102.7</v>
      </c>
      <c r="F35506" s="5">
        <v>204.3</v>
      </c>
      <c r="G35506" s="5">
        <v>102</v>
      </c>
      <c r="H35506" s="5">
        <v>101.9</v>
      </c>
      <c r="I35506" s="5">
        <v>0</v>
      </c>
      <c r="J35506" s="5">
        <v>0</v>
      </c>
      <c r="K35506" s="5">
        <v>0</v>
      </c>
    </row>
    <row r="35507" spans="1:11" x14ac:dyDescent="0.25">
      <c r="A35507" s="5">
        <f>35500</f>
      </c>
      <c r="B35507" s="5" t="s">
        <v>35515</v>
      </c>
      <c r="C35507" s="5">
        <v>102.5</v>
      </c>
      <c r="D35507" s="5">
        <v>0.1</v>
      </c>
      <c r="E35507" s="5">
        <v>102.7</v>
      </c>
      <c r="F35507" s="5">
        <v>204.3</v>
      </c>
      <c r="G35507" s="5">
        <v>102</v>
      </c>
      <c r="H35507" s="5">
        <v>101.9</v>
      </c>
      <c r="I35507" s="5">
        <v>0</v>
      </c>
      <c r="J35507" s="5">
        <v>0</v>
      </c>
      <c r="K35507" s="5">
        <v>0</v>
      </c>
    </row>
    <row r="35508" spans="1:11" x14ac:dyDescent="0.25">
      <c r="A35508" s="5">
        <f>35501</f>
      </c>
      <c r="B35508" s="5" t="s">
        <v>35516</v>
      </c>
      <c r="C35508" s="5">
        <v>102.5</v>
      </c>
      <c r="D35508" s="5">
        <v>0.1</v>
      </c>
      <c r="E35508" s="5">
        <v>102.7</v>
      </c>
      <c r="F35508" s="5">
        <v>204.3</v>
      </c>
      <c r="G35508" s="5">
        <v>102</v>
      </c>
      <c r="H35508" s="5">
        <v>101.9</v>
      </c>
      <c r="I35508" s="5">
        <v>0</v>
      </c>
      <c r="J35508" s="5">
        <v>0</v>
      </c>
      <c r="K35508" s="5">
        <v>0</v>
      </c>
    </row>
    <row r="35509" spans="1:11" x14ac:dyDescent="0.25">
      <c r="A35509" s="5">
        <f>35502</f>
      </c>
      <c r="B35509" s="5" t="s">
        <v>35517</v>
      </c>
      <c r="C35509" s="5">
        <v>99</v>
      </c>
      <c r="D35509" s="5">
        <v>0.1</v>
      </c>
      <c r="E35509" s="5">
        <v>99.1</v>
      </c>
      <c r="F35509" s="5">
        <v>196.3</v>
      </c>
      <c r="G35509" s="5">
        <v>98</v>
      </c>
      <c r="H35509" s="5">
        <v>97.9</v>
      </c>
      <c r="I35509" s="5">
        <v>0</v>
      </c>
      <c r="J35509" s="5">
        <v>0</v>
      </c>
      <c r="K35509" s="5">
        <v>0</v>
      </c>
    </row>
    <row r="35510" spans="1:11" x14ac:dyDescent="0.25">
      <c r="A35510" s="5">
        <f>35503</f>
      </c>
      <c r="B35510" s="5" t="s">
        <v>35518</v>
      </c>
      <c r="C35510" s="5">
        <v>99</v>
      </c>
      <c r="D35510" s="5">
        <v>0.1</v>
      </c>
      <c r="E35510" s="5">
        <v>99.1</v>
      </c>
      <c r="F35510" s="5">
        <v>196.3</v>
      </c>
      <c r="G35510" s="5">
        <v>98</v>
      </c>
      <c r="H35510" s="5">
        <v>97.9</v>
      </c>
      <c r="I35510" s="5">
        <v>0</v>
      </c>
      <c r="J35510" s="5">
        <v>0</v>
      </c>
      <c r="K35510" s="5">
        <v>0</v>
      </c>
    </row>
    <row r="35511" spans="1:11" x14ac:dyDescent="0.25">
      <c r="A35511" s="5">
        <f>35504</f>
      </c>
      <c r="B35511" s="5" t="s">
        <v>35519</v>
      </c>
      <c r="C35511" s="5">
        <v>97.7</v>
      </c>
      <c r="D35511" s="5">
        <v>0.1</v>
      </c>
      <c r="E35511" s="5">
        <v>97.9</v>
      </c>
      <c r="F35511" s="5">
        <v>196.7</v>
      </c>
      <c r="G35511" s="5">
        <v>98</v>
      </c>
      <c r="H35511" s="5">
        <v>97.8</v>
      </c>
      <c r="I35511" s="5">
        <v>0</v>
      </c>
      <c r="J35511" s="5">
        <v>0</v>
      </c>
      <c r="K35511" s="5">
        <v>0</v>
      </c>
    </row>
    <row r="35512" spans="1:11" x14ac:dyDescent="0.25">
      <c r="A35512" s="5">
        <f>35505</f>
      </c>
      <c r="B35512" s="5" t="s">
        <v>35520</v>
      </c>
      <c r="C35512" s="5">
        <v>97.7</v>
      </c>
      <c r="D35512" s="5">
        <v>0.1</v>
      </c>
      <c r="E35512" s="5">
        <v>97.9</v>
      </c>
      <c r="F35512" s="5">
        <v>196.7</v>
      </c>
      <c r="G35512" s="5">
        <v>98</v>
      </c>
      <c r="H35512" s="5">
        <v>97.8</v>
      </c>
      <c r="I35512" s="5">
        <v>0</v>
      </c>
      <c r="J35512" s="5">
        <v>0</v>
      </c>
      <c r="K35512" s="5">
        <v>0</v>
      </c>
    </row>
    <row r="35513" spans="1:11" x14ac:dyDescent="0.25">
      <c r="A35513" s="5">
        <f>35506</f>
      </c>
      <c r="B35513" s="5" t="s">
        <v>35521</v>
      </c>
      <c r="C35513" s="5">
        <v>104.4</v>
      </c>
      <c r="D35513" s="5">
        <v>0.1</v>
      </c>
      <c r="E35513" s="5">
        <v>104.6</v>
      </c>
      <c r="F35513" s="5">
        <v>205.7</v>
      </c>
      <c r="G35513" s="5">
        <v>102.8</v>
      </c>
      <c r="H35513" s="5">
        <v>102.7</v>
      </c>
      <c r="I35513" s="5">
        <v>0</v>
      </c>
      <c r="J35513" s="5">
        <v>0</v>
      </c>
      <c r="K35513" s="5">
        <v>0</v>
      </c>
    </row>
    <row r="35514" spans="1:11" x14ac:dyDescent="0.25">
      <c r="A35514" s="5">
        <f>35507</f>
      </c>
      <c r="B35514" s="5" t="s">
        <v>35522</v>
      </c>
      <c r="C35514" s="5">
        <v>104.4</v>
      </c>
      <c r="D35514" s="5">
        <v>0.1</v>
      </c>
      <c r="E35514" s="5">
        <v>104.6</v>
      </c>
      <c r="F35514" s="5">
        <v>205.7</v>
      </c>
      <c r="G35514" s="5">
        <v>102.8</v>
      </c>
      <c r="H35514" s="5">
        <v>102.7</v>
      </c>
      <c r="I35514" s="5">
        <v>0</v>
      </c>
      <c r="J35514" s="5">
        <v>0</v>
      </c>
      <c r="K35514" s="5">
        <v>0</v>
      </c>
    </row>
    <row r="35515" spans="1:11" x14ac:dyDescent="0.25">
      <c r="A35515" s="5">
        <f>35508</f>
      </c>
      <c r="B35515" s="5" t="s">
        <v>35523</v>
      </c>
      <c r="C35515" s="5">
        <v>102.2</v>
      </c>
      <c r="D35515" s="5">
        <v>0.1</v>
      </c>
      <c r="E35515" s="5">
        <v>102.4</v>
      </c>
      <c r="F35515" s="5">
        <v>204.2</v>
      </c>
      <c r="G35515" s="5">
        <v>101.9</v>
      </c>
      <c r="H35515" s="5">
        <v>101.7</v>
      </c>
      <c r="I35515" s="5">
        <v>0</v>
      </c>
      <c r="J35515" s="5">
        <v>0</v>
      </c>
      <c r="K35515" s="5">
        <v>0</v>
      </c>
    </row>
    <row r="35516" spans="1:11" x14ac:dyDescent="0.25">
      <c r="A35516" s="5">
        <f>35509</f>
      </c>
      <c r="B35516" s="5" t="s">
        <v>35524</v>
      </c>
      <c r="C35516" s="5">
        <v>102.2</v>
      </c>
      <c r="D35516" s="5">
        <v>0.1</v>
      </c>
      <c r="E35516" s="5">
        <v>102.4</v>
      </c>
      <c r="F35516" s="5">
        <v>204.2</v>
      </c>
      <c r="G35516" s="5">
        <v>101.9</v>
      </c>
      <c r="H35516" s="5">
        <v>101.7</v>
      </c>
      <c r="I35516" s="5">
        <v>0</v>
      </c>
      <c r="J35516" s="5">
        <v>0</v>
      </c>
      <c r="K35516" s="5">
        <v>0</v>
      </c>
    </row>
    <row r="35517" spans="1:11" x14ac:dyDescent="0.25">
      <c r="A35517" s="5">
        <f>35510</f>
      </c>
      <c r="B35517" s="5" t="s">
        <v>35525</v>
      </c>
      <c r="C35517" s="5">
        <v>102.2</v>
      </c>
      <c r="D35517" s="5">
        <v>0.1</v>
      </c>
      <c r="E35517" s="5">
        <v>102.4</v>
      </c>
      <c r="F35517" s="5">
        <v>204.2</v>
      </c>
      <c r="G35517" s="5">
        <v>101.9</v>
      </c>
      <c r="H35517" s="5">
        <v>101.7</v>
      </c>
      <c r="I35517" s="5">
        <v>0</v>
      </c>
      <c r="J35517" s="5">
        <v>0</v>
      </c>
      <c r="K35517" s="5">
        <v>0</v>
      </c>
    </row>
    <row r="35518" spans="1:11" x14ac:dyDescent="0.25">
      <c r="A35518" s="5">
        <f>35511</f>
      </c>
      <c r="B35518" s="5" t="s">
        <v>35526</v>
      </c>
      <c r="C35518" s="5">
        <v>102.2</v>
      </c>
      <c r="D35518" s="5">
        <v>0.1</v>
      </c>
      <c r="E35518" s="5">
        <v>102.4</v>
      </c>
      <c r="F35518" s="5">
        <v>204.2</v>
      </c>
      <c r="G35518" s="5">
        <v>101.9</v>
      </c>
      <c r="H35518" s="5">
        <v>101.7</v>
      </c>
      <c r="I35518" s="5">
        <v>0</v>
      </c>
      <c r="J35518" s="5">
        <v>0</v>
      </c>
      <c r="K35518" s="5">
        <v>0</v>
      </c>
    </row>
    <row r="35519" spans="1:11" x14ac:dyDescent="0.25">
      <c r="A35519" s="5">
        <f>35512</f>
      </c>
      <c r="B35519" s="5" t="s">
        <v>35527</v>
      </c>
      <c r="C35519" s="5">
        <v>102</v>
      </c>
      <c r="D35519" s="5">
        <v>0.1</v>
      </c>
      <c r="E35519" s="5">
        <v>102.1</v>
      </c>
      <c r="F35519" s="5">
        <v>203.8</v>
      </c>
      <c r="G35519" s="5">
        <v>101.7</v>
      </c>
      <c r="H35519" s="5">
        <v>101.5</v>
      </c>
      <c r="I35519" s="5">
        <v>0</v>
      </c>
      <c r="J35519" s="5">
        <v>0</v>
      </c>
      <c r="K35519" s="5">
        <v>0</v>
      </c>
    </row>
    <row r="35520" spans="1:11" x14ac:dyDescent="0.25">
      <c r="A35520" s="5">
        <f>35513</f>
      </c>
      <c r="B35520" s="5" t="s">
        <v>35528</v>
      </c>
      <c r="C35520" s="5">
        <v>102</v>
      </c>
      <c r="D35520" s="5">
        <v>0.1</v>
      </c>
      <c r="E35520" s="5">
        <v>102.1</v>
      </c>
      <c r="F35520" s="5">
        <v>203.8</v>
      </c>
      <c r="G35520" s="5">
        <v>101.7</v>
      </c>
      <c r="H35520" s="5">
        <v>101.5</v>
      </c>
      <c r="I35520" s="5">
        <v>0</v>
      </c>
      <c r="J35520" s="5">
        <v>0</v>
      </c>
      <c r="K35520" s="5">
        <v>0</v>
      </c>
    </row>
    <row r="35521" spans="1:11" x14ac:dyDescent="0.25">
      <c r="A35521" s="5">
        <f>35514</f>
      </c>
      <c r="B35521" s="5" t="s">
        <v>35529</v>
      </c>
      <c r="C35521" s="5">
        <v>97</v>
      </c>
      <c r="D35521" s="5">
        <v>0.1</v>
      </c>
      <c r="E35521" s="5">
        <v>97.1</v>
      </c>
      <c r="F35521" s="5">
        <v>207.8</v>
      </c>
      <c r="G35521" s="5">
        <v>103.7</v>
      </c>
      <c r="H35521" s="5">
        <v>103.6</v>
      </c>
      <c r="I35521" s="5">
        <v>0</v>
      </c>
      <c r="J35521" s="5">
        <v>0</v>
      </c>
      <c r="K35521" s="5">
        <v>0</v>
      </c>
    </row>
    <row r="35522" spans="1:11" x14ac:dyDescent="0.25">
      <c r="A35522" s="5">
        <f>35515</f>
      </c>
      <c r="B35522" s="5" t="s">
        <v>35530</v>
      </c>
      <c r="C35522" s="5">
        <v>97</v>
      </c>
      <c r="D35522" s="5">
        <v>0.1</v>
      </c>
      <c r="E35522" s="5">
        <v>97.1</v>
      </c>
      <c r="F35522" s="5">
        <v>207.8</v>
      </c>
      <c r="G35522" s="5">
        <v>103.7</v>
      </c>
      <c r="H35522" s="5">
        <v>103.6</v>
      </c>
      <c r="I35522" s="5">
        <v>0</v>
      </c>
      <c r="J35522" s="5">
        <v>0</v>
      </c>
      <c r="K35522" s="5">
        <v>0</v>
      </c>
    </row>
    <row r="35523" spans="1:11" x14ac:dyDescent="0.25">
      <c r="A35523" s="5">
        <f>35516</f>
      </c>
      <c r="B35523" s="5" t="s">
        <v>35531</v>
      </c>
      <c r="C35523" s="5">
        <v>95.3</v>
      </c>
      <c r="D35523" s="5">
        <v>0.1</v>
      </c>
      <c r="E35523" s="5">
        <v>95.4</v>
      </c>
      <c r="F35523" s="5">
        <v>190.8</v>
      </c>
      <c r="G35523" s="5">
        <v>95.5</v>
      </c>
      <c r="H35523" s="5">
        <v>101.3</v>
      </c>
      <c r="I35523" s="5">
        <v>0</v>
      </c>
      <c r="J35523" s="5">
        <v>0</v>
      </c>
      <c r="K35523" s="5">
        <v>0</v>
      </c>
    </row>
    <row r="35524" spans="1:11" x14ac:dyDescent="0.25">
      <c r="A35524" s="5">
        <f>35517</f>
      </c>
      <c r="B35524" s="5" t="s">
        <v>35532</v>
      </c>
      <c r="C35524" s="5">
        <v>95.3</v>
      </c>
      <c r="D35524" s="5">
        <v>0.1</v>
      </c>
      <c r="E35524" s="5">
        <v>95.4</v>
      </c>
      <c r="F35524" s="5">
        <v>190.8</v>
      </c>
      <c r="G35524" s="5">
        <v>95.5</v>
      </c>
      <c r="H35524" s="5">
        <v>101.3</v>
      </c>
      <c r="I35524" s="5">
        <v>0</v>
      </c>
      <c r="J35524" s="5">
        <v>0</v>
      </c>
      <c r="K35524" s="5">
        <v>0</v>
      </c>
    </row>
    <row r="35525" spans="1:11" x14ac:dyDescent="0.25">
      <c r="A35525" s="5">
        <f>35518</f>
      </c>
      <c r="B35525" s="5" t="s">
        <v>35533</v>
      </c>
      <c r="C35525" s="5">
        <v>102.5</v>
      </c>
      <c r="D35525" s="5">
        <v>0.1</v>
      </c>
      <c r="E35525" s="5">
        <v>102.7</v>
      </c>
      <c r="F35525" s="5">
        <v>204.5</v>
      </c>
      <c r="G35525" s="5">
        <v>101.7</v>
      </c>
      <c r="H35525" s="5">
        <v>100.9</v>
      </c>
      <c r="I35525" s="5">
        <v>0</v>
      </c>
      <c r="J35525" s="5">
        <v>0</v>
      </c>
      <c r="K35525" s="5">
        <v>0</v>
      </c>
    </row>
    <row r="35526" spans="1:11" x14ac:dyDescent="0.25">
      <c r="A35526" s="5">
        <f>35519</f>
      </c>
      <c r="B35526" s="5" t="s">
        <v>35534</v>
      </c>
      <c r="C35526" s="5">
        <v>102.5</v>
      </c>
      <c r="D35526" s="5">
        <v>0.1</v>
      </c>
      <c r="E35526" s="5">
        <v>102.7</v>
      </c>
      <c r="F35526" s="5">
        <v>204.5</v>
      </c>
      <c r="G35526" s="5">
        <v>101.7</v>
      </c>
      <c r="H35526" s="5">
        <v>100.9</v>
      </c>
      <c r="I35526" s="5">
        <v>0</v>
      </c>
      <c r="J35526" s="5">
        <v>0</v>
      </c>
      <c r="K35526" s="5">
        <v>0</v>
      </c>
    </row>
    <row r="35527" spans="1:11" x14ac:dyDescent="0.25">
      <c r="A35527" s="5">
        <f>35520</f>
      </c>
      <c r="B35527" s="5" t="s">
        <v>35535</v>
      </c>
      <c r="C35527" s="5">
        <v>102.5</v>
      </c>
      <c r="D35527" s="5">
        <v>0.1</v>
      </c>
      <c r="E35527" s="5">
        <v>102.7</v>
      </c>
      <c r="F35527" s="5">
        <v>204.5</v>
      </c>
      <c r="G35527" s="5">
        <v>101.7</v>
      </c>
      <c r="H35527" s="5">
        <v>100.9</v>
      </c>
      <c r="I35527" s="5">
        <v>0</v>
      </c>
      <c r="J35527" s="5">
        <v>0</v>
      </c>
      <c r="K35527" s="5">
        <v>0</v>
      </c>
    </row>
    <row r="35528" spans="1:11" x14ac:dyDescent="0.25">
      <c r="A35528" s="5">
        <f>35521</f>
      </c>
      <c r="B35528" s="5" t="s">
        <v>35536</v>
      </c>
      <c r="C35528" s="5">
        <v>102.5</v>
      </c>
      <c r="D35528" s="5">
        <v>0.1</v>
      </c>
      <c r="E35528" s="5">
        <v>102.7</v>
      </c>
      <c r="F35528" s="5">
        <v>204.5</v>
      </c>
      <c r="G35528" s="5">
        <v>101.7</v>
      </c>
      <c r="H35528" s="5">
        <v>100.9</v>
      </c>
      <c r="I35528" s="5">
        <v>0</v>
      </c>
      <c r="J35528" s="5">
        <v>0</v>
      </c>
      <c r="K35528" s="5">
        <v>0</v>
      </c>
    </row>
    <row r="35529" spans="1:11" x14ac:dyDescent="0.25">
      <c r="A35529" s="5">
        <f>35522</f>
      </c>
      <c r="B35529" s="5" t="s">
        <v>35537</v>
      </c>
      <c r="C35529" s="5">
        <v>102.1</v>
      </c>
      <c r="D35529" s="5">
        <v>0.1</v>
      </c>
      <c r="E35529" s="5">
        <v>102.3</v>
      </c>
      <c r="F35529" s="5">
        <v>197.2</v>
      </c>
      <c r="G35529" s="5">
        <v>98.6</v>
      </c>
      <c r="H35529" s="5">
        <v>98.6</v>
      </c>
      <c r="I35529" s="5">
        <v>0</v>
      </c>
      <c r="J35529" s="5">
        <v>0</v>
      </c>
      <c r="K35529" s="5">
        <v>0</v>
      </c>
    </row>
    <row r="35530" spans="1:11" x14ac:dyDescent="0.25">
      <c r="A35530" s="5">
        <f>35523</f>
      </c>
      <c r="B35530" s="5" t="s">
        <v>35538</v>
      </c>
      <c r="C35530" s="5">
        <v>102.1</v>
      </c>
      <c r="D35530" s="5">
        <v>0.1</v>
      </c>
      <c r="E35530" s="5">
        <v>102.3</v>
      </c>
      <c r="F35530" s="5">
        <v>197.2</v>
      </c>
      <c r="G35530" s="5">
        <v>98.6</v>
      </c>
      <c r="H35530" s="5">
        <v>98.6</v>
      </c>
      <c r="I35530" s="5">
        <v>0</v>
      </c>
      <c r="J35530" s="5">
        <v>0</v>
      </c>
      <c r="K35530" s="5">
        <v>0</v>
      </c>
    </row>
    <row r="35531" spans="1:11" x14ac:dyDescent="0.25">
      <c r="A35531" s="5">
        <f>35524</f>
      </c>
      <c r="B35531" s="5" t="s">
        <v>35539</v>
      </c>
      <c r="C35531" s="5">
        <v>95.3</v>
      </c>
      <c r="D35531" s="5">
        <v>0.1</v>
      </c>
      <c r="E35531" s="5">
        <v>95.4</v>
      </c>
      <c r="F35531" s="5">
        <v>188.7</v>
      </c>
      <c r="G35531" s="5">
        <v>94.2</v>
      </c>
      <c r="H35531" s="5">
        <v>94.1</v>
      </c>
      <c r="I35531" s="5">
        <v>0</v>
      </c>
      <c r="J35531" s="5">
        <v>0</v>
      </c>
      <c r="K35531" s="5">
        <v>0</v>
      </c>
    </row>
    <row r="35532" spans="1:11" x14ac:dyDescent="0.25">
      <c r="A35532" s="5">
        <f>35525</f>
      </c>
      <c r="B35532" s="5" t="s">
        <v>35540</v>
      </c>
      <c r="C35532" s="5">
        <v>95.3</v>
      </c>
      <c r="D35532" s="5">
        <v>0.1</v>
      </c>
      <c r="E35532" s="5">
        <v>95.4</v>
      </c>
      <c r="F35532" s="5">
        <v>188.7</v>
      </c>
      <c r="G35532" s="5">
        <v>94.2</v>
      </c>
      <c r="H35532" s="5">
        <v>94.1</v>
      </c>
      <c r="I35532" s="5">
        <v>0</v>
      </c>
      <c r="J35532" s="5">
        <v>0</v>
      </c>
      <c r="K35532" s="5">
        <v>0</v>
      </c>
    </row>
    <row r="35533" spans="1:11" x14ac:dyDescent="0.25">
      <c r="A35533" s="5">
        <f>35526</f>
      </c>
      <c r="B35533" s="5" t="s">
        <v>35541</v>
      </c>
      <c r="C35533" s="5">
        <v>95.8</v>
      </c>
      <c r="D35533" s="5">
        <v>0.1</v>
      </c>
      <c r="E35533" s="5">
        <v>96</v>
      </c>
      <c r="F35533" s="5">
        <v>189.4</v>
      </c>
      <c r="G35533" s="5">
        <v>94.6</v>
      </c>
      <c r="H35533" s="5">
        <v>94.5</v>
      </c>
      <c r="I35533" s="5">
        <v>0</v>
      </c>
      <c r="J35533" s="5">
        <v>0</v>
      </c>
      <c r="K35533" s="5">
        <v>0</v>
      </c>
    </row>
    <row r="35534" spans="1:11" x14ac:dyDescent="0.25">
      <c r="A35534" s="5">
        <f>35527</f>
      </c>
      <c r="B35534" s="5" t="s">
        <v>35542</v>
      </c>
      <c r="C35534" s="5">
        <v>95.8</v>
      </c>
      <c r="D35534" s="5">
        <v>0.1</v>
      </c>
      <c r="E35534" s="5">
        <v>96</v>
      </c>
      <c r="F35534" s="5">
        <v>189.4</v>
      </c>
      <c r="G35534" s="5">
        <v>94.6</v>
      </c>
      <c r="H35534" s="5">
        <v>94.5</v>
      </c>
      <c r="I35534" s="5">
        <v>0</v>
      </c>
      <c r="J35534" s="5">
        <v>0</v>
      </c>
      <c r="K35534" s="5">
        <v>0</v>
      </c>
    </row>
    <row r="35535" spans="1:11" x14ac:dyDescent="0.25">
      <c r="A35535" s="5">
        <f>35528</f>
      </c>
      <c r="B35535" s="5" t="s">
        <v>35543</v>
      </c>
      <c r="C35535" s="5">
        <v>94.1</v>
      </c>
      <c r="D35535" s="5">
        <v>0.1</v>
      </c>
      <c r="E35535" s="5">
        <v>94.2</v>
      </c>
      <c r="F35535" s="5">
        <v>189.3</v>
      </c>
      <c r="G35535" s="5">
        <v>94.5</v>
      </c>
      <c r="H35535" s="5">
        <v>94.3</v>
      </c>
      <c r="I35535" s="5">
        <v>0</v>
      </c>
      <c r="J35535" s="5">
        <v>0</v>
      </c>
      <c r="K35535" s="5">
        <v>0</v>
      </c>
    </row>
    <row r="35536" spans="1:11" x14ac:dyDescent="0.25">
      <c r="A35536" s="5">
        <f>35529</f>
      </c>
      <c r="B35536" s="5" t="s">
        <v>35544</v>
      </c>
      <c r="C35536" s="5">
        <v>94.1</v>
      </c>
      <c r="D35536" s="5">
        <v>0.1</v>
      </c>
      <c r="E35536" s="5">
        <v>94.2</v>
      </c>
      <c r="F35536" s="5">
        <v>189.3</v>
      </c>
      <c r="G35536" s="5">
        <v>94.5</v>
      </c>
      <c r="H35536" s="5">
        <v>94.3</v>
      </c>
      <c r="I35536" s="5">
        <v>0</v>
      </c>
      <c r="J35536" s="5">
        <v>0</v>
      </c>
      <c r="K35536" s="5">
        <v>0</v>
      </c>
    </row>
    <row r="35537" spans="1:11" x14ac:dyDescent="0.25">
      <c r="A35537" s="5">
        <f>35530</f>
      </c>
      <c r="B35537" s="5" t="s">
        <v>35545</v>
      </c>
      <c r="C35537" s="5">
        <v>94.1</v>
      </c>
      <c r="D35537" s="5">
        <v>0.1</v>
      </c>
      <c r="E35537" s="5">
        <v>94.2</v>
      </c>
      <c r="F35537" s="5">
        <v>189.3</v>
      </c>
      <c r="G35537" s="5">
        <v>94.5</v>
      </c>
      <c r="H35537" s="5">
        <v>94.3</v>
      </c>
      <c r="I35537" s="5">
        <v>0</v>
      </c>
      <c r="J35537" s="5">
        <v>0</v>
      </c>
      <c r="K35537" s="5">
        <v>0</v>
      </c>
    </row>
    <row r="35538" spans="1:11" x14ac:dyDescent="0.25">
      <c r="A35538" s="5">
        <f>35531</f>
      </c>
      <c r="B35538" s="5" t="s">
        <v>35546</v>
      </c>
      <c r="C35538" s="5">
        <v>94.1</v>
      </c>
      <c r="D35538" s="5">
        <v>0.1</v>
      </c>
      <c r="E35538" s="5">
        <v>94.2</v>
      </c>
      <c r="F35538" s="5">
        <v>189.3</v>
      </c>
      <c r="G35538" s="5">
        <v>94.5</v>
      </c>
      <c r="H35538" s="5">
        <v>94.3</v>
      </c>
      <c r="I35538" s="5">
        <v>0</v>
      </c>
      <c r="J35538" s="5">
        <v>0</v>
      </c>
      <c r="K35538" s="5">
        <v>0</v>
      </c>
    </row>
    <row r="35539" spans="1:11" x14ac:dyDescent="0.25">
      <c r="A35539" s="5">
        <f>35532</f>
      </c>
      <c r="B35539" s="5" t="s">
        <v>35547</v>
      </c>
      <c r="C35539" s="5">
        <v>102.7</v>
      </c>
      <c r="D35539" s="5">
        <v>0.1</v>
      </c>
      <c r="E35539" s="5">
        <v>102.9</v>
      </c>
      <c r="F35539" s="5">
        <v>208</v>
      </c>
      <c r="G35539" s="5">
        <v>103.7</v>
      </c>
      <c r="H35539" s="5">
        <v>103.5</v>
      </c>
      <c r="I35539" s="5">
        <v>0</v>
      </c>
      <c r="J35539" s="5">
        <v>0</v>
      </c>
      <c r="K35539" s="5">
        <v>0</v>
      </c>
    </row>
    <row r="35540" spans="1:11" x14ac:dyDescent="0.25">
      <c r="A35540" s="5">
        <f>35533</f>
      </c>
      <c r="B35540" s="5" t="s">
        <v>35548</v>
      </c>
      <c r="C35540" s="5">
        <v>102.7</v>
      </c>
      <c r="D35540" s="5">
        <v>0.1</v>
      </c>
      <c r="E35540" s="5">
        <v>102.9</v>
      </c>
      <c r="F35540" s="5">
        <v>208</v>
      </c>
      <c r="G35540" s="5">
        <v>103.7</v>
      </c>
      <c r="H35540" s="5">
        <v>103.5</v>
      </c>
      <c r="I35540" s="5">
        <v>0</v>
      </c>
      <c r="J35540" s="5">
        <v>0</v>
      </c>
      <c r="K35540" s="5">
        <v>0</v>
      </c>
    </row>
    <row r="35541" spans="1:11" x14ac:dyDescent="0.25">
      <c r="A35541" s="5">
        <f>35534</f>
      </c>
      <c r="B35541" s="5" t="s">
        <v>35549</v>
      </c>
      <c r="C35541" s="5">
        <v>103</v>
      </c>
      <c r="D35541" s="5">
        <v>0.1</v>
      </c>
      <c r="E35541" s="5">
        <v>103.1</v>
      </c>
      <c r="F35541" s="5">
        <v>207.6</v>
      </c>
      <c r="G35541" s="5">
        <v>103.5</v>
      </c>
      <c r="H35541" s="5">
        <v>103.4</v>
      </c>
      <c r="I35541" s="5">
        <v>0</v>
      </c>
      <c r="J35541" s="5">
        <v>0</v>
      </c>
      <c r="K35541" s="5">
        <v>0</v>
      </c>
    </row>
    <row r="35542" spans="1:11" x14ac:dyDescent="0.25">
      <c r="A35542" s="5">
        <f>35535</f>
      </c>
      <c r="B35542" s="5" t="s">
        <v>35550</v>
      </c>
      <c r="C35542" s="5">
        <v>103</v>
      </c>
      <c r="D35542" s="5">
        <v>0.1</v>
      </c>
      <c r="E35542" s="5">
        <v>103.1</v>
      </c>
      <c r="F35542" s="5">
        <v>207.6</v>
      </c>
      <c r="G35542" s="5">
        <v>103.5</v>
      </c>
      <c r="H35542" s="5">
        <v>103.4</v>
      </c>
      <c r="I35542" s="5">
        <v>0</v>
      </c>
      <c r="J35542" s="5">
        <v>0</v>
      </c>
      <c r="K35542" s="5">
        <v>0</v>
      </c>
    </row>
    <row r="35543" spans="1:11" x14ac:dyDescent="0.25">
      <c r="A35543" s="5">
        <f>35536</f>
      </c>
      <c r="B35543" s="5" t="s">
        <v>35551</v>
      </c>
      <c r="C35543" s="5">
        <v>104.1</v>
      </c>
      <c r="D35543" s="5">
        <v>0.1</v>
      </c>
      <c r="E35543" s="5">
        <v>104.3</v>
      </c>
      <c r="F35543" s="5">
        <v>207.5</v>
      </c>
      <c r="G35543" s="5">
        <v>102.8</v>
      </c>
      <c r="H35543" s="5">
        <v>102.2</v>
      </c>
      <c r="I35543" s="5">
        <v>0</v>
      </c>
      <c r="J35543" s="5">
        <v>0</v>
      </c>
      <c r="K35543" s="5">
        <v>0</v>
      </c>
    </row>
    <row r="35544" spans="1:11" x14ac:dyDescent="0.25">
      <c r="A35544" s="5">
        <f>35537</f>
      </c>
      <c r="B35544" s="5" t="s">
        <v>35552</v>
      </c>
      <c r="C35544" s="5">
        <v>104.1</v>
      </c>
      <c r="D35544" s="5">
        <v>0.1</v>
      </c>
      <c r="E35544" s="5">
        <v>104.3</v>
      </c>
      <c r="F35544" s="5">
        <v>207.5</v>
      </c>
      <c r="G35544" s="5">
        <v>102.8</v>
      </c>
      <c r="H35544" s="5">
        <v>102.2</v>
      </c>
      <c r="I35544" s="5">
        <v>0</v>
      </c>
      <c r="J35544" s="5">
        <v>0</v>
      </c>
      <c r="K35544" s="5">
        <v>0</v>
      </c>
    </row>
    <row r="35545" spans="1:11" x14ac:dyDescent="0.25">
      <c r="A35545" s="5">
        <f>35538</f>
      </c>
      <c r="B35545" s="5" t="s">
        <v>35553</v>
      </c>
      <c r="C35545" s="5">
        <v>96.4</v>
      </c>
      <c r="D35545" s="5">
        <v>0.1</v>
      </c>
      <c r="E35545" s="5">
        <v>96.6</v>
      </c>
      <c r="F35545" s="5">
        <v>193.9</v>
      </c>
      <c r="G35545" s="5">
        <v>96.6</v>
      </c>
      <c r="H35545" s="5">
        <v>96.3</v>
      </c>
      <c r="I35545" s="5">
        <v>0</v>
      </c>
      <c r="J35545" s="5">
        <v>0</v>
      </c>
      <c r="K35545" s="5">
        <v>0</v>
      </c>
    </row>
    <row r="35546" spans="1:11" x14ac:dyDescent="0.25">
      <c r="A35546" s="5">
        <f>35539</f>
      </c>
      <c r="B35546" s="5" t="s">
        <v>35554</v>
      </c>
      <c r="C35546" s="5">
        <v>96.4</v>
      </c>
      <c r="D35546" s="5">
        <v>0.1</v>
      </c>
      <c r="E35546" s="5">
        <v>96.6</v>
      </c>
      <c r="F35546" s="5">
        <v>193.9</v>
      </c>
      <c r="G35546" s="5">
        <v>96.6</v>
      </c>
      <c r="H35546" s="5">
        <v>96.3</v>
      </c>
      <c r="I35546" s="5">
        <v>0</v>
      </c>
      <c r="J35546" s="5">
        <v>0</v>
      </c>
      <c r="K35546" s="5">
        <v>0</v>
      </c>
    </row>
    <row r="35547" spans="1:11" x14ac:dyDescent="0.25">
      <c r="A35547" s="5">
        <f>35540</f>
      </c>
      <c r="B35547" s="5" t="s">
        <v>35555</v>
      </c>
      <c r="C35547" s="5">
        <v>96.4</v>
      </c>
      <c r="D35547" s="5">
        <v>0.1</v>
      </c>
      <c r="E35547" s="5">
        <v>96.6</v>
      </c>
      <c r="F35547" s="5">
        <v>193.9</v>
      </c>
      <c r="G35547" s="5">
        <v>96.6</v>
      </c>
      <c r="H35547" s="5">
        <v>96.3</v>
      </c>
      <c r="I35547" s="5">
        <v>0</v>
      </c>
      <c r="J35547" s="5">
        <v>0</v>
      </c>
      <c r="K35547" s="5">
        <v>0</v>
      </c>
    </row>
    <row r="35548" spans="1:11" x14ac:dyDescent="0.25">
      <c r="A35548" s="5">
        <f>35541</f>
      </c>
      <c r="B35548" s="5" t="s">
        <v>35556</v>
      </c>
      <c r="C35548" s="5">
        <v>96.4</v>
      </c>
      <c r="D35548" s="5">
        <v>0.1</v>
      </c>
      <c r="E35548" s="5">
        <v>96.6</v>
      </c>
      <c r="F35548" s="5">
        <v>193.9</v>
      </c>
      <c r="G35548" s="5">
        <v>96.6</v>
      </c>
      <c r="H35548" s="5">
        <v>96.3</v>
      </c>
      <c r="I35548" s="5">
        <v>0</v>
      </c>
      <c r="J35548" s="5">
        <v>0</v>
      </c>
      <c r="K35548" s="5">
        <v>0</v>
      </c>
    </row>
    <row r="35549" spans="1:11" x14ac:dyDescent="0.25">
      <c r="A35549" s="5">
        <f>35542</f>
      </c>
      <c r="B35549" s="5" t="s">
        <v>35557</v>
      </c>
      <c r="C35549" s="5">
        <v>94.5</v>
      </c>
      <c r="D35549" s="5">
        <v>0.1</v>
      </c>
      <c r="E35549" s="5">
        <v>94.6</v>
      </c>
      <c r="F35549" s="5">
        <v>190.2</v>
      </c>
      <c r="G35549" s="5">
        <v>94.8</v>
      </c>
      <c r="H35549" s="5">
        <v>94.6</v>
      </c>
      <c r="I35549" s="5">
        <v>0</v>
      </c>
      <c r="J35549" s="5">
        <v>0</v>
      </c>
      <c r="K35549" s="5">
        <v>0</v>
      </c>
    </row>
    <row r="35550" spans="1:11" x14ac:dyDescent="0.25">
      <c r="A35550" s="5">
        <f>35543</f>
      </c>
      <c r="B35550" s="5" t="s">
        <v>35558</v>
      </c>
      <c r="C35550" s="5">
        <v>94.5</v>
      </c>
      <c r="D35550" s="5">
        <v>0.1</v>
      </c>
      <c r="E35550" s="5">
        <v>94.6</v>
      </c>
      <c r="F35550" s="5">
        <v>190.2</v>
      </c>
      <c r="G35550" s="5">
        <v>94.8</v>
      </c>
      <c r="H35550" s="5">
        <v>94.6</v>
      </c>
      <c r="I35550" s="5">
        <v>0</v>
      </c>
      <c r="J35550" s="5">
        <v>0</v>
      </c>
      <c r="K35550" s="5">
        <v>0</v>
      </c>
    </row>
    <row r="35551" spans="1:11" x14ac:dyDescent="0.25">
      <c r="A35551" s="5">
        <f>35544</f>
      </c>
      <c r="B35551" s="5" t="s">
        <v>35559</v>
      </c>
      <c r="C35551" s="5">
        <v>94</v>
      </c>
      <c r="D35551" s="5">
        <v>0.1</v>
      </c>
      <c r="E35551" s="5">
        <v>94.1</v>
      </c>
      <c r="F35551" s="5">
        <v>189.5</v>
      </c>
      <c r="G35551" s="5">
        <v>94.4</v>
      </c>
      <c r="H35551" s="5">
        <v>94.2</v>
      </c>
      <c r="I35551" s="5">
        <v>0</v>
      </c>
      <c r="J35551" s="5">
        <v>0</v>
      </c>
      <c r="K35551" s="5">
        <v>0</v>
      </c>
    </row>
    <row r="35552" spans="1:11" x14ac:dyDescent="0.25">
      <c r="A35552" s="5">
        <f>35545</f>
      </c>
      <c r="B35552" s="5" t="s">
        <v>35560</v>
      </c>
      <c r="C35552" s="5">
        <v>94</v>
      </c>
      <c r="D35552" s="5">
        <v>0.1</v>
      </c>
      <c r="E35552" s="5">
        <v>94.1</v>
      </c>
      <c r="F35552" s="5">
        <v>189.5</v>
      </c>
      <c r="G35552" s="5">
        <v>94.4</v>
      </c>
      <c r="H35552" s="5">
        <v>94.2</v>
      </c>
      <c r="I35552" s="5">
        <v>0</v>
      </c>
      <c r="J35552" s="5">
        <v>0</v>
      </c>
      <c r="K35552" s="5">
        <v>0</v>
      </c>
    </row>
    <row r="35553" spans="1:11" x14ac:dyDescent="0.25">
      <c r="A35553" s="5">
        <f>35546</f>
      </c>
      <c r="B35553" s="5" t="s">
        <v>35561</v>
      </c>
      <c r="C35553" s="5">
        <v>102.6</v>
      </c>
      <c r="D35553" s="5">
        <v>0.1</v>
      </c>
      <c r="E35553" s="5">
        <v>102.7</v>
      </c>
      <c r="F35553" s="5">
        <v>204.6</v>
      </c>
      <c r="G35553" s="5">
        <v>102.1</v>
      </c>
      <c r="H35553" s="5">
        <v>102</v>
      </c>
      <c r="I35553" s="5">
        <v>0</v>
      </c>
      <c r="J35553" s="5">
        <v>0</v>
      </c>
      <c r="K35553" s="5">
        <v>0</v>
      </c>
    </row>
    <row r="35554" spans="1:11" x14ac:dyDescent="0.25">
      <c r="A35554" s="5">
        <f>35547</f>
      </c>
      <c r="B35554" s="5" t="s">
        <v>35562</v>
      </c>
      <c r="C35554" s="5">
        <v>102.6</v>
      </c>
      <c r="D35554" s="5">
        <v>0.1</v>
      </c>
      <c r="E35554" s="5">
        <v>102.7</v>
      </c>
      <c r="F35554" s="5">
        <v>204.6</v>
      </c>
      <c r="G35554" s="5">
        <v>102.1</v>
      </c>
      <c r="H35554" s="5">
        <v>102</v>
      </c>
      <c r="I35554" s="5">
        <v>0</v>
      </c>
      <c r="J35554" s="5">
        <v>0</v>
      </c>
      <c r="K35554" s="5">
        <v>0</v>
      </c>
    </row>
    <row r="35555" spans="1:11" x14ac:dyDescent="0.25">
      <c r="A35555" s="5">
        <f>35548</f>
      </c>
      <c r="B35555" s="5" t="s">
        <v>35563</v>
      </c>
      <c r="C35555" s="5">
        <v>99.9</v>
      </c>
      <c r="D35555" s="5">
        <v>0.1</v>
      </c>
      <c r="E35555" s="5">
        <v>99.9</v>
      </c>
      <c r="F35555" s="5">
        <v>197.8</v>
      </c>
      <c r="G35555" s="5">
        <v>99.4</v>
      </c>
      <c r="H35555" s="5">
        <v>99.4</v>
      </c>
      <c r="I35555" s="5">
        <v>0</v>
      </c>
      <c r="J35555" s="5">
        <v>0</v>
      </c>
      <c r="K35555" s="5">
        <v>0</v>
      </c>
    </row>
    <row r="35556" spans="1:11" x14ac:dyDescent="0.25">
      <c r="A35556" s="5">
        <f>35549</f>
      </c>
      <c r="B35556" s="5" t="s">
        <v>35564</v>
      </c>
      <c r="C35556" s="5">
        <v>99.9</v>
      </c>
      <c r="D35556" s="5">
        <v>0.1</v>
      </c>
      <c r="E35556" s="5">
        <v>99.9</v>
      </c>
      <c r="F35556" s="5">
        <v>197.8</v>
      </c>
      <c r="G35556" s="5">
        <v>99.4</v>
      </c>
      <c r="H35556" s="5">
        <v>99.4</v>
      </c>
      <c r="I35556" s="5">
        <v>0</v>
      </c>
      <c r="J35556" s="5">
        <v>0</v>
      </c>
      <c r="K35556" s="5">
        <v>0</v>
      </c>
    </row>
    <row r="35557" spans="1:11" x14ac:dyDescent="0.25">
      <c r="A35557" s="5">
        <f>35550</f>
      </c>
      <c r="B35557" s="5" t="s">
        <v>35565</v>
      </c>
      <c r="C35557" s="5">
        <v>99.9</v>
      </c>
      <c r="D35557" s="5">
        <v>0.1</v>
      </c>
      <c r="E35557" s="5">
        <v>99.9</v>
      </c>
      <c r="F35557" s="5">
        <v>197.8</v>
      </c>
      <c r="G35557" s="5">
        <v>99.4</v>
      </c>
      <c r="H35557" s="5">
        <v>99.4</v>
      </c>
      <c r="I35557" s="5">
        <v>0</v>
      </c>
      <c r="J35557" s="5">
        <v>0</v>
      </c>
      <c r="K35557" s="5">
        <v>0</v>
      </c>
    </row>
    <row r="35558" spans="1:11" x14ac:dyDescent="0.25">
      <c r="A35558" s="5">
        <f>35551</f>
      </c>
      <c r="B35558" s="5" t="s">
        <v>35566</v>
      </c>
      <c r="C35558" s="5">
        <v>101.3</v>
      </c>
      <c r="D35558" s="5">
        <v>0.1</v>
      </c>
      <c r="E35558" s="5">
        <v>101.5</v>
      </c>
      <c r="F35558" s="5">
        <v>203.7</v>
      </c>
      <c r="G35558" s="5">
        <v>101.8</v>
      </c>
      <c r="H35558" s="5">
        <v>101.7</v>
      </c>
      <c r="I35558" s="5">
        <v>0</v>
      </c>
      <c r="J35558" s="5">
        <v>0</v>
      </c>
      <c r="K35558" s="5">
        <v>0</v>
      </c>
    </row>
    <row r="35559" spans="1:11" x14ac:dyDescent="0.25">
      <c r="A35559" s="5">
        <f>35552</f>
      </c>
      <c r="B35559" s="5" t="s">
        <v>35567</v>
      </c>
      <c r="C35559" s="5">
        <v>101.3</v>
      </c>
      <c r="D35559" s="5">
        <v>0.1</v>
      </c>
      <c r="E35559" s="5">
        <v>101.5</v>
      </c>
      <c r="F35559" s="5">
        <v>203.7</v>
      </c>
      <c r="G35559" s="5">
        <v>101.8</v>
      </c>
      <c r="H35559" s="5">
        <v>101.7</v>
      </c>
      <c r="I35559" s="5">
        <v>0</v>
      </c>
      <c r="J35559" s="5">
        <v>0</v>
      </c>
      <c r="K35559" s="5">
        <v>0</v>
      </c>
    </row>
    <row r="35560" spans="1:11" x14ac:dyDescent="0.25">
      <c r="A35560" s="5">
        <f>35553</f>
      </c>
      <c r="B35560" s="5" t="s">
        <v>35568</v>
      </c>
      <c r="C35560" s="5">
        <v>102.9</v>
      </c>
      <c r="D35560" s="5">
        <v>0.1</v>
      </c>
      <c r="E35560" s="5">
        <v>103.1</v>
      </c>
      <c r="F35560" s="5">
        <v>204.3</v>
      </c>
      <c r="G35560" s="5">
        <v>102.1</v>
      </c>
      <c r="H35560" s="5">
        <v>102.4</v>
      </c>
      <c r="I35560" s="5">
        <v>0</v>
      </c>
      <c r="J35560" s="5">
        <v>0</v>
      </c>
      <c r="K35560" s="5">
        <v>0</v>
      </c>
    </row>
    <row r="35561" spans="1:11" x14ac:dyDescent="0.25">
      <c r="A35561" s="5">
        <f>35554</f>
      </c>
      <c r="B35561" s="5" t="s">
        <v>35569</v>
      </c>
      <c r="C35561" s="5">
        <v>102.9</v>
      </c>
      <c r="D35561" s="5">
        <v>0.1</v>
      </c>
      <c r="E35561" s="5">
        <v>103.1</v>
      </c>
      <c r="F35561" s="5">
        <v>204.3</v>
      </c>
      <c r="G35561" s="5">
        <v>102.1</v>
      </c>
      <c r="H35561" s="5">
        <v>102.4</v>
      </c>
      <c r="I35561" s="5">
        <v>0</v>
      </c>
      <c r="J35561" s="5">
        <v>0</v>
      </c>
      <c r="K35561" s="5">
        <v>0</v>
      </c>
    </row>
    <row r="35562" spans="1:11" x14ac:dyDescent="0.25">
      <c r="A35562" s="5">
        <f>35555</f>
      </c>
      <c r="B35562" s="5" t="s">
        <v>35570</v>
      </c>
      <c r="C35562" s="5">
        <v>102.4</v>
      </c>
      <c r="D35562" s="5">
        <v>0.1</v>
      </c>
      <c r="E35562" s="5">
        <v>102.6</v>
      </c>
      <c r="F35562" s="5">
        <v>204.7</v>
      </c>
      <c r="G35562" s="5">
        <v>102.2</v>
      </c>
      <c r="H35562" s="5">
        <v>102</v>
      </c>
      <c r="I35562" s="5">
        <v>0</v>
      </c>
      <c r="J35562" s="5">
        <v>0</v>
      </c>
      <c r="K35562" s="5">
        <v>0</v>
      </c>
    </row>
    <row r="35563" spans="1:11" x14ac:dyDescent="0.25">
      <c r="A35563" s="5">
        <f>35556</f>
      </c>
      <c r="B35563" s="5" t="s">
        <v>35571</v>
      </c>
      <c r="C35563" s="5">
        <v>102.4</v>
      </c>
      <c r="D35563" s="5">
        <v>0.1</v>
      </c>
      <c r="E35563" s="5">
        <v>102.6</v>
      </c>
      <c r="F35563" s="5">
        <v>204.7</v>
      </c>
      <c r="G35563" s="5">
        <v>102.2</v>
      </c>
      <c r="H35563" s="5">
        <v>102</v>
      </c>
      <c r="I35563" s="5">
        <v>0</v>
      </c>
      <c r="J35563" s="5">
        <v>0</v>
      </c>
      <c r="K35563" s="5">
        <v>0</v>
      </c>
    </row>
    <row r="35564" spans="1:11" x14ac:dyDescent="0.25">
      <c r="A35564" s="5">
        <f>35557</f>
      </c>
      <c r="B35564" s="5" t="s">
        <v>35572</v>
      </c>
      <c r="C35564" s="5">
        <v>102.4</v>
      </c>
      <c r="D35564" s="5">
        <v>0.1</v>
      </c>
      <c r="E35564" s="5">
        <v>102.4</v>
      </c>
      <c r="F35564" s="5">
        <v>204</v>
      </c>
      <c r="G35564" s="5">
        <v>101.8</v>
      </c>
      <c r="H35564" s="5">
        <v>101.7</v>
      </c>
      <c r="I35564" s="5">
        <v>0</v>
      </c>
      <c r="J35564" s="5">
        <v>0</v>
      </c>
      <c r="K35564" s="5">
        <v>0</v>
      </c>
    </row>
    <row r="35565" spans="1:11" x14ac:dyDescent="0.25">
      <c r="A35565" s="5">
        <f>35558</f>
      </c>
      <c r="B35565" s="5" t="s">
        <v>35573</v>
      </c>
      <c r="C35565" s="5">
        <v>102.3</v>
      </c>
      <c r="D35565" s="5">
        <v>0.1</v>
      </c>
      <c r="E35565" s="5">
        <v>102.4</v>
      </c>
      <c r="F35565" s="5">
        <v>204</v>
      </c>
      <c r="G35565" s="5">
        <v>101.8</v>
      </c>
      <c r="H35565" s="5">
        <v>101.7</v>
      </c>
      <c r="I35565" s="5">
        <v>0</v>
      </c>
      <c r="J35565" s="5">
        <v>0</v>
      </c>
      <c r="K35565" s="5">
        <v>0</v>
      </c>
    </row>
    <row r="35566" spans="1:11" x14ac:dyDescent="0.25">
      <c r="A35566" s="5">
        <f>35559</f>
      </c>
      <c r="B35566" s="5" t="s">
        <v>35574</v>
      </c>
      <c r="C35566" s="5">
        <v>102.3</v>
      </c>
      <c r="D35566" s="5">
        <v>0.1</v>
      </c>
      <c r="E35566" s="5">
        <v>102.4</v>
      </c>
      <c r="F35566" s="5">
        <v>204</v>
      </c>
      <c r="G35566" s="5">
        <v>101.8</v>
      </c>
      <c r="H35566" s="5">
        <v>101.7</v>
      </c>
      <c r="I35566" s="5">
        <v>0</v>
      </c>
      <c r="J35566" s="5">
        <v>0</v>
      </c>
      <c r="K35566" s="5">
        <v>0</v>
      </c>
    </row>
    <row r="35567" spans="1:11" x14ac:dyDescent="0.25">
      <c r="A35567" s="5">
        <f>35560</f>
      </c>
      <c r="B35567" s="5" t="s">
        <v>35575</v>
      </c>
      <c r="C35567" s="5">
        <v>102.3</v>
      </c>
      <c r="D35567" s="5">
        <v>0.1</v>
      </c>
      <c r="E35567" s="5">
        <v>102.4</v>
      </c>
      <c r="F35567" s="5">
        <v>204</v>
      </c>
      <c r="G35567" s="5">
        <v>101.8</v>
      </c>
      <c r="H35567" s="5">
        <v>101.7</v>
      </c>
      <c r="I35567" s="5">
        <v>0</v>
      </c>
      <c r="J35567" s="5">
        <v>0</v>
      </c>
      <c r="K35567" s="5">
        <v>0</v>
      </c>
    </row>
    <row r="35568" spans="1:11" x14ac:dyDescent="0.25">
      <c r="A35568" s="5">
        <f>35561</f>
      </c>
      <c r="B35568" s="5" t="s">
        <v>35576</v>
      </c>
      <c r="C35568" s="5">
        <v>100.3</v>
      </c>
      <c r="D35568" s="5">
        <v>0.1</v>
      </c>
      <c r="E35568" s="5">
        <v>100.5</v>
      </c>
      <c r="F35568" s="5">
        <v>204</v>
      </c>
      <c r="G35568" s="5">
        <v>101.8</v>
      </c>
      <c r="H35568" s="5">
        <v>101.7</v>
      </c>
      <c r="I35568" s="5">
        <v>0</v>
      </c>
      <c r="J35568" s="5">
        <v>0</v>
      </c>
      <c r="K35568" s="5">
        <v>0</v>
      </c>
    </row>
    <row r="35569" spans="1:11" x14ac:dyDescent="0.25">
      <c r="A35569" s="5">
        <f>35562</f>
      </c>
      <c r="B35569" s="5" t="s">
        <v>35577</v>
      </c>
      <c r="C35569" s="5">
        <v>100.3</v>
      </c>
      <c r="D35569" s="5">
        <v>0.1</v>
      </c>
      <c r="E35569" s="5">
        <v>100.5</v>
      </c>
      <c r="F35569" s="5">
        <v>199.8</v>
      </c>
      <c r="G35569" s="5">
        <v>99.7</v>
      </c>
      <c r="H35569" s="5">
        <v>99.5</v>
      </c>
      <c r="I35569" s="5">
        <v>0</v>
      </c>
      <c r="J35569" s="5">
        <v>0</v>
      </c>
      <c r="K35569" s="5">
        <v>0</v>
      </c>
    </row>
    <row r="35570" spans="1:11" x14ac:dyDescent="0.25">
      <c r="A35570" s="5">
        <f>35563</f>
      </c>
      <c r="B35570" s="5" t="s">
        <v>35578</v>
      </c>
      <c r="C35570" s="5">
        <v>97.7</v>
      </c>
      <c r="D35570" s="5">
        <v>0.1</v>
      </c>
      <c r="E35570" s="5">
        <v>100.5</v>
      </c>
      <c r="F35570" s="5">
        <v>199.8</v>
      </c>
      <c r="G35570" s="5">
        <v>99.7</v>
      </c>
      <c r="H35570" s="5">
        <v>99.5</v>
      </c>
      <c r="I35570" s="5">
        <v>0</v>
      </c>
      <c r="J35570" s="5">
        <v>0</v>
      </c>
      <c r="K35570" s="5">
        <v>0</v>
      </c>
    </row>
    <row r="35571" spans="1:11" x14ac:dyDescent="0.25">
      <c r="A35571" s="5">
        <f>35564</f>
      </c>
      <c r="B35571" s="5" t="s">
        <v>35579</v>
      </c>
      <c r="C35571" s="5">
        <v>97.7</v>
      </c>
      <c r="D35571" s="5">
        <v>0.1</v>
      </c>
      <c r="E35571" s="5">
        <v>97.8</v>
      </c>
      <c r="F35571" s="5">
        <v>197.7</v>
      </c>
      <c r="G35571" s="5">
        <v>98.6</v>
      </c>
      <c r="H35571" s="5">
        <v>98.4</v>
      </c>
      <c r="I35571" s="5">
        <v>0</v>
      </c>
      <c r="J35571" s="5">
        <v>0</v>
      </c>
      <c r="K35571" s="5">
        <v>0</v>
      </c>
    </row>
    <row r="35572" spans="1:11" x14ac:dyDescent="0.25">
      <c r="A35572" s="5">
        <f>35565</f>
      </c>
      <c r="B35572" s="5" t="s">
        <v>35580</v>
      </c>
      <c r="C35572" s="5">
        <v>97.7</v>
      </c>
      <c r="D35572" s="5">
        <v>0.1</v>
      </c>
      <c r="E35572" s="5">
        <v>97.8</v>
      </c>
      <c r="F35572" s="5">
        <v>197.7</v>
      </c>
      <c r="G35572" s="5">
        <v>98.6</v>
      </c>
      <c r="H35572" s="5">
        <v>98.4</v>
      </c>
      <c r="I35572" s="5">
        <v>0</v>
      </c>
      <c r="J35572" s="5">
        <v>0</v>
      </c>
      <c r="K35572" s="5">
        <v>0</v>
      </c>
    </row>
    <row r="35573" spans="1:11" x14ac:dyDescent="0.25">
      <c r="A35573" s="5">
        <f>35566</f>
      </c>
      <c r="B35573" s="5" t="s">
        <v>35581</v>
      </c>
      <c r="C35573" s="5">
        <v>103.1</v>
      </c>
      <c r="D35573" s="5">
        <v>0.1</v>
      </c>
      <c r="E35573" s="5">
        <v>103.2</v>
      </c>
      <c r="F35573" s="5">
        <v>205.3</v>
      </c>
      <c r="G35573" s="5">
        <v>102.5</v>
      </c>
      <c r="H35573" s="5">
        <v>102.3</v>
      </c>
      <c r="I35573" s="5">
        <v>0</v>
      </c>
      <c r="J35573" s="5">
        <v>0</v>
      </c>
      <c r="K35573" s="5">
        <v>0</v>
      </c>
    </row>
    <row r="35574" spans="1:11" x14ac:dyDescent="0.25">
      <c r="A35574" s="5">
        <f>35567</f>
      </c>
      <c r="B35574" s="5" t="s">
        <v>35582</v>
      </c>
      <c r="C35574" s="5">
        <v>103.1</v>
      </c>
      <c r="D35574" s="5">
        <v>0.1</v>
      </c>
      <c r="E35574" s="5">
        <v>103.2</v>
      </c>
      <c r="F35574" s="5">
        <v>205.3</v>
      </c>
      <c r="G35574" s="5">
        <v>102.5</v>
      </c>
      <c r="H35574" s="5">
        <v>102.3</v>
      </c>
      <c r="I35574" s="5">
        <v>0</v>
      </c>
      <c r="J35574" s="5">
        <v>0</v>
      </c>
      <c r="K35574" s="5">
        <v>0</v>
      </c>
    </row>
    <row r="35575" spans="1:11" x14ac:dyDescent="0.25">
      <c r="A35575" s="5">
        <f>35568</f>
      </c>
      <c r="B35575" s="5" t="s">
        <v>35583</v>
      </c>
      <c r="C35575" s="5">
        <v>94.5</v>
      </c>
      <c r="D35575" s="5">
        <v>0.1</v>
      </c>
      <c r="E35575" s="5">
        <v>94.6</v>
      </c>
      <c r="F35575" s="5">
        <v>188.5</v>
      </c>
      <c r="G35575" s="5">
        <v>93.9</v>
      </c>
      <c r="H35575" s="5">
        <v>93.8</v>
      </c>
      <c r="I35575" s="5">
        <v>0</v>
      </c>
      <c r="J35575" s="5">
        <v>0</v>
      </c>
      <c r="K35575" s="5">
        <v>0</v>
      </c>
    </row>
    <row r="35576" spans="1:11" x14ac:dyDescent="0.25">
      <c r="A35576" s="5">
        <f>35569</f>
      </c>
      <c r="B35576" s="5" t="s">
        <v>35584</v>
      </c>
      <c r="C35576" s="5">
        <v>94.5</v>
      </c>
      <c r="D35576" s="5">
        <v>0.1</v>
      </c>
      <c r="E35576" s="5">
        <v>94.6</v>
      </c>
      <c r="F35576" s="5">
        <v>188.5</v>
      </c>
      <c r="G35576" s="5">
        <v>93.9</v>
      </c>
      <c r="H35576" s="5">
        <v>93.8</v>
      </c>
      <c r="I35576" s="5">
        <v>0</v>
      </c>
      <c r="J35576" s="5">
        <v>0</v>
      </c>
      <c r="K35576" s="5">
        <v>0</v>
      </c>
    </row>
    <row r="35577" spans="1:11" x14ac:dyDescent="0.25">
      <c r="A35577" s="5">
        <f>35570</f>
      </c>
      <c r="B35577" s="5" t="s">
        <v>35585</v>
      </c>
      <c r="C35577" s="5">
        <v>94.5</v>
      </c>
      <c r="D35577" s="5">
        <v>0.1</v>
      </c>
      <c r="E35577" s="5">
        <v>94.6</v>
      </c>
      <c r="F35577" s="5">
        <v>188.5</v>
      </c>
      <c r="G35577" s="5">
        <v>93.9</v>
      </c>
      <c r="H35577" s="5">
        <v>93.8</v>
      </c>
      <c r="I35577" s="5">
        <v>0</v>
      </c>
      <c r="J35577" s="5">
        <v>0</v>
      </c>
      <c r="K35577" s="5">
        <v>0</v>
      </c>
    </row>
    <row r="35578" spans="1:11" x14ac:dyDescent="0.25">
      <c r="A35578" s="5">
        <f>35571</f>
      </c>
      <c r="B35578" s="5" t="s">
        <v>35586</v>
      </c>
      <c r="C35578" s="5">
        <v>94.5</v>
      </c>
      <c r="D35578" s="5">
        <v>0.1</v>
      </c>
      <c r="E35578" s="5">
        <v>94.6</v>
      </c>
      <c r="F35578" s="5">
        <v>188.5</v>
      </c>
      <c r="G35578" s="5">
        <v>93.9</v>
      </c>
      <c r="H35578" s="5">
        <v>93.8</v>
      </c>
      <c r="I35578" s="5">
        <v>0</v>
      </c>
      <c r="J35578" s="5">
        <v>0</v>
      </c>
      <c r="K35578" s="5">
        <v>0</v>
      </c>
    </row>
    <row r="35579" spans="1:11" x14ac:dyDescent="0.25">
      <c r="A35579" s="5">
        <f>35572</f>
      </c>
      <c r="B35579" s="5" t="s">
        <v>35587</v>
      </c>
      <c r="C35579" s="5">
        <v>96.1</v>
      </c>
      <c r="D35579" s="5">
        <v>0.1</v>
      </c>
      <c r="E35579" s="5">
        <v>96.3</v>
      </c>
      <c r="F35579" s="5">
        <v>198.4</v>
      </c>
      <c r="G35579" s="5">
        <v>99.3</v>
      </c>
      <c r="H35579" s="5">
        <v>99.4</v>
      </c>
      <c r="I35579" s="5">
        <v>0</v>
      </c>
      <c r="J35579" s="5">
        <v>0</v>
      </c>
      <c r="K35579" s="5">
        <v>0</v>
      </c>
    </row>
    <row r="35580" spans="1:11" x14ac:dyDescent="0.25">
      <c r="A35580" s="5">
        <f>35573</f>
      </c>
      <c r="B35580" s="5" t="s">
        <v>35588</v>
      </c>
      <c r="C35580" s="5">
        <v>96.1</v>
      </c>
      <c r="D35580" s="5">
        <v>0.1</v>
      </c>
      <c r="E35580" s="5">
        <v>96.3</v>
      </c>
      <c r="F35580" s="5">
        <v>198.4</v>
      </c>
      <c r="G35580" s="5">
        <v>99.3</v>
      </c>
      <c r="H35580" s="5">
        <v>99.4</v>
      </c>
      <c r="I35580" s="5">
        <v>0</v>
      </c>
      <c r="J35580" s="5">
        <v>0</v>
      </c>
      <c r="K35580" s="5">
        <v>0</v>
      </c>
    </row>
    <row r="35581" spans="1:11" x14ac:dyDescent="0.25">
      <c r="A35581" s="5">
        <f>35574</f>
      </c>
      <c r="B35581" s="5" t="s">
        <v>35589</v>
      </c>
      <c r="C35581" s="5">
        <v>98.4</v>
      </c>
      <c r="D35581" s="5">
        <v>0.1</v>
      </c>
      <c r="E35581" s="5">
        <v>98.5</v>
      </c>
      <c r="F35581" s="5">
        <v>193.8</v>
      </c>
      <c r="G35581" s="5">
        <v>96.6</v>
      </c>
      <c r="H35581" s="5">
        <v>96.5</v>
      </c>
      <c r="I35581" s="5">
        <v>0</v>
      </c>
      <c r="J35581" s="5">
        <v>0</v>
      </c>
      <c r="K35581" s="5">
        <v>0</v>
      </c>
    </row>
    <row r="35582" spans="1:11" x14ac:dyDescent="0.25">
      <c r="A35582" s="5">
        <f>35575</f>
      </c>
      <c r="B35582" s="5" t="s">
        <v>35590</v>
      </c>
      <c r="C35582" s="5">
        <v>98.4</v>
      </c>
      <c r="D35582" s="5">
        <v>0.1</v>
      </c>
      <c r="E35582" s="5">
        <v>98.5</v>
      </c>
      <c r="F35582" s="5">
        <v>193.8</v>
      </c>
      <c r="G35582" s="5">
        <v>96.6</v>
      </c>
      <c r="H35582" s="5">
        <v>96.5</v>
      </c>
      <c r="I35582" s="5">
        <v>0</v>
      </c>
      <c r="J35582" s="5">
        <v>0</v>
      </c>
      <c r="K35582" s="5">
        <v>0</v>
      </c>
    </row>
    <row r="35583" spans="1:11" x14ac:dyDescent="0.25">
      <c r="A35583" s="5">
        <f>35576</f>
      </c>
      <c r="B35583" s="5" t="s">
        <v>35591</v>
      </c>
      <c r="C35583" s="5">
        <v>105</v>
      </c>
      <c r="D35583" s="5">
        <v>0.1</v>
      </c>
      <c r="E35583" s="5">
        <v>105.1</v>
      </c>
      <c r="F35583" s="5">
        <v>209.7</v>
      </c>
      <c r="G35583" s="5">
        <v>104.6</v>
      </c>
      <c r="H35583" s="5">
        <v>104.5</v>
      </c>
      <c r="I35583" s="5">
        <v>0</v>
      </c>
      <c r="J35583" s="5">
        <v>0</v>
      </c>
      <c r="K35583" s="5">
        <v>0</v>
      </c>
    </row>
    <row r="35584" spans="1:11" x14ac:dyDescent="0.25">
      <c r="A35584" s="5">
        <f>35577</f>
      </c>
      <c r="B35584" s="5" t="s">
        <v>35592</v>
      </c>
      <c r="C35584" s="5">
        <v>105</v>
      </c>
      <c r="D35584" s="5">
        <v>0.1</v>
      </c>
      <c r="E35584" s="5">
        <v>105.1</v>
      </c>
      <c r="F35584" s="5">
        <v>209.7</v>
      </c>
      <c r="G35584" s="5">
        <v>104.6</v>
      </c>
      <c r="H35584" s="5">
        <v>104.5</v>
      </c>
      <c r="I35584" s="5">
        <v>0</v>
      </c>
      <c r="J35584" s="5">
        <v>0</v>
      </c>
      <c r="K35584" s="5">
        <v>0</v>
      </c>
    </row>
    <row r="35585" spans="1:11" x14ac:dyDescent="0.25">
      <c r="A35585" s="5">
        <f>35578</f>
      </c>
      <c r="B35585" s="5" t="s">
        <v>35593</v>
      </c>
      <c r="C35585" s="5">
        <v>98.3</v>
      </c>
      <c r="D35585" s="5">
        <v>0.1</v>
      </c>
      <c r="E35585" s="5">
        <v>98.5</v>
      </c>
      <c r="F35585" s="5">
        <v>197.7</v>
      </c>
      <c r="G35585" s="5">
        <v>98.6</v>
      </c>
      <c r="H35585" s="5">
        <v>98.5</v>
      </c>
      <c r="I35585" s="5">
        <v>0</v>
      </c>
      <c r="J35585" s="5">
        <v>0</v>
      </c>
      <c r="K35585" s="5">
        <v>0</v>
      </c>
    </row>
    <row r="35586" spans="1:11" x14ac:dyDescent="0.25">
      <c r="A35586" s="5">
        <f>35579</f>
      </c>
      <c r="B35586" s="5" t="s">
        <v>35594</v>
      </c>
      <c r="C35586" s="5">
        <v>98.3</v>
      </c>
      <c r="D35586" s="5">
        <v>0.1</v>
      </c>
      <c r="E35586" s="5">
        <v>98.5</v>
      </c>
      <c r="F35586" s="5">
        <v>197.7</v>
      </c>
      <c r="G35586" s="5">
        <v>98.6</v>
      </c>
      <c r="H35586" s="5">
        <v>98.5</v>
      </c>
      <c r="I35586" s="5">
        <v>0</v>
      </c>
      <c r="J35586" s="5">
        <v>0</v>
      </c>
      <c r="K35586" s="5">
        <v>0</v>
      </c>
    </row>
    <row r="35587" spans="1:11" x14ac:dyDescent="0.25">
      <c r="A35587" s="5">
        <f>35580</f>
      </c>
      <c r="B35587" s="5" t="s">
        <v>35595</v>
      </c>
      <c r="C35587" s="5">
        <v>98.3</v>
      </c>
      <c r="D35587" s="5">
        <v>0.1</v>
      </c>
      <c r="E35587" s="5">
        <v>98.5</v>
      </c>
      <c r="F35587" s="5">
        <v>197.7</v>
      </c>
      <c r="G35587" s="5">
        <v>98.6</v>
      </c>
      <c r="H35587" s="5">
        <v>98.5</v>
      </c>
      <c r="I35587" s="5">
        <v>0</v>
      </c>
      <c r="J35587" s="5">
        <v>0</v>
      </c>
      <c r="K35587" s="5">
        <v>0</v>
      </c>
    </row>
    <row r="35588" spans="1:11" x14ac:dyDescent="0.25">
      <c r="A35588" s="5">
        <f>35581</f>
      </c>
      <c r="B35588" s="5" t="s">
        <v>35596</v>
      </c>
      <c r="C35588" s="5">
        <v>98.3</v>
      </c>
      <c r="D35588" s="5">
        <v>0.1</v>
      </c>
      <c r="E35588" s="5">
        <v>98.5</v>
      </c>
      <c r="F35588" s="5">
        <v>197.7</v>
      </c>
      <c r="G35588" s="5">
        <v>98.6</v>
      </c>
      <c r="H35588" s="5">
        <v>97.8</v>
      </c>
      <c r="I35588" s="5">
        <v>0</v>
      </c>
      <c r="J35588" s="5">
        <v>0</v>
      </c>
      <c r="K35588" s="5">
        <v>0</v>
      </c>
    </row>
    <row r="35589" spans="1:11" x14ac:dyDescent="0.25">
      <c r="A35589" s="5">
        <f>35582</f>
      </c>
      <c r="B35589" s="5" t="s">
        <v>35597</v>
      </c>
      <c r="C35589" s="5">
        <v>97</v>
      </c>
      <c r="D35589" s="5">
        <v>0.1</v>
      </c>
      <c r="E35589" s="5">
        <v>97.1</v>
      </c>
      <c r="F35589" s="5">
        <v>196.8</v>
      </c>
      <c r="G35589" s="5">
        <v>98</v>
      </c>
      <c r="H35589" s="5">
        <v>97.8</v>
      </c>
      <c r="I35589" s="5">
        <v>0</v>
      </c>
      <c r="J35589" s="5">
        <v>0</v>
      </c>
      <c r="K35589" s="5">
        <v>0</v>
      </c>
    </row>
    <row r="35590" spans="1:11" x14ac:dyDescent="0.25">
      <c r="A35590" s="5">
        <f>35583</f>
      </c>
      <c r="B35590" s="5" t="s">
        <v>35598</v>
      </c>
      <c r="C35590" s="5">
        <v>97</v>
      </c>
      <c r="D35590" s="5">
        <v>0.1</v>
      </c>
      <c r="E35590" s="5">
        <v>97.1</v>
      </c>
      <c r="F35590" s="5">
        <v>196.8</v>
      </c>
      <c r="G35590" s="5">
        <v>98</v>
      </c>
      <c r="H35590" s="5">
        <v>97.8</v>
      </c>
      <c r="I35590" s="5">
        <v>0</v>
      </c>
      <c r="J35590" s="5">
        <v>0</v>
      </c>
      <c r="K35590" s="5">
        <v>0</v>
      </c>
    </row>
    <row r="35591" spans="1:11" x14ac:dyDescent="0.25">
      <c r="A35591" s="5">
        <f>35584</f>
      </c>
      <c r="B35591" s="5" t="s">
        <v>35599</v>
      </c>
      <c r="C35591" s="5">
        <v>99.5</v>
      </c>
      <c r="D35591" s="5">
        <v>0.1</v>
      </c>
      <c r="E35591" s="5">
        <v>99.7</v>
      </c>
      <c r="F35591" s="5">
        <v>207.5</v>
      </c>
      <c r="G35591" s="5">
        <v>103.4</v>
      </c>
      <c r="H35591" s="5">
        <v>103</v>
      </c>
      <c r="I35591" s="5">
        <v>0</v>
      </c>
      <c r="J35591" s="5">
        <v>0</v>
      </c>
      <c r="K35591" s="5">
        <v>0</v>
      </c>
    </row>
    <row r="35592" spans="1:11" x14ac:dyDescent="0.25">
      <c r="A35592" s="5">
        <f>35585</f>
      </c>
      <c r="B35592" s="5" t="s">
        <v>35600</v>
      </c>
      <c r="C35592" s="5">
        <v>99.5</v>
      </c>
      <c r="D35592" s="5">
        <v>0.1</v>
      </c>
      <c r="E35592" s="5">
        <v>99.7</v>
      </c>
      <c r="F35592" s="5">
        <v>207.5</v>
      </c>
      <c r="G35592" s="5">
        <v>103.4</v>
      </c>
      <c r="H35592" s="5">
        <v>103</v>
      </c>
      <c r="I35592" s="5">
        <v>0</v>
      </c>
      <c r="J35592" s="5">
        <v>0</v>
      </c>
      <c r="K35592" s="5">
        <v>0</v>
      </c>
    </row>
    <row r="35593" spans="1:11" x14ac:dyDescent="0.25">
      <c r="A35593" s="5">
        <f>35586</f>
      </c>
      <c r="B35593" s="5" t="s">
        <v>35601</v>
      </c>
      <c r="C35593" s="5">
        <v>103.9</v>
      </c>
      <c r="D35593" s="5">
        <v>0.1</v>
      </c>
      <c r="E35593" s="5">
        <v>104</v>
      </c>
      <c r="F35593" s="5">
        <v>204.1</v>
      </c>
      <c r="G35593" s="5">
        <v>104.2</v>
      </c>
      <c r="H35593" s="5">
        <v>104.1</v>
      </c>
      <c r="I35593" s="5">
        <v>0</v>
      </c>
      <c r="J35593" s="5">
        <v>0</v>
      </c>
      <c r="K35593" s="5">
        <v>0</v>
      </c>
    </row>
    <row r="35594" spans="1:11" x14ac:dyDescent="0.25">
      <c r="A35594" s="5">
        <f>35587</f>
      </c>
      <c r="B35594" s="5" t="s">
        <v>35602</v>
      </c>
      <c r="C35594" s="5">
        <v>103.9</v>
      </c>
      <c r="D35594" s="5">
        <v>0.1</v>
      </c>
      <c r="E35594" s="5">
        <v>104</v>
      </c>
      <c r="F35594" s="5">
        <v>204.1</v>
      </c>
      <c r="G35594" s="5">
        <v>104.2</v>
      </c>
      <c r="H35594" s="5">
        <v>104.1</v>
      </c>
      <c r="I35594" s="5">
        <v>0</v>
      </c>
      <c r="J35594" s="5">
        <v>0</v>
      </c>
      <c r="K35594" s="5">
        <v>0</v>
      </c>
    </row>
    <row r="35595" spans="1:11" x14ac:dyDescent="0.25">
      <c r="A35595" s="5">
        <f>35588</f>
      </c>
      <c r="B35595" s="5" t="s">
        <v>35603</v>
      </c>
      <c r="C35595" s="5">
        <v>105.1</v>
      </c>
      <c r="D35595" s="5">
        <v>0.1</v>
      </c>
      <c r="E35595" s="5">
        <v>105.3</v>
      </c>
      <c r="F35595" s="5">
        <v>209.5</v>
      </c>
      <c r="G35595" s="5">
        <v>103.9</v>
      </c>
      <c r="H35595" s="5">
        <v>103.7</v>
      </c>
      <c r="I35595" s="5">
        <v>0</v>
      </c>
      <c r="J35595" s="5">
        <v>0</v>
      </c>
      <c r="K35595" s="5">
        <v>0</v>
      </c>
    </row>
    <row r="35596" spans="1:11" x14ac:dyDescent="0.25">
      <c r="A35596" s="5">
        <f>35589</f>
      </c>
      <c r="B35596" s="5" t="s">
        <v>35604</v>
      </c>
      <c r="C35596" s="5">
        <v>105.1</v>
      </c>
      <c r="D35596" s="5">
        <v>0.1</v>
      </c>
      <c r="E35596" s="5">
        <v>105.3</v>
      </c>
      <c r="F35596" s="5">
        <v>209.5</v>
      </c>
      <c r="G35596" s="5">
        <v>103.9</v>
      </c>
      <c r="H35596" s="5">
        <v>103.7</v>
      </c>
      <c r="I35596" s="5">
        <v>0</v>
      </c>
      <c r="J35596" s="5">
        <v>0</v>
      </c>
      <c r="K35596" s="5">
        <v>0</v>
      </c>
    </row>
    <row r="35597" spans="1:11" x14ac:dyDescent="0.25">
      <c r="A35597" s="5">
        <f>35590</f>
      </c>
      <c r="B35597" s="5" t="s">
        <v>35605</v>
      </c>
      <c r="C35597" s="5">
        <v>105.1</v>
      </c>
      <c r="D35597" s="5">
        <v>0.1</v>
      </c>
      <c r="E35597" s="5">
        <v>105.3</v>
      </c>
      <c r="F35597" s="5">
        <v>209.5</v>
      </c>
      <c r="G35597" s="5">
        <v>103.9</v>
      </c>
      <c r="H35597" s="5">
        <v>103.7</v>
      </c>
      <c r="I35597" s="5">
        <v>0</v>
      </c>
      <c r="J35597" s="5">
        <v>0</v>
      </c>
      <c r="K35597" s="5">
        <v>0</v>
      </c>
    </row>
    <row r="35598" spans="1:11" x14ac:dyDescent="0.25">
      <c r="A35598" s="5">
        <f>35591</f>
      </c>
      <c r="B35598" s="5" t="s">
        <v>35606</v>
      </c>
      <c r="C35598" s="5">
        <v>96.7</v>
      </c>
      <c r="D35598" s="5">
        <v>0.1</v>
      </c>
      <c r="E35598" s="5">
        <v>96.9</v>
      </c>
      <c r="F35598" s="5">
        <v>203.3</v>
      </c>
      <c r="G35598" s="5">
        <v>101.6</v>
      </c>
      <c r="H35598" s="5">
        <v>101.6</v>
      </c>
      <c r="I35598" s="5">
        <v>0</v>
      </c>
      <c r="J35598" s="5">
        <v>0</v>
      </c>
      <c r="K35598" s="5">
        <v>0</v>
      </c>
    </row>
    <row r="35599" spans="1:11" x14ac:dyDescent="0.25">
      <c r="A35599" s="5">
        <f>35592</f>
      </c>
      <c r="B35599" s="5" t="s">
        <v>35607</v>
      </c>
      <c r="C35599" s="5">
        <v>96.7</v>
      </c>
      <c r="D35599" s="5">
        <v>0.1</v>
      </c>
      <c r="E35599" s="5">
        <v>96.9</v>
      </c>
      <c r="F35599" s="5">
        <v>203.3</v>
      </c>
      <c r="G35599" s="5">
        <v>101.6</v>
      </c>
      <c r="H35599" s="5">
        <v>101.6</v>
      </c>
      <c r="I35599" s="5">
        <v>0</v>
      </c>
      <c r="J35599" s="5">
        <v>0</v>
      </c>
      <c r="K35599" s="5">
        <v>0</v>
      </c>
    </row>
    <row r="35600" spans="1:11" x14ac:dyDescent="0.25">
      <c r="A35600" s="5">
        <f>35593</f>
      </c>
      <c r="B35600" s="5" t="s">
        <v>35608</v>
      </c>
      <c r="C35600" s="5">
        <v>95.9</v>
      </c>
      <c r="D35600" s="5">
        <v>0.1</v>
      </c>
      <c r="E35600" s="5">
        <v>96</v>
      </c>
      <c r="F35600" s="5">
        <v>192.4</v>
      </c>
      <c r="G35600" s="5">
        <v>96</v>
      </c>
      <c r="H35600" s="5">
        <v>96</v>
      </c>
      <c r="I35600" s="5">
        <v>0</v>
      </c>
      <c r="J35600" s="5">
        <v>0</v>
      </c>
      <c r="K35600" s="5">
        <v>0</v>
      </c>
    </row>
    <row r="35601" spans="1:11" x14ac:dyDescent="0.25">
      <c r="A35601" s="5">
        <f>35594</f>
      </c>
      <c r="B35601" s="5" t="s">
        <v>35609</v>
      </c>
      <c r="C35601" s="5">
        <v>95.9</v>
      </c>
      <c r="D35601" s="5">
        <v>0.1</v>
      </c>
      <c r="E35601" s="5">
        <v>96</v>
      </c>
      <c r="F35601" s="5">
        <v>192.4</v>
      </c>
      <c r="G35601" s="5">
        <v>96</v>
      </c>
      <c r="H35601" s="5">
        <v>96</v>
      </c>
      <c r="I35601" s="5">
        <v>0</v>
      </c>
      <c r="J35601" s="5">
        <v>0</v>
      </c>
      <c r="K35601" s="5">
        <v>0</v>
      </c>
    </row>
    <row r="35602" spans="1:11" x14ac:dyDescent="0.25">
      <c r="A35602" s="5">
        <f>35595</f>
      </c>
      <c r="B35602" s="5" t="s">
        <v>35610</v>
      </c>
      <c r="C35602" s="5">
        <v>98.7</v>
      </c>
      <c r="D35602" s="5">
        <v>0.1</v>
      </c>
      <c r="E35602" s="5">
        <v>98.9</v>
      </c>
      <c r="F35602" s="5">
        <v>199.5</v>
      </c>
      <c r="G35602" s="5">
        <v>99.4</v>
      </c>
      <c r="H35602" s="5">
        <v>99.1</v>
      </c>
      <c r="I35602" s="5">
        <v>0</v>
      </c>
      <c r="J35602" s="5">
        <v>0</v>
      </c>
      <c r="K35602" s="5">
        <v>0</v>
      </c>
    </row>
    <row r="35603" spans="1:11" x14ac:dyDescent="0.25">
      <c r="A35603" s="5">
        <f>35596</f>
      </c>
      <c r="B35603" s="5" t="s">
        <v>35611</v>
      </c>
      <c r="C35603" s="5">
        <v>98.7</v>
      </c>
      <c r="D35603" s="5">
        <v>0.1</v>
      </c>
      <c r="E35603" s="5">
        <v>98.9</v>
      </c>
      <c r="F35603" s="5">
        <v>199.5</v>
      </c>
      <c r="G35603" s="5">
        <v>99.4</v>
      </c>
      <c r="H35603" s="5">
        <v>99.1</v>
      </c>
      <c r="I35603" s="5">
        <v>0</v>
      </c>
      <c r="J35603" s="5">
        <v>0</v>
      </c>
      <c r="K35603" s="5">
        <v>0</v>
      </c>
    </row>
    <row r="35604" spans="1:11" x14ac:dyDescent="0.25">
      <c r="A35604" s="5">
        <f>35597</f>
      </c>
      <c r="B35604" s="5" t="s">
        <v>35612</v>
      </c>
      <c r="C35604" s="5">
        <v>98.7</v>
      </c>
      <c r="D35604" s="5">
        <v>0.1</v>
      </c>
      <c r="E35604" s="5">
        <v>97.3</v>
      </c>
      <c r="F35604" s="5">
        <v>194.4</v>
      </c>
      <c r="G35604" s="5">
        <v>97</v>
      </c>
      <c r="H35604" s="5">
        <v>96.9</v>
      </c>
      <c r="I35604" s="5">
        <v>0</v>
      </c>
      <c r="J35604" s="5">
        <v>0</v>
      </c>
      <c r="K35604" s="5">
        <v>0</v>
      </c>
    </row>
    <row r="35605" spans="1:11" x14ac:dyDescent="0.25">
      <c r="A35605" s="5">
        <f>35598</f>
      </c>
      <c r="B35605" s="5" t="s">
        <v>35613</v>
      </c>
      <c r="C35605" s="5">
        <v>97.1</v>
      </c>
      <c r="D35605" s="5">
        <v>0.1</v>
      </c>
      <c r="E35605" s="5">
        <v>97.3</v>
      </c>
      <c r="F35605" s="5">
        <v>194.4</v>
      </c>
      <c r="G35605" s="5">
        <v>97</v>
      </c>
      <c r="H35605" s="5">
        <v>96.9</v>
      </c>
      <c r="I35605" s="5">
        <v>0</v>
      </c>
      <c r="J35605" s="5">
        <v>0</v>
      </c>
      <c r="K35605" s="5">
        <v>0</v>
      </c>
    </row>
    <row r="35606" spans="1:11" x14ac:dyDescent="0.25">
      <c r="A35606" s="5">
        <f>35599</f>
      </c>
      <c r="B35606" s="5" t="s">
        <v>35614</v>
      </c>
      <c r="C35606" s="5">
        <v>97.1</v>
      </c>
      <c r="D35606" s="5">
        <v>0.1</v>
      </c>
      <c r="E35606" s="5">
        <v>97.3</v>
      </c>
      <c r="F35606" s="5">
        <v>194.4</v>
      </c>
      <c r="G35606" s="5">
        <v>97</v>
      </c>
      <c r="H35606" s="5">
        <v>96.9</v>
      </c>
      <c r="I35606" s="5">
        <v>0</v>
      </c>
      <c r="J35606" s="5">
        <v>0</v>
      </c>
      <c r="K35606" s="5">
        <v>0</v>
      </c>
    </row>
    <row r="35607" spans="1:11" x14ac:dyDescent="0.25">
      <c r="A35607" s="5">
        <f>35600</f>
      </c>
      <c r="B35607" s="5" t="s">
        <v>35615</v>
      </c>
      <c r="C35607" s="5">
        <v>97.1</v>
      </c>
      <c r="D35607" s="5">
        <v>0.1</v>
      </c>
      <c r="E35607" s="5">
        <v>97.3</v>
      </c>
      <c r="F35607" s="5">
        <v>194.4</v>
      </c>
      <c r="G35607" s="5">
        <v>97</v>
      </c>
      <c r="H35607" s="5">
        <v>96.9</v>
      </c>
      <c r="I35607" s="5">
        <v>0</v>
      </c>
      <c r="J35607" s="5">
        <v>0</v>
      </c>
      <c r="K35607" s="5">
        <v>0</v>
      </c>
    </row>
    <row r="35608" spans="1:11" x14ac:dyDescent="0.25">
      <c r="A35608" s="5">
        <f>35601</f>
      </c>
      <c r="B35608" s="5" t="s">
        <v>35616</v>
      </c>
      <c r="C35608" s="5">
        <v>96.4</v>
      </c>
      <c r="D35608" s="5">
        <v>0.1</v>
      </c>
      <c r="E35608" s="5">
        <v>96.5</v>
      </c>
      <c r="F35608" s="5">
        <v>207.6</v>
      </c>
      <c r="G35608" s="5">
        <v>103.5</v>
      </c>
      <c r="H35608" s="5">
        <v>103.4</v>
      </c>
      <c r="I35608" s="5">
        <v>0</v>
      </c>
      <c r="J35608" s="5">
        <v>0</v>
      </c>
      <c r="K35608" s="5">
        <v>0</v>
      </c>
    </row>
    <row r="35609" spans="1:11" x14ac:dyDescent="0.25">
      <c r="A35609" s="5">
        <f>35602</f>
      </c>
      <c r="B35609" s="5" t="s">
        <v>35617</v>
      </c>
      <c r="C35609" s="5">
        <v>96.4</v>
      </c>
      <c r="D35609" s="5">
        <v>0.1</v>
      </c>
      <c r="E35609" s="5">
        <v>96.5</v>
      </c>
      <c r="F35609" s="5">
        <v>207.6</v>
      </c>
      <c r="G35609" s="5">
        <v>103.5</v>
      </c>
      <c r="H35609" s="5">
        <v>103.4</v>
      </c>
      <c r="I35609" s="5">
        <v>0</v>
      </c>
      <c r="J35609" s="5">
        <v>0</v>
      </c>
      <c r="K35609" s="5">
        <v>0</v>
      </c>
    </row>
    <row r="35610" spans="1:11" x14ac:dyDescent="0.25">
      <c r="A35610" s="5">
        <f>35603</f>
      </c>
      <c r="B35610" s="5" t="s">
        <v>35618</v>
      </c>
      <c r="C35610" s="5">
        <v>102.4</v>
      </c>
      <c r="D35610" s="5">
        <v>0.1</v>
      </c>
      <c r="E35610" s="5">
        <v>102.6</v>
      </c>
      <c r="F35610" s="5">
        <v>204.2</v>
      </c>
      <c r="G35610" s="5">
        <v>101.9</v>
      </c>
      <c r="H35610" s="5">
        <v>101.8</v>
      </c>
      <c r="I35610" s="5">
        <v>0</v>
      </c>
      <c r="J35610" s="5">
        <v>0</v>
      </c>
      <c r="K35610" s="5">
        <v>0</v>
      </c>
    </row>
    <row r="35611" spans="1:11" x14ac:dyDescent="0.25">
      <c r="A35611" s="5">
        <f>35604</f>
      </c>
      <c r="B35611" s="5" t="s">
        <v>35619</v>
      </c>
      <c r="C35611" s="5">
        <v>102.4</v>
      </c>
      <c r="D35611" s="5">
        <v>0.1</v>
      </c>
      <c r="E35611" s="5">
        <v>102.6</v>
      </c>
      <c r="F35611" s="5">
        <v>204.2</v>
      </c>
      <c r="G35611" s="5">
        <v>101.9</v>
      </c>
      <c r="H35611" s="5">
        <v>101.8</v>
      </c>
      <c r="I35611" s="5">
        <v>0</v>
      </c>
      <c r="J35611" s="5">
        <v>0</v>
      </c>
      <c r="K35611" s="5">
        <v>0</v>
      </c>
    </row>
    <row r="35612" spans="1:11" x14ac:dyDescent="0.25">
      <c r="A35612" s="5">
        <f>35605</f>
      </c>
      <c r="B35612" s="5" t="s">
        <v>35620</v>
      </c>
      <c r="C35612" s="5">
        <v>103.6</v>
      </c>
      <c r="D35612" s="5">
        <v>0.1</v>
      </c>
      <c r="E35612" s="5">
        <v>103.7</v>
      </c>
      <c r="F35612" s="5">
        <v>204.2</v>
      </c>
      <c r="G35612" s="5">
        <v>100</v>
      </c>
      <c r="H35612" s="5">
        <v>99.9</v>
      </c>
      <c r="I35612" s="5">
        <v>0</v>
      </c>
      <c r="J35612" s="5">
        <v>0</v>
      </c>
      <c r="K35612" s="5">
        <v>0</v>
      </c>
    </row>
    <row r="35613" spans="1:11" x14ac:dyDescent="0.25">
      <c r="A35613" s="5">
        <f>35606</f>
      </c>
      <c r="B35613" s="5" t="s">
        <v>35621</v>
      </c>
      <c r="C35613" s="5">
        <v>103.6</v>
      </c>
      <c r="D35613" s="5">
        <v>0.1</v>
      </c>
      <c r="E35613" s="5">
        <v>103.7</v>
      </c>
      <c r="F35613" s="5">
        <v>204.2</v>
      </c>
      <c r="G35613" s="5">
        <v>100</v>
      </c>
      <c r="H35613" s="5">
        <v>99.9</v>
      </c>
      <c r="I35613" s="5">
        <v>0</v>
      </c>
      <c r="J35613" s="5">
        <v>0</v>
      </c>
      <c r="K35613" s="5">
        <v>0</v>
      </c>
    </row>
    <row r="35614" spans="1:11" x14ac:dyDescent="0.25">
      <c r="A35614" s="5">
        <f>35607</f>
      </c>
      <c r="B35614" s="5" t="s">
        <v>35622</v>
      </c>
      <c r="C35614" s="5">
        <v>100.3</v>
      </c>
      <c r="D35614" s="5">
        <v>0.1</v>
      </c>
      <c r="E35614" s="5">
        <v>100.5</v>
      </c>
      <c r="F35614" s="5">
        <v>201.5</v>
      </c>
      <c r="G35614" s="5">
        <v>100.4</v>
      </c>
      <c r="H35614" s="5">
        <v>101.4</v>
      </c>
      <c r="I35614" s="5">
        <v>0</v>
      </c>
      <c r="J35614" s="5">
        <v>0</v>
      </c>
      <c r="K35614" s="5">
        <v>0</v>
      </c>
    </row>
    <row r="35615" spans="1:11" x14ac:dyDescent="0.25">
      <c r="A35615" s="5">
        <f>35608</f>
      </c>
      <c r="B35615" s="5" t="s">
        <v>35623</v>
      </c>
      <c r="C35615" s="5">
        <v>100.3</v>
      </c>
      <c r="D35615" s="5">
        <v>0.1</v>
      </c>
      <c r="E35615" s="5">
        <v>100.5</v>
      </c>
      <c r="F35615" s="5">
        <v>201.5</v>
      </c>
      <c r="G35615" s="5">
        <v>100.4</v>
      </c>
      <c r="H35615" s="5">
        <v>101.4</v>
      </c>
      <c r="I35615" s="5">
        <v>0</v>
      </c>
      <c r="J35615" s="5">
        <v>0</v>
      </c>
      <c r="K35615" s="5">
        <v>0</v>
      </c>
    </row>
    <row r="35616" spans="1:11" x14ac:dyDescent="0.25">
      <c r="A35616" s="5">
        <f>35609</f>
      </c>
      <c r="B35616" s="5" t="s">
        <v>35624</v>
      </c>
      <c r="C35616" s="5">
        <v>100.3</v>
      </c>
      <c r="D35616" s="5">
        <v>0.1</v>
      </c>
      <c r="E35616" s="5">
        <v>100.5</v>
      </c>
      <c r="F35616" s="5">
        <v>201.5</v>
      </c>
      <c r="G35616" s="5">
        <v>100.4</v>
      </c>
      <c r="H35616" s="5">
        <v>101.4</v>
      </c>
      <c r="I35616" s="5">
        <v>0</v>
      </c>
      <c r="J35616" s="5">
        <v>0</v>
      </c>
      <c r="K35616" s="5">
        <v>0</v>
      </c>
    </row>
    <row r="35617" spans="1:11" x14ac:dyDescent="0.25">
      <c r="A35617" s="5">
        <f>35610</f>
      </c>
      <c r="B35617" s="5" t="s">
        <v>35625</v>
      </c>
      <c r="C35617" s="5">
        <v>100.3</v>
      </c>
      <c r="D35617" s="5">
        <v>0.1</v>
      </c>
      <c r="E35617" s="5">
        <v>100.5</v>
      </c>
      <c r="F35617" s="5">
        <v>201.5</v>
      </c>
      <c r="G35617" s="5">
        <v>100.4</v>
      </c>
      <c r="H35617" s="5">
        <v>101.4</v>
      </c>
      <c r="I35617" s="5">
        <v>0</v>
      </c>
      <c r="J35617" s="5">
        <v>0</v>
      </c>
      <c r="K35617" s="5">
        <v>0</v>
      </c>
    </row>
    <row r="35618" spans="1:11" x14ac:dyDescent="0.25">
      <c r="A35618" s="5">
        <f>35611</f>
      </c>
      <c r="B35618" s="5" t="s">
        <v>35626</v>
      </c>
      <c r="C35618" s="5">
        <v>98</v>
      </c>
      <c r="D35618" s="5">
        <v>0.1</v>
      </c>
      <c r="E35618" s="5">
        <v>98.2</v>
      </c>
      <c r="F35618" s="5">
        <v>200.3</v>
      </c>
      <c r="G35618" s="5">
        <v>99.8</v>
      </c>
      <c r="H35618" s="5">
        <v>99.4</v>
      </c>
      <c r="I35618" s="5">
        <v>0</v>
      </c>
      <c r="J35618" s="5">
        <v>0</v>
      </c>
      <c r="K35618" s="5">
        <v>0</v>
      </c>
    </row>
    <row r="35619" spans="1:11" x14ac:dyDescent="0.25">
      <c r="A35619" s="5">
        <f>35612</f>
      </c>
      <c r="B35619" s="5" t="s">
        <v>35627</v>
      </c>
      <c r="C35619" s="5">
        <v>98</v>
      </c>
      <c r="D35619" s="5">
        <v>0.1</v>
      </c>
      <c r="E35619" s="5">
        <v>98.2</v>
      </c>
      <c r="F35619" s="5">
        <v>200.3</v>
      </c>
      <c r="G35619" s="5">
        <v>99.8</v>
      </c>
      <c r="H35619" s="5">
        <v>99.4</v>
      </c>
      <c r="I35619" s="5">
        <v>0</v>
      </c>
      <c r="J35619" s="5">
        <v>0</v>
      </c>
      <c r="K35619" s="5">
        <v>0</v>
      </c>
    </row>
    <row r="35620" spans="1:11" x14ac:dyDescent="0.25">
      <c r="A35620" s="5">
        <f>35613</f>
      </c>
      <c r="B35620" s="5" t="s">
        <v>35628</v>
      </c>
      <c r="C35620" s="5">
        <v>105</v>
      </c>
      <c r="D35620" s="5">
        <v>0.1</v>
      </c>
      <c r="E35620" s="5">
        <v>105.1</v>
      </c>
      <c r="F35620" s="5">
        <v>202.3</v>
      </c>
      <c r="G35620" s="5">
        <v>101.2</v>
      </c>
      <c r="H35620" s="5">
        <v>101.4</v>
      </c>
      <c r="I35620" s="5">
        <v>0</v>
      </c>
      <c r="J35620" s="5">
        <v>0</v>
      </c>
      <c r="K35620" s="5">
        <v>0</v>
      </c>
    </row>
    <row r="35621" spans="1:11" x14ac:dyDescent="0.25">
      <c r="A35621" s="5">
        <f>35614</f>
      </c>
      <c r="B35621" s="5" t="s">
        <v>35629</v>
      </c>
      <c r="C35621" s="5">
        <v>105</v>
      </c>
      <c r="D35621" s="5">
        <v>0.1</v>
      </c>
      <c r="E35621" s="5">
        <v>105.1</v>
      </c>
      <c r="F35621" s="5">
        <v>202.3</v>
      </c>
      <c r="G35621" s="5">
        <v>101.2</v>
      </c>
      <c r="H35621" s="5">
        <v>101.4</v>
      </c>
      <c r="I35621" s="5">
        <v>0</v>
      </c>
      <c r="J35621" s="5">
        <v>0</v>
      </c>
      <c r="K35621" s="5">
        <v>0</v>
      </c>
    </row>
    <row r="35622" spans="1:11" x14ac:dyDescent="0.25">
      <c r="A35622" s="5">
        <f>35615</f>
      </c>
      <c r="B35622" s="5" t="s">
        <v>35630</v>
      </c>
      <c r="C35622" s="5">
        <v>99.5</v>
      </c>
      <c r="D35622" s="5">
        <v>0.1</v>
      </c>
      <c r="E35622" s="5">
        <v>99.5</v>
      </c>
      <c r="F35622" s="5">
        <v>197.9</v>
      </c>
      <c r="G35622" s="5">
        <v>98.8</v>
      </c>
      <c r="H35622" s="5">
        <v>98.6</v>
      </c>
      <c r="I35622" s="5">
        <v>0</v>
      </c>
      <c r="J35622" s="5">
        <v>0</v>
      </c>
      <c r="K35622" s="5">
        <v>0</v>
      </c>
    </row>
    <row r="35623" spans="1:11" x14ac:dyDescent="0.25">
      <c r="A35623" s="5">
        <f>35616</f>
      </c>
      <c r="B35623" s="5" t="s">
        <v>35631</v>
      </c>
      <c r="C35623" s="5">
        <v>99.5</v>
      </c>
      <c r="D35623" s="5">
        <v>0.1</v>
      </c>
      <c r="E35623" s="5">
        <v>99.5</v>
      </c>
      <c r="F35623" s="5">
        <v>197.9</v>
      </c>
      <c r="G35623" s="5">
        <v>98.8</v>
      </c>
      <c r="H35623" s="5">
        <v>98.6</v>
      </c>
      <c r="I35623" s="5">
        <v>0</v>
      </c>
      <c r="J35623" s="5">
        <v>0</v>
      </c>
      <c r="K35623" s="5">
        <v>0</v>
      </c>
    </row>
    <row r="35624" spans="1:11" x14ac:dyDescent="0.25">
      <c r="A35624" s="5">
        <f>35617</f>
      </c>
      <c r="B35624" s="5" t="s">
        <v>35632</v>
      </c>
      <c r="C35624" s="5">
        <v>98.6</v>
      </c>
      <c r="D35624" s="5">
        <v>0.1</v>
      </c>
      <c r="E35624" s="5">
        <v>98.8</v>
      </c>
      <c r="F35624" s="5">
        <v>201.6</v>
      </c>
      <c r="G35624" s="5">
        <v>100.3</v>
      </c>
      <c r="H35624" s="5">
        <v>99.9</v>
      </c>
      <c r="I35624" s="5">
        <v>0</v>
      </c>
      <c r="J35624" s="5">
        <v>0</v>
      </c>
      <c r="K35624" s="5">
        <v>0</v>
      </c>
    </row>
    <row r="35625" spans="1:11" x14ac:dyDescent="0.25">
      <c r="A35625" s="5">
        <f>35618</f>
      </c>
      <c r="B35625" s="5" t="s">
        <v>35633</v>
      </c>
      <c r="C35625" s="5">
        <v>98.6</v>
      </c>
      <c r="D35625" s="5">
        <v>0.1</v>
      </c>
      <c r="E35625" s="5">
        <v>98.8</v>
      </c>
      <c r="F35625" s="5">
        <v>201.6</v>
      </c>
      <c r="G35625" s="5">
        <v>100.3</v>
      </c>
      <c r="H35625" s="5">
        <v>99.9</v>
      </c>
      <c r="I35625" s="5">
        <v>0</v>
      </c>
      <c r="J35625" s="5">
        <v>0</v>
      </c>
      <c r="K35625" s="5">
        <v>0</v>
      </c>
    </row>
    <row r="35626" spans="1:11" x14ac:dyDescent="0.25">
      <c r="A35626" s="5">
        <f>35619</f>
      </c>
      <c r="B35626" s="5" t="s">
        <v>35634</v>
      </c>
      <c r="C35626" s="5">
        <v>98.6</v>
      </c>
      <c r="D35626" s="5">
        <v>0.1</v>
      </c>
      <c r="E35626" s="5">
        <v>98.8</v>
      </c>
      <c r="F35626" s="5">
        <v>201.6</v>
      </c>
      <c r="G35626" s="5">
        <v>100.3</v>
      </c>
      <c r="H35626" s="5">
        <v>99.9</v>
      </c>
      <c r="I35626" s="5">
        <v>0</v>
      </c>
      <c r="J35626" s="5">
        <v>0</v>
      </c>
      <c r="K35626" s="5">
        <v>0</v>
      </c>
    </row>
    <row r="35627" spans="1:11" x14ac:dyDescent="0.25">
      <c r="A35627" s="5">
        <f>35620</f>
      </c>
      <c r="B35627" s="5" t="s">
        <v>35635</v>
      </c>
      <c r="C35627" s="5">
        <v>98.6</v>
      </c>
      <c r="D35627" s="5">
        <v>0.1</v>
      </c>
      <c r="E35627" s="5">
        <v>98.8</v>
      </c>
      <c r="F35627" s="5">
        <v>201.6</v>
      </c>
      <c r="G35627" s="5">
        <v>100.3</v>
      </c>
      <c r="H35627" s="5">
        <v>99.9</v>
      </c>
      <c r="I35627" s="5">
        <v>0</v>
      </c>
      <c r="J35627" s="5">
        <v>0</v>
      </c>
      <c r="K35627" s="5">
        <v>0</v>
      </c>
    </row>
    <row r="35628" spans="1:11" x14ac:dyDescent="0.25">
      <c r="A35628" s="5">
        <f>35621</f>
      </c>
      <c r="B35628" s="5" t="s">
        <v>35636</v>
      </c>
      <c r="C35628" s="5">
        <v>98.1</v>
      </c>
      <c r="D35628" s="5">
        <v>0.1</v>
      </c>
      <c r="E35628" s="5">
        <v>98.3</v>
      </c>
      <c r="F35628" s="5">
        <v>212.1</v>
      </c>
      <c r="G35628" s="5">
        <v>105.9</v>
      </c>
      <c r="H35628" s="5">
        <v>105.7</v>
      </c>
      <c r="I35628" s="5">
        <v>0</v>
      </c>
      <c r="J35628" s="5">
        <v>0</v>
      </c>
      <c r="K35628" s="5">
        <v>0</v>
      </c>
    </row>
    <row r="35629" spans="1:11" x14ac:dyDescent="0.25">
      <c r="A35629" s="5">
        <f>35622</f>
      </c>
      <c r="B35629" s="5" t="s">
        <v>35637</v>
      </c>
      <c r="C35629" s="5">
        <v>98.1</v>
      </c>
      <c r="D35629" s="5">
        <v>0.1</v>
      </c>
      <c r="E35629" s="5">
        <v>98.3</v>
      </c>
      <c r="F35629" s="5">
        <v>212.1</v>
      </c>
      <c r="G35629" s="5">
        <v>105.9</v>
      </c>
      <c r="H35629" s="5">
        <v>105.7</v>
      </c>
      <c r="I35629" s="5">
        <v>0</v>
      </c>
      <c r="J35629" s="5">
        <v>0</v>
      </c>
      <c r="K35629" s="5">
        <v>0</v>
      </c>
    </row>
    <row r="35630" spans="1:11" x14ac:dyDescent="0.25">
      <c r="A35630" s="5">
        <f>35623</f>
      </c>
      <c r="B35630" s="5" t="s">
        <v>35638</v>
      </c>
      <c r="C35630" s="5">
        <v>105</v>
      </c>
      <c r="D35630" s="5">
        <v>0.1</v>
      </c>
      <c r="E35630" s="5">
        <v>105.2</v>
      </c>
      <c r="F35630" s="5">
        <v>209.6</v>
      </c>
      <c r="G35630" s="5">
        <v>104.6</v>
      </c>
      <c r="H35630" s="5">
        <v>104.4</v>
      </c>
      <c r="I35630" s="5">
        <v>0</v>
      </c>
      <c r="J35630" s="5">
        <v>0</v>
      </c>
      <c r="K35630" s="5">
        <v>0</v>
      </c>
    </row>
    <row r="35631" spans="1:11" x14ac:dyDescent="0.25">
      <c r="A35631" s="5">
        <f>35624</f>
      </c>
      <c r="B35631" s="5" t="s">
        <v>35639</v>
      </c>
      <c r="C35631" s="5">
        <v>105</v>
      </c>
      <c r="D35631" s="5">
        <v>0.1</v>
      </c>
      <c r="E35631" s="5">
        <v>105.2</v>
      </c>
      <c r="F35631" s="5">
        <v>209.6</v>
      </c>
      <c r="G35631" s="5">
        <v>104.6</v>
      </c>
      <c r="H35631" s="5">
        <v>104.4</v>
      </c>
      <c r="I35631" s="5">
        <v>0</v>
      </c>
      <c r="J35631" s="5">
        <v>0</v>
      </c>
      <c r="K35631" s="5">
        <v>0</v>
      </c>
    </row>
    <row r="35632" spans="1:11" x14ac:dyDescent="0.25">
      <c r="A35632" s="5">
        <f>35625</f>
      </c>
      <c r="B35632" s="5" t="s">
        <v>35640</v>
      </c>
      <c r="C35632" s="5">
        <v>99.1</v>
      </c>
      <c r="D35632" s="5">
        <v>0.1</v>
      </c>
      <c r="E35632" s="5">
        <v>99.2</v>
      </c>
      <c r="F35632" s="5">
        <v>205.8</v>
      </c>
      <c r="G35632" s="5">
        <v>105</v>
      </c>
      <c r="H35632" s="5">
        <v>104.9</v>
      </c>
      <c r="I35632" s="5">
        <v>0</v>
      </c>
      <c r="J35632" s="5">
        <v>0</v>
      </c>
      <c r="K35632" s="5">
        <v>0</v>
      </c>
    </row>
    <row r="35633" spans="1:11" x14ac:dyDescent="0.25">
      <c r="A35633" s="5">
        <f>35626</f>
      </c>
      <c r="B35633" s="5" t="s">
        <v>35641</v>
      </c>
      <c r="C35633" s="5">
        <v>99.1</v>
      </c>
      <c r="D35633" s="5">
        <v>0.1</v>
      </c>
      <c r="E35633" s="5">
        <v>99.2</v>
      </c>
      <c r="F35633" s="5">
        <v>205.8</v>
      </c>
      <c r="G35633" s="5">
        <v>105</v>
      </c>
      <c r="H35633" s="5">
        <v>104.9</v>
      </c>
      <c r="I35633" s="5">
        <v>0</v>
      </c>
      <c r="J35633" s="5">
        <v>0</v>
      </c>
      <c r="K35633" s="5">
        <v>0</v>
      </c>
    </row>
    <row r="35634" spans="1:11" x14ac:dyDescent="0.25">
      <c r="A35634" s="5">
        <f>35627</f>
      </c>
      <c r="B35634" s="5" t="s">
        <v>35642</v>
      </c>
      <c r="C35634" s="5">
        <v>99.1</v>
      </c>
      <c r="D35634" s="5">
        <v>0.1</v>
      </c>
      <c r="E35634" s="5">
        <v>99.2</v>
      </c>
      <c r="F35634" s="5">
        <v>198.7</v>
      </c>
      <c r="G35634" s="5">
        <v>99.2</v>
      </c>
      <c r="H35634" s="5">
        <v>99.1</v>
      </c>
      <c r="I35634" s="5">
        <v>0</v>
      </c>
      <c r="J35634" s="5">
        <v>0</v>
      </c>
      <c r="K35634" s="5">
        <v>0</v>
      </c>
    </row>
    <row r="35635" spans="1:11" x14ac:dyDescent="0.25">
      <c r="A35635" s="5">
        <f>35628</f>
      </c>
      <c r="B35635" s="5" t="s">
        <v>35643</v>
      </c>
      <c r="C35635" s="5">
        <v>99.1</v>
      </c>
      <c r="D35635" s="5">
        <v>0.1</v>
      </c>
      <c r="E35635" s="5">
        <v>99.2</v>
      </c>
      <c r="F35635" s="5">
        <v>198.7</v>
      </c>
      <c r="G35635" s="5">
        <v>99.2</v>
      </c>
      <c r="H35635" s="5">
        <v>99.1</v>
      </c>
      <c r="I35635" s="5">
        <v>0</v>
      </c>
      <c r="J35635" s="5">
        <v>0</v>
      </c>
      <c r="K35635" s="5">
        <v>0</v>
      </c>
    </row>
    <row r="35636" spans="1:11" x14ac:dyDescent="0.25">
      <c r="A35636" s="5">
        <f>35629</f>
      </c>
      <c r="B35636" s="5" t="s">
        <v>35644</v>
      </c>
      <c r="C35636" s="5">
        <v>99.1</v>
      </c>
      <c r="D35636" s="5">
        <v>0.1</v>
      </c>
      <c r="E35636" s="5">
        <v>99.2</v>
      </c>
      <c r="F35636" s="5">
        <v>198.7</v>
      </c>
      <c r="G35636" s="5">
        <v>99.2</v>
      </c>
      <c r="H35636" s="5">
        <v>99.1</v>
      </c>
      <c r="I35636" s="5">
        <v>0</v>
      </c>
      <c r="J35636" s="5">
        <v>0</v>
      </c>
      <c r="K35636" s="5">
        <v>0</v>
      </c>
    </row>
    <row r="35637" spans="1:11" x14ac:dyDescent="0.25">
      <c r="A35637" s="5">
        <f>35630</f>
      </c>
      <c r="B35637" s="5" t="s">
        <v>35645</v>
      </c>
      <c r="C35637" s="5">
        <v>99.1</v>
      </c>
      <c r="D35637" s="5">
        <v>0.1</v>
      </c>
      <c r="E35637" s="5">
        <v>99.2</v>
      </c>
      <c r="F35637" s="5">
        <v>198.7</v>
      </c>
      <c r="G35637" s="5">
        <v>99.2</v>
      </c>
      <c r="H35637" s="5">
        <v>99.1</v>
      </c>
      <c r="I35637" s="5">
        <v>0</v>
      </c>
      <c r="J35637" s="5">
        <v>0</v>
      </c>
      <c r="K35637" s="5">
        <v>0</v>
      </c>
    </row>
    <row r="35638" spans="1:11" x14ac:dyDescent="0.25">
      <c r="A35638" s="5">
        <f>35631</f>
      </c>
      <c r="B35638" s="5" t="s">
        <v>35646</v>
      </c>
      <c r="C35638" s="5">
        <v>102.8</v>
      </c>
      <c r="D35638" s="5">
        <v>0.1</v>
      </c>
      <c r="E35638" s="5">
        <v>102.9</v>
      </c>
      <c r="F35638" s="5">
        <v>210.2</v>
      </c>
      <c r="G35638" s="5">
        <v>104.9</v>
      </c>
      <c r="H35638" s="5">
        <v>104.6</v>
      </c>
      <c r="I35638" s="5">
        <v>0</v>
      </c>
      <c r="J35638" s="5">
        <v>0</v>
      </c>
      <c r="K35638" s="5">
        <v>0</v>
      </c>
    </row>
    <row r="35639" spans="1:11" x14ac:dyDescent="0.25">
      <c r="A35639" s="5">
        <f>35632</f>
      </c>
      <c r="B35639" s="5" t="s">
        <v>35647</v>
      </c>
      <c r="C35639" s="5">
        <v>102.8</v>
      </c>
      <c r="D35639" s="5">
        <v>0.1</v>
      </c>
      <c r="E35639" s="5">
        <v>102.9</v>
      </c>
      <c r="F35639" s="5">
        <v>210.2</v>
      </c>
      <c r="G35639" s="5">
        <v>104.9</v>
      </c>
      <c r="H35639" s="5">
        <v>104.6</v>
      </c>
      <c r="I35639" s="5">
        <v>0</v>
      </c>
      <c r="J35639" s="5">
        <v>0</v>
      </c>
      <c r="K35639" s="5">
        <v>0</v>
      </c>
    </row>
    <row r="35640" spans="1:11" x14ac:dyDescent="0.25">
      <c r="A35640" s="5">
        <f>35633</f>
      </c>
      <c r="B35640" s="5" t="s">
        <v>35648</v>
      </c>
      <c r="C35640" s="5">
        <v>105</v>
      </c>
      <c r="D35640" s="5">
        <v>0.1</v>
      </c>
      <c r="E35640" s="5">
        <v>105.1</v>
      </c>
      <c r="F35640" s="5">
        <v>209.7</v>
      </c>
      <c r="G35640" s="5">
        <v>104.6</v>
      </c>
      <c r="H35640" s="5">
        <v>104.5</v>
      </c>
      <c r="I35640" s="5">
        <v>0</v>
      </c>
      <c r="J35640" s="5">
        <v>0</v>
      </c>
      <c r="K35640" s="5">
        <v>0</v>
      </c>
    </row>
    <row r="35641" spans="1:11" x14ac:dyDescent="0.25">
      <c r="A35641" s="5">
        <f>35634</f>
      </c>
      <c r="B35641" s="5" t="s">
        <v>35649</v>
      </c>
      <c r="C35641" s="5">
        <v>105</v>
      </c>
      <c r="D35641" s="5">
        <v>0.1</v>
      </c>
      <c r="E35641" s="5">
        <v>105.1</v>
      </c>
      <c r="F35641" s="5">
        <v>209.7</v>
      </c>
      <c r="G35641" s="5">
        <v>104.6</v>
      </c>
      <c r="H35641" s="5">
        <v>104.5</v>
      </c>
      <c r="I35641" s="5">
        <v>0</v>
      </c>
      <c r="J35641" s="5">
        <v>0</v>
      </c>
      <c r="K35641" s="5">
        <v>0</v>
      </c>
    </row>
    <row r="35642" spans="1:11" x14ac:dyDescent="0.25">
      <c r="A35642" s="5">
        <f>35635</f>
      </c>
      <c r="B35642" s="5" t="s">
        <v>35650</v>
      </c>
      <c r="C35642" s="5">
        <v>105.2</v>
      </c>
      <c r="D35642" s="5">
        <v>0.1</v>
      </c>
      <c r="E35642" s="5">
        <v>105.3</v>
      </c>
      <c r="F35642" s="5">
        <v>208.9</v>
      </c>
      <c r="G35642" s="5">
        <v>104.3</v>
      </c>
      <c r="H35642" s="5">
        <v>104.2</v>
      </c>
      <c r="I35642" s="5">
        <v>0</v>
      </c>
      <c r="J35642" s="5">
        <v>0</v>
      </c>
      <c r="K35642" s="5">
        <v>0</v>
      </c>
    </row>
    <row r="35643" spans="1:11" x14ac:dyDescent="0.25">
      <c r="A35643" s="5">
        <f>35636</f>
      </c>
      <c r="B35643" s="5" t="s">
        <v>35651</v>
      </c>
      <c r="C35643" s="5">
        <v>105.2</v>
      </c>
      <c r="D35643" s="5">
        <v>0.1</v>
      </c>
      <c r="E35643" s="5">
        <v>105.3</v>
      </c>
      <c r="F35643" s="5">
        <v>208.9</v>
      </c>
      <c r="G35643" s="5">
        <v>104.3</v>
      </c>
      <c r="H35643" s="5">
        <v>104.2</v>
      </c>
      <c r="I35643" s="5">
        <v>0</v>
      </c>
      <c r="J35643" s="5">
        <v>0</v>
      </c>
      <c r="K35643" s="5">
        <v>0</v>
      </c>
    </row>
    <row r="35644" spans="1:11" x14ac:dyDescent="0.25">
      <c r="A35644" s="5">
        <f>35637</f>
      </c>
      <c r="B35644" s="5" t="s">
        <v>35652</v>
      </c>
      <c r="C35644" s="5">
        <v>98</v>
      </c>
      <c r="D35644" s="5">
        <v>0.1</v>
      </c>
      <c r="E35644" s="5">
        <v>98.2</v>
      </c>
      <c r="F35644" s="5">
        <v>195.8</v>
      </c>
      <c r="G35644" s="5">
        <v>97.7</v>
      </c>
      <c r="H35644" s="5">
        <v>97.6</v>
      </c>
      <c r="I35644" s="5">
        <v>0</v>
      </c>
      <c r="J35644" s="5">
        <v>0</v>
      </c>
      <c r="K35644" s="5">
        <v>0</v>
      </c>
    </row>
    <row r="35645" spans="1:11" x14ac:dyDescent="0.25">
      <c r="A35645" s="5">
        <f>35638</f>
      </c>
      <c r="B35645" s="5" t="s">
        <v>35653</v>
      </c>
      <c r="C35645" s="5">
        <v>98</v>
      </c>
      <c r="D35645" s="5">
        <v>0.1</v>
      </c>
      <c r="E35645" s="5">
        <v>98.2</v>
      </c>
      <c r="F35645" s="5">
        <v>195.8</v>
      </c>
      <c r="G35645" s="5">
        <v>97.7</v>
      </c>
      <c r="H35645" s="5">
        <v>97.6</v>
      </c>
      <c r="I35645" s="5">
        <v>0</v>
      </c>
      <c r="J35645" s="5">
        <v>0</v>
      </c>
      <c r="K35645" s="5">
        <v>0</v>
      </c>
    </row>
    <row r="35646" spans="1:11" x14ac:dyDescent="0.25">
      <c r="A35646" s="5">
        <f>35639</f>
      </c>
      <c r="B35646" s="5" t="s">
        <v>35654</v>
      </c>
      <c r="C35646" s="5">
        <v>98</v>
      </c>
      <c r="D35646" s="5">
        <v>0.1</v>
      </c>
      <c r="E35646" s="5">
        <v>98.2</v>
      </c>
      <c r="F35646" s="5">
        <v>195.8</v>
      </c>
      <c r="G35646" s="5">
        <v>97.7</v>
      </c>
      <c r="H35646" s="5">
        <v>97.6</v>
      </c>
      <c r="I35646" s="5">
        <v>0</v>
      </c>
      <c r="J35646" s="5">
        <v>0</v>
      </c>
      <c r="K35646" s="5">
        <v>0</v>
      </c>
    </row>
    <row r="35647" spans="1:11" x14ac:dyDescent="0.25">
      <c r="A35647" s="5">
        <f>35640</f>
      </c>
      <c r="B35647" s="5" t="s">
        <v>35655</v>
      </c>
      <c r="C35647" s="5">
        <v>98</v>
      </c>
      <c r="D35647" s="5">
        <v>0.1</v>
      </c>
      <c r="E35647" s="5">
        <v>98.2</v>
      </c>
      <c r="F35647" s="5">
        <v>195.8</v>
      </c>
      <c r="G35647" s="5">
        <v>97.7</v>
      </c>
      <c r="H35647" s="5">
        <v>97.6</v>
      </c>
      <c r="I35647" s="5">
        <v>0</v>
      </c>
      <c r="J35647" s="5">
        <v>0</v>
      </c>
      <c r="K35647" s="5">
        <v>0</v>
      </c>
    </row>
    <row r="35648" spans="1:11" x14ac:dyDescent="0.25">
      <c r="A35648" s="5">
        <f>35641</f>
      </c>
      <c r="B35648" s="5" t="s">
        <v>35656</v>
      </c>
      <c r="C35648" s="5">
        <v>98.6</v>
      </c>
      <c r="D35648" s="5">
        <v>0.1</v>
      </c>
      <c r="E35648" s="5">
        <v>98.8</v>
      </c>
      <c r="F35648" s="5">
        <v>194.6</v>
      </c>
      <c r="G35648" s="5">
        <v>97.1</v>
      </c>
      <c r="H35648" s="5">
        <v>96.9</v>
      </c>
      <c r="I35648" s="5">
        <v>0</v>
      </c>
      <c r="J35648" s="5">
        <v>0</v>
      </c>
      <c r="K35648" s="5">
        <v>0</v>
      </c>
    </row>
    <row r="35649" spans="1:11" x14ac:dyDescent="0.25">
      <c r="A35649" s="5">
        <f>35642</f>
      </c>
      <c r="B35649" s="5" t="s">
        <v>35657</v>
      </c>
      <c r="C35649" s="5">
        <v>98.6</v>
      </c>
      <c r="D35649" s="5">
        <v>0.1</v>
      </c>
      <c r="E35649" s="5">
        <v>98.8</v>
      </c>
      <c r="F35649" s="5">
        <v>194.6</v>
      </c>
      <c r="G35649" s="5">
        <v>97.1</v>
      </c>
      <c r="H35649" s="5">
        <v>96.9</v>
      </c>
      <c r="I35649" s="5">
        <v>0</v>
      </c>
      <c r="J35649" s="5">
        <v>0</v>
      </c>
      <c r="K35649" s="5">
        <v>0</v>
      </c>
    </row>
    <row r="35650" spans="1:11" x14ac:dyDescent="0.25">
      <c r="A35650" s="5">
        <f>35643</f>
      </c>
      <c r="B35650" s="5" t="s">
        <v>35658</v>
      </c>
      <c r="C35650" s="5">
        <v>98.5</v>
      </c>
      <c r="D35650" s="5">
        <v>0.1</v>
      </c>
      <c r="E35650" s="5">
        <v>98.6</v>
      </c>
      <c r="F35650" s="5">
        <v>201</v>
      </c>
      <c r="G35650" s="5">
        <v>100</v>
      </c>
      <c r="H35650" s="5">
        <v>99.7</v>
      </c>
      <c r="I35650" s="5">
        <v>0</v>
      </c>
      <c r="J35650" s="5">
        <v>0</v>
      </c>
      <c r="K35650" s="5">
        <v>0</v>
      </c>
    </row>
    <row r="35651" spans="1:11" x14ac:dyDescent="0.25">
      <c r="A35651" s="5">
        <f>35644</f>
      </c>
      <c r="B35651" s="5" t="s">
        <v>35659</v>
      </c>
      <c r="C35651" s="5">
        <v>98.5</v>
      </c>
      <c r="D35651" s="5">
        <v>0.1</v>
      </c>
      <c r="E35651" s="5">
        <v>98.6</v>
      </c>
      <c r="F35651" s="5">
        <v>201</v>
      </c>
      <c r="G35651" s="5">
        <v>100</v>
      </c>
      <c r="H35651" s="5">
        <v>99.7</v>
      </c>
      <c r="I35651" s="5">
        <v>0</v>
      </c>
      <c r="J35651" s="5">
        <v>0</v>
      </c>
      <c r="K35651" s="5">
        <v>0</v>
      </c>
    </row>
    <row r="35652" spans="1:11" x14ac:dyDescent="0.25">
      <c r="A35652" s="5">
        <f>35645</f>
      </c>
      <c r="B35652" s="5" t="s">
        <v>35660</v>
      </c>
      <c r="C35652" s="5">
        <v>97.7</v>
      </c>
      <c r="D35652" s="5">
        <v>0.1</v>
      </c>
      <c r="E35652" s="5">
        <v>97.8</v>
      </c>
      <c r="F35652" s="5">
        <v>198.1</v>
      </c>
      <c r="G35652" s="5">
        <v>98.6</v>
      </c>
      <c r="H35652" s="5">
        <v>102.6</v>
      </c>
      <c r="I35652" s="5">
        <v>0</v>
      </c>
      <c r="J35652" s="5">
        <v>0</v>
      </c>
      <c r="K35652" s="5">
        <v>0</v>
      </c>
    </row>
    <row r="35653" spans="1:11" x14ac:dyDescent="0.25">
      <c r="A35653" s="5">
        <f>35646</f>
      </c>
      <c r="B35653" s="5" t="s">
        <v>35661</v>
      </c>
      <c r="C35653" s="5">
        <v>97.7</v>
      </c>
      <c r="D35653" s="5">
        <v>0.1</v>
      </c>
      <c r="E35653" s="5">
        <v>97.8</v>
      </c>
      <c r="F35653" s="5">
        <v>198.1</v>
      </c>
      <c r="G35653" s="5">
        <v>98.6</v>
      </c>
      <c r="H35653" s="5">
        <v>102.6</v>
      </c>
      <c r="I35653" s="5">
        <v>0</v>
      </c>
      <c r="J35653" s="5">
        <v>0</v>
      </c>
      <c r="K35653" s="5">
        <v>0</v>
      </c>
    </row>
    <row r="35654" spans="1:11" x14ac:dyDescent="0.25">
      <c r="A35654" s="5">
        <f>35647</f>
      </c>
      <c r="B35654" s="5" t="s">
        <v>35662</v>
      </c>
      <c r="C35654" s="5">
        <v>105.6</v>
      </c>
      <c r="D35654" s="5">
        <v>0.1</v>
      </c>
      <c r="E35654" s="5">
        <v>105.7</v>
      </c>
      <c r="F35654" s="5">
        <v>211</v>
      </c>
      <c r="G35654" s="5">
        <v>105.3</v>
      </c>
      <c r="H35654" s="5">
        <v>105.1</v>
      </c>
      <c r="I35654" s="5">
        <v>0</v>
      </c>
      <c r="J35654" s="5">
        <v>0</v>
      </c>
      <c r="K35654" s="5">
        <v>0</v>
      </c>
    </row>
    <row r="35655" spans="1:11" x14ac:dyDescent="0.25">
      <c r="A35655" s="5">
        <f>35648</f>
      </c>
      <c r="B35655" s="5" t="s">
        <v>35663</v>
      </c>
      <c r="C35655" s="5">
        <v>105.6</v>
      </c>
      <c r="D35655" s="5">
        <v>0.1</v>
      </c>
      <c r="E35655" s="5">
        <v>105.7</v>
      </c>
      <c r="F35655" s="5">
        <v>211</v>
      </c>
      <c r="G35655" s="5">
        <v>105.3</v>
      </c>
      <c r="H35655" s="5">
        <v>105.1</v>
      </c>
      <c r="I35655" s="5">
        <v>0</v>
      </c>
      <c r="J35655" s="5">
        <v>0</v>
      </c>
      <c r="K35655" s="5">
        <v>0</v>
      </c>
    </row>
    <row r="35656" spans="1:11" x14ac:dyDescent="0.25">
      <c r="A35656" s="5">
        <f>35649</f>
      </c>
      <c r="B35656" s="5" t="s">
        <v>35664</v>
      </c>
      <c r="C35656" s="5">
        <v>105.6</v>
      </c>
      <c r="D35656" s="5">
        <v>0.1</v>
      </c>
      <c r="E35656" s="5">
        <v>105.7</v>
      </c>
      <c r="F35656" s="5">
        <v>211</v>
      </c>
      <c r="G35656" s="5">
        <v>105.3</v>
      </c>
      <c r="H35656" s="5">
        <v>105.1</v>
      </c>
      <c r="I35656" s="5">
        <v>0</v>
      </c>
      <c r="J35656" s="5">
        <v>0</v>
      </c>
      <c r="K35656" s="5">
        <v>0</v>
      </c>
    </row>
    <row r="35657" spans="1:11" x14ac:dyDescent="0.25">
      <c r="A35657" s="5">
        <f>35650</f>
      </c>
      <c r="B35657" s="5" t="s">
        <v>35665</v>
      </c>
      <c r="C35657" s="5">
        <v>105.6</v>
      </c>
      <c r="D35657" s="5">
        <v>0.1</v>
      </c>
      <c r="E35657" s="5">
        <v>105.7</v>
      </c>
      <c r="F35657" s="5">
        <v>211</v>
      </c>
      <c r="G35657" s="5">
        <v>105.3</v>
      </c>
      <c r="H35657" s="5">
        <v>105.1</v>
      </c>
      <c r="I35657" s="5">
        <v>0</v>
      </c>
      <c r="J35657" s="5">
        <v>0</v>
      </c>
      <c r="K35657" s="5">
        <v>0</v>
      </c>
    </row>
    <row r="35658" spans="1:11" x14ac:dyDescent="0.25">
      <c r="A35658" s="5">
        <f>35651</f>
      </c>
      <c r="B35658" s="5" t="s">
        <v>35666</v>
      </c>
      <c r="C35658" s="5">
        <v>103.6</v>
      </c>
      <c r="D35658" s="5">
        <v>0.1</v>
      </c>
      <c r="E35658" s="5">
        <v>103.7</v>
      </c>
      <c r="F35658" s="5">
        <v>206.2</v>
      </c>
      <c r="G35658" s="5">
        <v>102.9</v>
      </c>
      <c r="H35658" s="5">
        <v>102.8</v>
      </c>
      <c r="I35658" s="5">
        <v>0</v>
      </c>
      <c r="J35658" s="5">
        <v>0</v>
      </c>
      <c r="K35658" s="5">
        <v>0</v>
      </c>
    </row>
    <row r="35659" spans="1:11" x14ac:dyDescent="0.25">
      <c r="A35659" s="5">
        <f>35652</f>
      </c>
      <c r="B35659" s="5" t="s">
        <v>35667</v>
      </c>
      <c r="C35659" s="5">
        <v>103.6</v>
      </c>
      <c r="D35659" s="5">
        <v>0.1</v>
      </c>
      <c r="E35659" s="5">
        <v>103.7</v>
      </c>
      <c r="F35659" s="5">
        <v>206.2</v>
      </c>
      <c r="G35659" s="5">
        <v>102.9</v>
      </c>
      <c r="H35659" s="5">
        <v>102.8</v>
      </c>
      <c r="I35659" s="5">
        <v>0</v>
      </c>
      <c r="J35659" s="5">
        <v>0</v>
      </c>
      <c r="K35659" s="5">
        <v>0</v>
      </c>
    </row>
    <row r="35660" spans="1:11" x14ac:dyDescent="0.25">
      <c r="A35660" s="5">
        <f>35653</f>
      </c>
      <c r="B35660" s="5" t="s">
        <v>35668</v>
      </c>
      <c r="C35660" s="5">
        <v>103.2</v>
      </c>
      <c r="D35660" s="5">
        <v>0.1</v>
      </c>
      <c r="E35660" s="5">
        <v>103.4</v>
      </c>
      <c r="F35660" s="5">
        <v>206.6</v>
      </c>
      <c r="G35660" s="5">
        <v>103.1</v>
      </c>
      <c r="H35660" s="5">
        <v>102.9</v>
      </c>
      <c r="I35660" s="5">
        <v>0</v>
      </c>
      <c r="J35660" s="5">
        <v>0</v>
      </c>
      <c r="K35660" s="5">
        <v>0</v>
      </c>
    </row>
    <row r="35661" spans="1:11" x14ac:dyDescent="0.25">
      <c r="A35661" s="5">
        <f>35654</f>
      </c>
      <c r="B35661" s="5" t="s">
        <v>35669</v>
      </c>
      <c r="C35661" s="5">
        <v>103.2</v>
      </c>
      <c r="D35661" s="5">
        <v>0.1</v>
      </c>
      <c r="E35661" s="5">
        <v>103.4</v>
      </c>
      <c r="F35661" s="5">
        <v>206.6</v>
      </c>
      <c r="G35661" s="5">
        <v>103.1</v>
      </c>
      <c r="H35661" s="5">
        <v>102.9</v>
      </c>
      <c r="I35661" s="5">
        <v>0</v>
      </c>
      <c r="J35661" s="5">
        <v>0</v>
      </c>
      <c r="K35661" s="5">
        <v>0</v>
      </c>
    </row>
    <row r="35662" spans="1:11" x14ac:dyDescent="0.25">
      <c r="A35662" s="5">
        <f>35655</f>
      </c>
      <c r="B35662" s="5" t="s">
        <v>35670</v>
      </c>
      <c r="C35662" s="5">
        <v>103.4</v>
      </c>
      <c r="D35662" s="5">
        <v>0.1</v>
      </c>
      <c r="E35662" s="5">
        <v>103.5</v>
      </c>
      <c r="F35662" s="5">
        <v>206.2</v>
      </c>
      <c r="G35662" s="5">
        <v>102.9</v>
      </c>
      <c r="H35662" s="5">
        <v>102.8</v>
      </c>
      <c r="I35662" s="5">
        <v>0</v>
      </c>
      <c r="J35662" s="5">
        <v>0</v>
      </c>
      <c r="K35662" s="5">
        <v>0</v>
      </c>
    </row>
    <row r="35663" spans="1:11" x14ac:dyDescent="0.25">
      <c r="A35663" s="5">
        <f>35656</f>
      </c>
      <c r="B35663" s="5" t="s">
        <v>35671</v>
      </c>
      <c r="C35663" s="5">
        <v>103.4</v>
      </c>
      <c r="D35663" s="5">
        <v>0.1</v>
      </c>
      <c r="E35663" s="5">
        <v>103.5</v>
      </c>
      <c r="F35663" s="5">
        <v>206.2</v>
      </c>
      <c r="G35663" s="5">
        <v>102.9</v>
      </c>
      <c r="H35663" s="5">
        <v>102.8</v>
      </c>
      <c r="I35663" s="5">
        <v>0</v>
      </c>
      <c r="J35663" s="5">
        <v>0</v>
      </c>
      <c r="K35663" s="5">
        <v>0</v>
      </c>
    </row>
    <row r="35664" spans="1:11" x14ac:dyDescent="0.25">
      <c r="A35664" s="5">
        <f>35657</f>
      </c>
      <c r="B35664" s="5" t="s">
        <v>35672</v>
      </c>
      <c r="C35664" s="5">
        <v>95.4</v>
      </c>
      <c r="D35664" s="5">
        <v>0.1</v>
      </c>
      <c r="E35664" s="5">
        <v>95.6</v>
      </c>
      <c r="F35664" s="5">
        <v>192.7</v>
      </c>
      <c r="G35664" s="5">
        <v>96.1</v>
      </c>
      <c r="H35664" s="5">
        <v>95.9</v>
      </c>
      <c r="I35664" s="5">
        <v>0</v>
      </c>
      <c r="J35664" s="5">
        <v>0</v>
      </c>
      <c r="K35664" s="5">
        <v>0</v>
      </c>
    </row>
    <row r="35665" spans="1:11" x14ac:dyDescent="0.25">
      <c r="A35665" s="5">
        <f>35658</f>
      </c>
      <c r="B35665" s="5" t="s">
        <v>35673</v>
      </c>
      <c r="C35665" s="5">
        <v>95.4</v>
      </c>
      <c r="D35665" s="5">
        <v>0.1</v>
      </c>
      <c r="E35665" s="5">
        <v>95.6</v>
      </c>
      <c r="F35665" s="5">
        <v>192.7</v>
      </c>
      <c r="G35665" s="5">
        <v>96.1</v>
      </c>
      <c r="H35665" s="5">
        <v>95.9</v>
      </c>
      <c r="I35665" s="5">
        <v>0</v>
      </c>
      <c r="J35665" s="5">
        <v>0</v>
      </c>
      <c r="K35665" s="5">
        <v>0</v>
      </c>
    </row>
    <row r="35666" spans="1:11" x14ac:dyDescent="0.25">
      <c r="A35666" s="5">
        <f>35659</f>
      </c>
      <c r="B35666" s="5" t="s">
        <v>35674</v>
      </c>
      <c r="C35666" s="5">
        <v>95.4</v>
      </c>
      <c r="D35666" s="5">
        <v>0.1</v>
      </c>
      <c r="E35666" s="5">
        <v>95.6</v>
      </c>
      <c r="F35666" s="5">
        <v>192.7</v>
      </c>
      <c r="G35666" s="5">
        <v>96.1</v>
      </c>
      <c r="H35666" s="5">
        <v>95.9</v>
      </c>
      <c r="I35666" s="5">
        <v>0</v>
      </c>
      <c r="J35666" s="5">
        <v>0</v>
      </c>
      <c r="K35666" s="5">
        <v>0</v>
      </c>
    </row>
    <row r="35667" spans="1:11" x14ac:dyDescent="0.25">
      <c r="A35667" s="5">
        <f>35660</f>
      </c>
      <c r="B35667" s="5" t="s">
        <v>35675</v>
      </c>
      <c r="C35667" s="5">
        <v>95.4</v>
      </c>
      <c r="D35667" s="5">
        <v>0.1</v>
      </c>
      <c r="E35667" s="5">
        <v>95.6</v>
      </c>
      <c r="F35667" s="5">
        <v>192.7</v>
      </c>
      <c r="G35667" s="5">
        <v>96.1</v>
      </c>
      <c r="H35667" s="5">
        <v>95.9</v>
      </c>
      <c r="I35667" s="5">
        <v>0</v>
      </c>
      <c r="J35667" s="5">
        <v>0</v>
      </c>
      <c r="K35667" s="5">
        <v>0</v>
      </c>
    </row>
    <row r="35668" spans="1:11" x14ac:dyDescent="0.25">
      <c r="A35668" s="5">
        <f>35661</f>
      </c>
      <c r="B35668" s="5" t="s">
        <v>35676</v>
      </c>
      <c r="C35668" s="5">
        <v>96.5</v>
      </c>
      <c r="D35668" s="5">
        <v>0.1</v>
      </c>
      <c r="E35668" s="5">
        <v>96.7</v>
      </c>
      <c r="F35668" s="5">
        <v>194.1</v>
      </c>
      <c r="G35668" s="5">
        <v>96.6</v>
      </c>
      <c r="H35668" s="5">
        <v>96.3</v>
      </c>
      <c r="I35668" s="5">
        <v>0</v>
      </c>
      <c r="J35668" s="5">
        <v>0</v>
      </c>
      <c r="K35668" s="5">
        <v>0</v>
      </c>
    </row>
    <row r="35669" spans="1:11" x14ac:dyDescent="0.25">
      <c r="A35669" s="5">
        <f>35662</f>
      </c>
      <c r="B35669" s="5" t="s">
        <v>35677</v>
      </c>
      <c r="C35669" s="5">
        <v>96.5</v>
      </c>
      <c r="D35669" s="5">
        <v>0.1</v>
      </c>
      <c r="E35669" s="5">
        <v>96.7</v>
      </c>
      <c r="F35669" s="5">
        <v>194.1</v>
      </c>
      <c r="G35669" s="5">
        <v>96.6</v>
      </c>
      <c r="H35669" s="5">
        <v>96.3</v>
      </c>
      <c r="I35669" s="5">
        <v>0</v>
      </c>
      <c r="J35669" s="5">
        <v>0</v>
      </c>
      <c r="K35669" s="5">
        <v>0</v>
      </c>
    </row>
    <row r="35670" spans="1:11" x14ac:dyDescent="0.25">
      <c r="A35670" s="5">
        <f>35663</f>
      </c>
      <c r="B35670" s="5" t="s">
        <v>35678</v>
      </c>
      <c r="C35670" s="5">
        <v>96.6</v>
      </c>
      <c r="D35670" s="5">
        <v>0.1</v>
      </c>
      <c r="E35670" s="5">
        <v>96.7</v>
      </c>
      <c r="F35670" s="5">
        <v>202.8</v>
      </c>
      <c r="G35670" s="5">
        <v>100.9</v>
      </c>
      <c r="H35670" s="5">
        <v>100.4</v>
      </c>
      <c r="I35670" s="5">
        <v>0</v>
      </c>
      <c r="J35670" s="5">
        <v>0</v>
      </c>
      <c r="K35670" s="5">
        <v>0</v>
      </c>
    </row>
    <row r="35671" spans="1:11" x14ac:dyDescent="0.25">
      <c r="A35671" s="5">
        <f>35664</f>
      </c>
      <c r="B35671" s="5" t="s">
        <v>35679</v>
      </c>
      <c r="C35671" s="5">
        <v>96.6</v>
      </c>
      <c r="D35671" s="5">
        <v>0.1</v>
      </c>
      <c r="E35671" s="5">
        <v>96.7</v>
      </c>
      <c r="F35671" s="5">
        <v>202.8</v>
      </c>
      <c r="G35671" s="5">
        <v>100.9</v>
      </c>
      <c r="H35671" s="5">
        <v>100.4</v>
      </c>
      <c r="I35671" s="5">
        <v>0</v>
      </c>
      <c r="J35671" s="5">
        <v>0</v>
      </c>
      <c r="K35671" s="5">
        <v>0</v>
      </c>
    </row>
    <row r="35672" spans="1:11" x14ac:dyDescent="0.25">
      <c r="A35672" s="5">
        <f>35665</f>
      </c>
      <c r="B35672" s="5" t="s">
        <v>35680</v>
      </c>
      <c r="C35672" s="5">
        <v>102.7</v>
      </c>
      <c r="D35672" s="5">
        <v>0.1</v>
      </c>
      <c r="E35672" s="5">
        <v>102.8</v>
      </c>
      <c r="F35672" s="5">
        <v>204.7</v>
      </c>
      <c r="G35672" s="5">
        <v>103</v>
      </c>
      <c r="H35672" s="5">
        <v>103.7</v>
      </c>
      <c r="I35672" s="5">
        <v>0</v>
      </c>
      <c r="J35672" s="5">
        <v>0</v>
      </c>
      <c r="K35672" s="5">
        <v>0</v>
      </c>
    </row>
    <row r="35673" spans="1:11" x14ac:dyDescent="0.25">
      <c r="A35673" s="5">
        <f>35666</f>
      </c>
      <c r="B35673" s="5" t="s">
        <v>35681</v>
      </c>
      <c r="C35673" s="5">
        <v>102.7</v>
      </c>
      <c r="D35673" s="5">
        <v>0.1</v>
      </c>
      <c r="E35673" s="5">
        <v>102.8</v>
      </c>
      <c r="F35673" s="5">
        <v>204.7</v>
      </c>
      <c r="G35673" s="5">
        <v>103</v>
      </c>
      <c r="H35673" s="5">
        <v>103.7</v>
      </c>
      <c r="I35673" s="5">
        <v>0</v>
      </c>
      <c r="J35673" s="5">
        <v>0</v>
      </c>
      <c r="K35673" s="5">
        <v>0</v>
      </c>
    </row>
    <row r="35674" spans="1:11" x14ac:dyDescent="0.25">
      <c r="A35674" s="5">
        <f>35667</f>
      </c>
      <c r="B35674" s="5" t="s">
        <v>35682</v>
      </c>
      <c r="C35674" s="5">
        <v>105.1</v>
      </c>
      <c r="D35674" s="5">
        <v>0.1</v>
      </c>
      <c r="E35674" s="5">
        <v>105.3</v>
      </c>
      <c r="F35674" s="5">
        <v>209.6</v>
      </c>
      <c r="G35674" s="5">
        <v>104.5</v>
      </c>
      <c r="H35674" s="5">
        <v>104.4</v>
      </c>
      <c r="I35674" s="5">
        <v>0</v>
      </c>
      <c r="J35674" s="5">
        <v>0</v>
      </c>
      <c r="K35674" s="5">
        <v>0</v>
      </c>
    </row>
    <row r="35675" spans="1:11" x14ac:dyDescent="0.25">
      <c r="A35675" s="5">
        <f>35668</f>
      </c>
      <c r="B35675" s="5" t="s">
        <v>35683</v>
      </c>
      <c r="C35675" s="5">
        <v>105.1</v>
      </c>
      <c r="D35675" s="5">
        <v>0.1</v>
      </c>
      <c r="E35675" s="5">
        <v>105.3</v>
      </c>
      <c r="F35675" s="5">
        <v>209.6</v>
      </c>
      <c r="G35675" s="5">
        <v>104.5</v>
      </c>
      <c r="H35675" s="5">
        <v>104.4</v>
      </c>
      <c r="I35675" s="5">
        <v>0</v>
      </c>
      <c r="J35675" s="5">
        <v>0</v>
      </c>
      <c r="K35675" s="5">
        <v>0</v>
      </c>
    </row>
    <row r="35676" spans="1:11" x14ac:dyDescent="0.25">
      <c r="A35676" s="5">
        <f>35669</f>
      </c>
      <c r="B35676" s="5" t="s">
        <v>35684</v>
      </c>
      <c r="C35676" s="5">
        <v>105.1</v>
      </c>
      <c r="D35676" s="5">
        <v>0.1</v>
      </c>
      <c r="E35676" s="5">
        <v>105.3</v>
      </c>
      <c r="F35676" s="5">
        <v>209.6</v>
      </c>
      <c r="G35676" s="5">
        <v>104.5</v>
      </c>
      <c r="H35676" s="5">
        <v>104.4</v>
      </c>
      <c r="I35676" s="5">
        <v>0</v>
      </c>
      <c r="J35676" s="5">
        <v>0</v>
      </c>
      <c r="K35676" s="5">
        <v>0</v>
      </c>
    </row>
    <row r="35677" spans="1:11" x14ac:dyDescent="0.25">
      <c r="A35677" s="5">
        <f>35670</f>
      </c>
      <c r="B35677" s="5" t="s">
        <v>35685</v>
      </c>
      <c r="C35677" s="5">
        <v>105.1</v>
      </c>
      <c r="D35677" s="5">
        <v>0.1</v>
      </c>
      <c r="E35677" s="5">
        <v>105.3</v>
      </c>
      <c r="F35677" s="5">
        <v>209.6</v>
      </c>
      <c r="G35677" s="5">
        <v>104.5</v>
      </c>
      <c r="H35677" s="5">
        <v>104.4</v>
      </c>
      <c r="I35677" s="5">
        <v>0</v>
      </c>
      <c r="J35677" s="5">
        <v>0</v>
      </c>
      <c r="K35677" s="5">
        <v>0</v>
      </c>
    </row>
    <row r="35678" spans="1:11" x14ac:dyDescent="0.25">
      <c r="A35678" s="5">
        <f>35671</f>
      </c>
      <c r="B35678" s="5" t="s">
        <v>35686</v>
      </c>
      <c r="C35678" s="5">
        <v>99.7</v>
      </c>
      <c r="D35678" s="5">
        <v>0.1</v>
      </c>
      <c r="E35678" s="5">
        <v>99.9</v>
      </c>
      <c r="F35678" s="5">
        <v>200.2</v>
      </c>
      <c r="G35678" s="5">
        <v>99.9</v>
      </c>
      <c r="H35678" s="5">
        <v>99.7</v>
      </c>
      <c r="I35678" s="5">
        <v>0</v>
      </c>
      <c r="J35678" s="5">
        <v>0</v>
      </c>
      <c r="K35678" s="5">
        <v>0</v>
      </c>
    </row>
    <row r="35679" spans="1:11" x14ac:dyDescent="0.25">
      <c r="A35679" s="5">
        <f>35672</f>
      </c>
      <c r="B35679" s="5" t="s">
        <v>35687</v>
      </c>
      <c r="C35679" s="5">
        <v>99.7</v>
      </c>
      <c r="D35679" s="5">
        <v>0.1</v>
      </c>
      <c r="E35679" s="5">
        <v>99.9</v>
      </c>
      <c r="F35679" s="5">
        <v>200.2</v>
      </c>
      <c r="G35679" s="5">
        <v>99.9</v>
      </c>
      <c r="H35679" s="5">
        <v>99.7</v>
      </c>
      <c r="I35679" s="5">
        <v>0</v>
      </c>
      <c r="J35679" s="5">
        <v>0</v>
      </c>
      <c r="K35679" s="5">
        <v>0</v>
      </c>
    </row>
    <row r="35680" spans="1:11" x14ac:dyDescent="0.25">
      <c r="A35680" s="5">
        <f>35673</f>
      </c>
      <c r="B35680" s="5" t="s">
        <v>35688</v>
      </c>
      <c r="C35680" s="5">
        <v>95.9</v>
      </c>
      <c r="D35680" s="5">
        <v>0.1</v>
      </c>
      <c r="E35680" s="5">
        <v>96</v>
      </c>
      <c r="F35680" s="5">
        <v>196.8</v>
      </c>
      <c r="G35680" s="5">
        <v>98</v>
      </c>
      <c r="H35680" s="5">
        <v>97.7</v>
      </c>
      <c r="I35680" s="5">
        <v>0</v>
      </c>
      <c r="J35680" s="5">
        <v>0</v>
      </c>
      <c r="K35680" s="5">
        <v>0</v>
      </c>
    </row>
    <row r="35681" spans="1:11" x14ac:dyDescent="0.25">
      <c r="A35681" s="5">
        <f>35674</f>
      </c>
      <c r="B35681" s="5" t="s">
        <v>35689</v>
      </c>
      <c r="C35681" s="5">
        <v>95.9</v>
      </c>
      <c r="D35681" s="5">
        <v>0.1</v>
      </c>
      <c r="E35681" s="5">
        <v>96</v>
      </c>
      <c r="F35681" s="5">
        <v>196.8</v>
      </c>
      <c r="G35681" s="5">
        <v>98</v>
      </c>
      <c r="H35681" s="5">
        <v>97.7</v>
      </c>
      <c r="I35681" s="5">
        <v>0</v>
      </c>
      <c r="J35681" s="5">
        <v>0</v>
      </c>
      <c r="K35681" s="5">
        <v>0</v>
      </c>
    </row>
    <row r="35682" spans="1:11" x14ac:dyDescent="0.25">
      <c r="A35682" s="5">
        <f>35675</f>
      </c>
      <c r="B35682" s="5" t="s">
        <v>35690</v>
      </c>
      <c r="C35682" s="5">
        <v>104.1</v>
      </c>
      <c r="D35682" s="5">
        <v>0.1</v>
      </c>
      <c r="E35682" s="5">
        <v>104.3</v>
      </c>
      <c r="F35682" s="5">
        <v>210.1</v>
      </c>
      <c r="G35682" s="5">
        <v>104.8</v>
      </c>
      <c r="H35682" s="5">
        <v>104.5</v>
      </c>
      <c r="I35682" s="5">
        <v>0</v>
      </c>
      <c r="J35682" s="5">
        <v>0</v>
      </c>
      <c r="K35682" s="5">
        <v>0</v>
      </c>
    </row>
    <row r="35683" spans="1:11" x14ac:dyDescent="0.25">
      <c r="A35683" s="5">
        <f>35676</f>
      </c>
      <c r="B35683" s="5" t="s">
        <v>35691</v>
      </c>
      <c r="C35683" s="5">
        <v>104.1</v>
      </c>
      <c r="D35683" s="5">
        <v>0.1</v>
      </c>
      <c r="E35683" s="5">
        <v>104.3</v>
      </c>
      <c r="F35683" s="5">
        <v>210.1</v>
      </c>
      <c r="G35683" s="5">
        <v>104.8</v>
      </c>
      <c r="H35683" s="5">
        <v>104.5</v>
      </c>
      <c r="I35683" s="5">
        <v>0</v>
      </c>
      <c r="J35683" s="5">
        <v>0</v>
      </c>
      <c r="K35683" s="5">
        <v>0</v>
      </c>
    </row>
    <row r="35684" spans="1:11" x14ac:dyDescent="0.25">
      <c r="A35684" s="5">
        <f>35677</f>
      </c>
      <c r="B35684" s="5" t="s">
        <v>35692</v>
      </c>
      <c r="C35684" s="5">
        <v>103</v>
      </c>
      <c r="D35684" s="5">
        <v>0.1</v>
      </c>
      <c r="E35684" s="5">
        <v>103.1</v>
      </c>
      <c r="F35684" s="5">
        <v>200.4</v>
      </c>
      <c r="G35684" s="5">
        <v>100.2</v>
      </c>
      <c r="H35684" s="5">
        <v>100.3</v>
      </c>
      <c r="I35684" s="5">
        <v>0</v>
      </c>
      <c r="J35684" s="5">
        <v>0</v>
      </c>
      <c r="K35684" s="5">
        <v>0</v>
      </c>
    </row>
    <row r="35685" spans="1:11" x14ac:dyDescent="0.25">
      <c r="A35685" s="5">
        <f>35678</f>
      </c>
      <c r="B35685" s="5" t="s">
        <v>35693</v>
      </c>
      <c r="C35685" s="5">
        <v>103</v>
      </c>
      <c r="D35685" s="5">
        <v>0.1</v>
      </c>
      <c r="E35685" s="5">
        <v>103.1</v>
      </c>
      <c r="F35685" s="5">
        <v>200.4</v>
      </c>
      <c r="G35685" s="5">
        <v>100.2</v>
      </c>
      <c r="H35685" s="5">
        <v>100.3</v>
      </c>
      <c r="I35685" s="5">
        <v>0</v>
      </c>
      <c r="J35685" s="5">
        <v>0</v>
      </c>
      <c r="K35685" s="5">
        <v>0</v>
      </c>
    </row>
    <row r="35686" spans="1:11" x14ac:dyDescent="0.25">
      <c r="A35686" s="5">
        <f>35679</f>
      </c>
      <c r="B35686" s="5" t="s">
        <v>35694</v>
      </c>
      <c r="C35686" s="5">
        <v>103</v>
      </c>
      <c r="D35686" s="5">
        <v>0.1</v>
      </c>
      <c r="E35686" s="5">
        <v>103.1</v>
      </c>
      <c r="F35686" s="5">
        <v>200.4</v>
      </c>
      <c r="G35686" s="5">
        <v>100.2</v>
      </c>
      <c r="H35686" s="5">
        <v>100.3</v>
      </c>
      <c r="I35686" s="5">
        <v>0</v>
      </c>
      <c r="J35686" s="5">
        <v>0</v>
      </c>
      <c r="K35686" s="5">
        <v>0</v>
      </c>
    </row>
    <row r="35687" spans="1:11" x14ac:dyDescent="0.25">
      <c r="A35687" s="5">
        <f>35680</f>
      </c>
      <c r="B35687" s="5" t="s">
        <v>35695</v>
      </c>
      <c r="C35687" s="5">
        <v>103</v>
      </c>
      <c r="D35687" s="5">
        <v>0.1</v>
      </c>
      <c r="E35687" s="5">
        <v>103.1</v>
      </c>
      <c r="F35687" s="5">
        <v>200.4</v>
      </c>
      <c r="G35687" s="5">
        <v>100.2</v>
      </c>
      <c r="H35687" s="5">
        <v>100.3</v>
      </c>
      <c r="I35687" s="5">
        <v>0</v>
      </c>
      <c r="J35687" s="5">
        <v>0</v>
      </c>
      <c r="K35687" s="5">
        <v>0</v>
      </c>
    </row>
    <row r="35688" spans="1:11" x14ac:dyDescent="0.25">
      <c r="A35688" s="5">
        <f>35681</f>
      </c>
      <c r="B35688" s="5" t="s">
        <v>35696</v>
      </c>
      <c r="C35688" s="5">
        <v>100.8</v>
      </c>
      <c r="D35688" s="5">
        <v>0.1</v>
      </c>
      <c r="E35688" s="5">
        <v>100.9</v>
      </c>
      <c r="F35688" s="5">
        <v>194.3</v>
      </c>
      <c r="G35688" s="5">
        <v>96.9</v>
      </c>
      <c r="H35688" s="5">
        <v>96.8</v>
      </c>
      <c r="I35688" s="5">
        <v>0</v>
      </c>
      <c r="J35688" s="5">
        <v>0</v>
      </c>
      <c r="K35688" s="5">
        <v>0</v>
      </c>
    </row>
    <row r="35689" spans="1:11" x14ac:dyDescent="0.25">
      <c r="A35689" s="5">
        <f>35682</f>
      </c>
      <c r="B35689" s="5" t="s">
        <v>35697</v>
      </c>
      <c r="C35689" s="5">
        <v>100.8</v>
      </c>
      <c r="D35689" s="5">
        <v>0.1</v>
      </c>
      <c r="E35689" s="5">
        <v>100.9</v>
      </c>
      <c r="F35689" s="5">
        <v>194.3</v>
      </c>
      <c r="G35689" s="5">
        <v>96.9</v>
      </c>
      <c r="H35689" s="5">
        <v>96.8</v>
      </c>
      <c r="I35689" s="5">
        <v>0</v>
      </c>
      <c r="J35689" s="5">
        <v>0</v>
      </c>
      <c r="K35689" s="5">
        <v>0</v>
      </c>
    </row>
    <row r="35690" spans="1:11" x14ac:dyDescent="0.25">
      <c r="A35690" s="5">
        <f>35683</f>
      </c>
      <c r="B35690" s="5" t="s">
        <v>35698</v>
      </c>
      <c r="C35690" s="5">
        <v>100.5</v>
      </c>
      <c r="D35690" s="5">
        <v>0.1</v>
      </c>
      <c r="E35690" s="5">
        <v>100.7</v>
      </c>
      <c r="F35690" s="5">
        <v>207.6</v>
      </c>
      <c r="G35690" s="5">
        <v>100.9</v>
      </c>
      <c r="H35690" s="5">
        <v>97.8</v>
      </c>
      <c r="I35690" s="5">
        <v>0</v>
      </c>
      <c r="J35690" s="5">
        <v>0</v>
      </c>
      <c r="K35690" s="5">
        <v>0</v>
      </c>
    </row>
    <row r="35691" spans="1:11" x14ac:dyDescent="0.25">
      <c r="A35691" s="5">
        <f>35684</f>
      </c>
      <c r="B35691" s="5" t="s">
        <v>35699</v>
      </c>
      <c r="C35691" s="5">
        <v>100.5</v>
      </c>
      <c r="D35691" s="5">
        <v>0.1</v>
      </c>
      <c r="E35691" s="5">
        <v>100.7</v>
      </c>
      <c r="F35691" s="5">
        <v>207.6</v>
      </c>
      <c r="G35691" s="5">
        <v>100.9</v>
      </c>
      <c r="H35691" s="5">
        <v>97.8</v>
      </c>
      <c r="I35691" s="5">
        <v>0</v>
      </c>
      <c r="J35691" s="5">
        <v>0</v>
      </c>
      <c r="K35691" s="5">
        <v>0</v>
      </c>
    </row>
    <row r="35692" spans="1:11" x14ac:dyDescent="0.25">
      <c r="A35692" s="5">
        <f>35685</f>
      </c>
      <c r="B35692" s="5" t="s">
        <v>35700</v>
      </c>
      <c r="C35692" s="5">
        <v>98.6</v>
      </c>
      <c r="D35692" s="5">
        <v>0.1</v>
      </c>
      <c r="E35692" s="5">
        <v>98.7</v>
      </c>
      <c r="F35692" s="5">
        <v>201.6</v>
      </c>
      <c r="G35692" s="5">
        <v>101.1</v>
      </c>
      <c r="H35692" s="5">
        <v>100.6</v>
      </c>
      <c r="I35692" s="5">
        <v>0</v>
      </c>
      <c r="J35692" s="5">
        <v>0</v>
      </c>
      <c r="K35692" s="5">
        <v>0</v>
      </c>
    </row>
    <row r="35693" spans="1:11" x14ac:dyDescent="0.25">
      <c r="A35693" s="5">
        <f>35686</f>
      </c>
      <c r="B35693" s="5" t="s">
        <v>35701</v>
      </c>
      <c r="C35693" s="5">
        <v>98.6</v>
      </c>
      <c r="D35693" s="5">
        <v>0.1</v>
      </c>
      <c r="E35693" s="5">
        <v>98.7</v>
      </c>
      <c r="F35693" s="5">
        <v>201.6</v>
      </c>
      <c r="G35693" s="5">
        <v>101.1</v>
      </c>
      <c r="H35693" s="5">
        <v>100.6</v>
      </c>
      <c r="I35693" s="5">
        <v>0</v>
      </c>
      <c r="J35693" s="5">
        <v>0</v>
      </c>
      <c r="K35693" s="5">
        <v>0</v>
      </c>
    </row>
    <row r="35694" spans="1:11" x14ac:dyDescent="0.25">
      <c r="A35694" s="5">
        <f>35687</f>
      </c>
      <c r="B35694" s="5" t="s">
        <v>35702</v>
      </c>
      <c r="C35694" s="5">
        <v>96.7</v>
      </c>
      <c r="D35694" s="5">
        <v>0.1</v>
      </c>
      <c r="E35694" s="5">
        <v>96.9</v>
      </c>
      <c r="F35694" s="5">
        <v>195.6</v>
      </c>
      <c r="G35694" s="5">
        <v>97.5</v>
      </c>
      <c r="H35694" s="5">
        <v>97.2</v>
      </c>
      <c r="I35694" s="5">
        <v>0</v>
      </c>
      <c r="J35694" s="5">
        <v>0</v>
      </c>
      <c r="K35694" s="5">
        <v>0</v>
      </c>
    </row>
    <row r="35695" spans="1:11" x14ac:dyDescent="0.25">
      <c r="A35695" s="5">
        <f>35688</f>
      </c>
      <c r="B35695" s="5" t="s">
        <v>35703</v>
      </c>
      <c r="C35695" s="5">
        <v>96.7</v>
      </c>
      <c r="D35695" s="5">
        <v>0.1</v>
      </c>
      <c r="E35695" s="5">
        <v>96.9</v>
      </c>
      <c r="F35695" s="5">
        <v>195.6</v>
      </c>
      <c r="G35695" s="5">
        <v>97.5</v>
      </c>
      <c r="H35695" s="5">
        <v>97.2</v>
      </c>
      <c r="I35695" s="5">
        <v>0</v>
      </c>
      <c r="J35695" s="5">
        <v>0</v>
      </c>
      <c r="K35695" s="5">
        <v>0</v>
      </c>
    </row>
    <row r="35696" spans="1:11" x14ac:dyDescent="0.25">
      <c r="A35696" s="5">
        <f>35689</f>
      </c>
      <c r="B35696" s="5" t="s">
        <v>35704</v>
      </c>
      <c r="C35696" s="5">
        <v>96.7</v>
      </c>
      <c r="D35696" s="5">
        <v>0.1</v>
      </c>
      <c r="E35696" s="5">
        <v>96.9</v>
      </c>
      <c r="F35696" s="5">
        <v>195.6</v>
      </c>
      <c r="G35696" s="5">
        <v>97.5</v>
      </c>
      <c r="H35696" s="5">
        <v>97.2</v>
      </c>
      <c r="I35696" s="5">
        <v>0</v>
      </c>
      <c r="J35696" s="5">
        <v>0</v>
      </c>
      <c r="K35696" s="5">
        <v>0</v>
      </c>
    </row>
    <row r="35697" spans="1:11" x14ac:dyDescent="0.25">
      <c r="A35697" s="5">
        <f>35690</f>
      </c>
      <c r="B35697" s="5" t="s">
        <v>35705</v>
      </c>
      <c r="C35697" s="5">
        <v>96.7</v>
      </c>
      <c r="D35697" s="5">
        <v>0.1</v>
      </c>
      <c r="E35697" s="5">
        <v>96.9</v>
      </c>
      <c r="F35697" s="5">
        <v>195.6</v>
      </c>
      <c r="G35697" s="5">
        <v>97.5</v>
      </c>
      <c r="H35697" s="5">
        <v>97.2</v>
      </c>
      <c r="I35697" s="5">
        <v>0</v>
      </c>
      <c r="J35697" s="5">
        <v>0</v>
      </c>
      <c r="K35697" s="5">
        <v>0</v>
      </c>
    </row>
    <row r="35698" spans="1:11" x14ac:dyDescent="0.25">
      <c r="A35698" s="5">
        <f>35691</f>
      </c>
      <c r="B35698" s="5" t="s">
        <v>35706</v>
      </c>
      <c r="C35698" s="5">
        <v>102.4</v>
      </c>
      <c r="D35698" s="5">
        <v>0.1</v>
      </c>
      <c r="E35698" s="5">
        <v>102.6</v>
      </c>
      <c r="F35698" s="5">
        <v>205.6</v>
      </c>
      <c r="G35698" s="5">
        <v>102.5</v>
      </c>
      <c r="H35698" s="5">
        <v>102.4</v>
      </c>
      <c r="I35698" s="5">
        <v>0</v>
      </c>
      <c r="J35698" s="5">
        <v>0</v>
      </c>
      <c r="K35698" s="5">
        <v>0</v>
      </c>
    </row>
    <row r="35699" spans="1:11" x14ac:dyDescent="0.25">
      <c r="A35699" s="5">
        <f>35692</f>
      </c>
      <c r="B35699" s="5" t="s">
        <v>35707</v>
      </c>
      <c r="C35699" s="5">
        <v>102.4</v>
      </c>
      <c r="D35699" s="5">
        <v>0.1</v>
      </c>
      <c r="E35699" s="5">
        <v>102.6</v>
      </c>
      <c r="F35699" s="5">
        <v>205.6</v>
      </c>
      <c r="G35699" s="5">
        <v>102.5</v>
      </c>
      <c r="H35699" s="5">
        <v>102.4</v>
      </c>
      <c r="I35699" s="5">
        <v>0</v>
      </c>
      <c r="J35699" s="5">
        <v>0</v>
      </c>
      <c r="K35699" s="5">
        <v>0</v>
      </c>
    </row>
    <row r="35700" spans="1:11" x14ac:dyDescent="0.25">
      <c r="A35700" s="5">
        <f>35693</f>
      </c>
      <c r="B35700" s="5" t="s">
        <v>35708</v>
      </c>
      <c r="C35700" s="5">
        <v>103.7</v>
      </c>
      <c r="D35700" s="5">
        <v>0.1</v>
      </c>
      <c r="E35700" s="5">
        <v>103.9</v>
      </c>
      <c r="F35700" s="5">
        <v>207.3</v>
      </c>
      <c r="G35700" s="5">
        <v>103.4</v>
      </c>
      <c r="H35700" s="5">
        <v>103.3</v>
      </c>
      <c r="I35700" s="5">
        <v>0</v>
      </c>
      <c r="J35700" s="5">
        <v>0</v>
      </c>
      <c r="K35700" s="5">
        <v>0</v>
      </c>
    </row>
    <row r="35701" spans="1:11" x14ac:dyDescent="0.25">
      <c r="A35701" s="5">
        <f>35694</f>
      </c>
      <c r="B35701" s="5" t="s">
        <v>35709</v>
      </c>
      <c r="C35701" s="5">
        <v>103.5</v>
      </c>
      <c r="D35701" s="5">
        <v>0.1</v>
      </c>
      <c r="E35701" s="5">
        <v>103.9</v>
      </c>
      <c r="F35701" s="5">
        <v>207.3</v>
      </c>
      <c r="G35701" s="5">
        <v>103.4</v>
      </c>
      <c r="H35701" s="5">
        <v>103.3</v>
      </c>
      <c r="I35701" s="5">
        <v>0</v>
      </c>
      <c r="J35701" s="5">
        <v>0</v>
      </c>
      <c r="K35701" s="5">
        <v>0</v>
      </c>
    </row>
    <row r="35702" spans="1:11" x14ac:dyDescent="0.25">
      <c r="A35702" s="5">
        <f>35695</f>
      </c>
      <c r="B35702" s="5" t="s">
        <v>35710</v>
      </c>
      <c r="C35702" s="5">
        <v>103.5</v>
      </c>
      <c r="D35702" s="5">
        <v>0.1</v>
      </c>
      <c r="E35702" s="5">
        <v>103.6</v>
      </c>
      <c r="F35702" s="5">
        <v>206.9</v>
      </c>
      <c r="G35702" s="5">
        <v>103.2</v>
      </c>
      <c r="H35702" s="5">
        <v>103.1</v>
      </c>
      <c r="I35702" s="5">
        <v>0</v>
      </c>
      <c r="J35702" s="5">
        <v>0</v>
      </c>
      <c r="K35702" s="5">
        <v>0</v>
      </c>
    </row>
    <row r="35703" spans="1:11" x14ac:dyDescent="0.25">
      <c r="A35703" s="5">
        <f>35696</f>
      </c>
      <c r="B35703" s="5" t="s">
        <v>35711</v>
      </c>
      <c r="C35703" s="5">
        <v>104.2</v>
      </c>
      <c r="D35703" s="5">
        <v>0.1</v>
      </c>
      <c r="E35703" s="5">
        <v>103.6</v>
      </c>
      <c r="F35703" s="5">
        <v>206.9</v>
      </c>
      <c r="G35703" s="5">
        <v>103.2</v>
      </c>
      <c r="H35703" s="5">
        <v>103.1</v>
      </c>
      <c r="I35703" s="5">
        <v>0</v>
      </c>
      <c r="J35703" s="5">
        <v>0</v>
      </c>
      <c r="K35703" s="5">
        <v>0</v>
      </c>
    </row>
    <row r="35704" spans="1:11" x14ac:dyDescent="0.25">
      <c r="A35704" s="5">
        <f>35697</f>
      </c>
      <c r="B35704" s="5" t="s">
        <v>35712</v>
      </c>
      <c r="C35704" s="5">
        <v>104.2</v>
      </c>
      <c r="D35704" s="5">
        <v>0.1</v>
      </c>
      <c r="E35704" s="5">
        <v>104.3</v>
      </c>
      <c r="F35704" s="5">
        <v>207.9</v>
      </c>
      <c r="G35704" s="5">
        <v>103.7</v>
      </c>
      <c r="H35704" s="5">
        <v>103.6</v>
      </c>
      <c r="I35704" s="5">
        <v>0</v>
      </c>
      <c r="J35704" s="5">
        <v>0</v>
      </c>
      <c r="K35704" s="5">
        <v>0</v>
      </c>
    </row>
    <row r="35705" spans="1:11" x14ac:dyDescent="0.25">
      <c r="A35705" s="5">
        <f>35698</f>
      </c>
      <c r="B35705" s="5" t="s">
        <v>35713</v>
      </c>
      <c r="C35705" s="5">
        <v>104.2</v>
      </c>
      <c r="D35705" s="5">
        <v>0.1</v>
      </c>
      <c r="E35705" s="5">
        <v>104.3</v>
      </c>
      <c r="F35705" s="5">
        <v>207.9</v>
      </c>
      <c r="G35705" s="5">
        <v>103.7</v>
      </c>
      <c r="H35705" s="5">
        <v>103.6</v>
      </c>
      <c r="I35705" s="5">
        <v>0</v>
      </c>
      <c r="J35705" s="5">
        <v>0</v>
      </c>
      <c r="K35705" s="5">
        <v>0</v>
      </c>
    </row>
    <row r="35706" spans="1:11" x14ac:dyDescent="0.25">
      <c r="A35706" s="5">
        <f>35699</f>
      </c>
      <c r="B35706" s="5" t="s">
        <v>35714</v>
      </c>
      <c r="C35706" s="5">
        <v>104.2</v>
      </c>
      <c r="D35706" s="5">
        <v>0.1</v>
      </c>
      <c r="E35706" s="5">
        <v>104.3</v>
      </c>
      <c r="F35706" s="5">
        <v>207.9</v>
      </c>
      <c r="G35706" s="5">
        <v>103.7</v>
      </c>
      <c r="H35706" s="5">
        <v>103.6</v>
      </c>
      <c r="I35706" s="5">
        <v>0</v>
      </c>
      <c r="J35706" s="5">
        <v>0</v>
      </c>
      <c r="K35706" s="5">
        <v>0</v>
      </c>
    </row>
    <row r="35707" spans="1:11" x14ac:dyDescent="0.25">
      <c r="A35707" s="5">
        <f>35700</f>
      </c>
      <c r="B35707" s="5" t="s">
        <v>35715</v>
      </c>
      <c r="C35707" s="5">
        <v>104.2</v>
      </c>
      <c r="D35707" s="5">
        <v>0.1</v>
      </c>
      <c r="E35707" s="5">
        <v>104.3</v>
      </c>
      <c r="F35707" s="5">
        <v>207.9</v>
      </c>
      <c r="G35707" s="5">
        <v>103.7</v>
      </c>
      <c r="H35707" s="5">
        <v>103.6</v>
      </c>
      <c r="I35707" s="5">
        <v>0</v>
      </c>
      <c r="J35707" s="5">
        <v>0</v>
      </c>
      <c r="K35707" s="5">
        <v>0</v>
      </c>
    </row>
    <row r="35708" spans="1:11" x14ac:dyDescent="0.25">
      <c r="A35708" s="5">
        <f>35701</f>
      </c>
      <c r="B35708" s="5" t="s">
        <v>35716</v>
      </c>
      <c r="C35708" s="5">
        <v>103.4</v>
      </c>
      <c r="D35708" s="5">
        <v>0.1</v>
      </c>
      <c r="E35708" s="5">
        <v>103.6</v>
      </c>
      <c r="F35708" s="5">
        <v>206.7</v>
      </c>
      <c r="G35708" s="5">
        <v>103.1</v>
      </c>
      <c r="H35708" s="5">
        <v>103</v>
      </c>
      <c r="I35708" s="5">
        <v>0</v>
      </c>
      <c r="J35708" s="5">
        <v>0</v>
      </c>
      <c r="K35708" s="5">
        <v>0</v>
      </c>
    </row>
    <row r="35709" spans="1:11" x14ac:dyDescent="0.25">
      <c r="A35709" s="5">
        <f>35702</f>
      </c>
      <c r="B35709" s="5" t="s">
        <v>35717</v>
      </c>
      <c r="C35709" s="5">
        <v>103.4</v>
      </c>
      <c r="D35709" s="5">
        <v>0.1</v>
      </c>
      <c r="E35709" s="5">
        <v>103.6</v>
      </c>
      <c r="F35709" s="5">
        <v>206.7</v>
      </c>
      <c r="G35709" s="5">
        <v>103.1</v>
      </c>
      <c r="H35709" s="5">
        <v>103</v>
      </c>
      <c r="I35709" s="5">
        <v>0</v>
      </c>
      <c r="J35709" s="5">
        <v>0</v>
      </c>
      <c r="K35709" s="5">
        <v>0</v>
      </c>
    </row>
    <row r="35710" spans="1:11" x14ac:dyDescent="0.25">
      <c r="A35710" s="5">
        <f>35703</f>
      </c>
      <c r="B35710" s="5" t="s">
        <v>35718</v>
      </c>
      <c r="C35710" s="5">
        <v>103.5</v>
      </c>
      <c r="D35710" s="5">
        <v>0.1</v>
      </c>
      <c r="E35710" s="5">
        <v>103.7</v>
      </c>
      <c r="F35710" s="5">
        <v>207</v>
      </c>
      <c r="G35710" s="5">
        <v>103.2</v>
      </c>
      <c r="H35710" s="5">
        <v>103.1</v>
      </c>
      <c r="I35710" s="5">
        <v>0</v>
      </c>
      <c r="J35710" s="5">
        <v>0</v>
      </c>
      <c r="K35710" s="5">
        <v>0</v>
      </c>
    </row>
    <row r="35711" spans="1:11" x14ac:dyDescent="0.25">
      <c r="A35711" s="5">
        <f>35704</f>
      </c>
      <c r="B35711" s="5" t="s">
        <v>35719</v>
      </c>
      <c r="C35711" s="5">
        <v>102.8</v>
      </c>
      <c r="D35711" s="5">
        <v>0.1</v>
      </c>
      <c r="E35711" s="5">
        <v>103</v>
      </c>
      <c r="F35711" s="5">
        <v>206</v>
      </c>
      <c r="G35711" s="5">
        <v>102.8</v>
      </c>
      <c r="H35711" s="5">
        <v>102.7</v>
      </c>
      <c r="I35711" s="5">
        <v>0</v>
      </c>
      <c r="J35711" s="5">
        <v>0</v>
      </c>
      <c r="K35711" s="5">
        <v>0</v>
      </c>
    </row>
    <row r="35712" spans="1:11" x14ac:dyDescent="0.25">
      <c r="A35712" s="5">
        <f>35705</f>
      </c>
      <c r="B35712" s="5" t="s">
        <v>35720</v>
      </c>
      <c r="C35712" s="5">
        <v>102.8</v>
      </c>
      <c r="D35712" s="5">
        <v>0.1</v>
      </c>
      <c r="E35712" s="5">
        <v>103</v>
      </c>
      <c r="F35712" s="5">
        <v>206</v>
      </c>
      <c r="G35712" s="5">
        <v>102.8</v>
      </c>
      <c r="H35712" s="5">
        <v>102.7</v>
      </c>
      <c r="I35712" s="5">
        <v>0</v>
      </c>
      <c r="J35712" s="5">
        <v>0</v>
      </c>
      <c r="K35712" s="5">
        <v>0</v>
      </c>
    </row>
    <row r="35713" spans="1:11" x14ac:dyDescent="0.25">
      <c r="A35713" s="5">
        <f>35706</f>
      </c>
      <c r="B35713" s="5" t="s">
        <v>35721</v>
      </c>
      <c r="C35713" s="5">
        <v>102.8</v>
      </c>
      <c r="D35713" s="5">
        <v>0.1</v>
      </c>
      <c r="E35713" s="5">
        <v>103</v>
      </c>
      <c r="F35713" s="5">
        <v>206</v>
      </c>
      <c r="G35713" s="5">
        <v>102.8</v>
      </c>
      <c r="H35713" s="5">
        <v>102.7</v>
      </c>
      <c r="I35713" s="5">
        <v>0</v>
      </c>
      <c r="J35713" s="5">
        <v>0</v>
      </c>
      <c r="K35713" s="5">
        <v>0</v>
      </c>
    </row>
    <row r="35714" spans="1:11" x14ac:dyDescent="0.25">
      <c r="A35714" s="5">
        <f>35707</f>
      </c>
      <c r="B35714" s="5" t="s">
        <v>35722</v>
      </c>
      <c r="C35714" s="5">
        <v>102.8</v>
      </c>
      <c r="D35714" s="5">
        <v>0.1</v>
      </c>
      <c r="E35714" s="5">
        <v>103</v>
      </c>
      <c r="F35714" s="5">
        <v>206</v>
      </c>
      <c r="G35714" s="5">
        <v>102.8</v>
      </c>
      <c r="H35714" s="5">
        <v>102.7</v>
      </c>
      <c r="I35714" s="5">
        <v>0</v>
      </c>
      <c r="J35714" s="5">
        <v>0</v>
      </c>
      <c r="K35714" s="5">
        <v>0</v>
      </c>
    </row>
    <row r="35715" spans="1:11" x14ac:dyDescent="0.25">
      <c r="A35715" s="5">
        <f>35708</f>
      </c>
      <c r="B35715" s="5" t="s">
        <v>35723</v>
      </c>
      <c r="C35715" s="5">
        <v>103.7</v>
      </c>
      <c r="D35715" s="5">
        <v>0.1</v>
      </c>
      <c r="E35715" s="5">
        <v>103.9</v>
      </c>
      <c r="F35715" s="5">
        <v>206.6</v>
      </c>
      <c r="G35715" s="5">
        <v>103.1</v>
      </c>
      <c r="H35715" s="5">
        <v>103</v>
      </c>
      <c r="I35715" s="5">
        <v>0</v>
      </c>
      <c r="J35715" s="5">
        <v>0</v>
      </c>
      <c r="K35715" s="5">
        <v>0</v>
      </c>
    </row>
    <row r="35716" spans="1:11" x14ac:dyDescent="0.25">
      <c r="A35716" s="5">
        <f>35709</f>
      </c>
      <c r="B35716" s="5" t="s">
        <v>35724</v>
      </c>
      <c r="C35716" s="5">
        <v>103.7</v>
      </c>
      <c r="D35716" s="5">
        <v>0.1</v>
      </c>
      <c r="E35716" s="5">
        <v>103.9</v>
      </c>
      <c r="F35716" s="5">
        <v>206.6</v>
      </c>
      <c r="G35716" s="5">
        <v>103.1</v>
      </c>
      <c r="H35716" s="5">
        <v>103</v>
      </c>
      <c r="I35716" s="5">
        <v>0</v>
      </c>
      <c r="J35716" s="5">
        <v>0</v>
      </c>
      <c r="K35716" s="5">
        <v>0</v>
      </c>
    </row>
    <row r="35717" spans="1:11" x14ac:dyDescent="0.25">
      <c r="A35717" s="5">
        <f>35710</f>
      </c>
      <c r="B35717" s="5" t="s">
        <v>35725</v>
      </c>
      <c r="C35717" s="5">
        <v>103.9</v>
      </c>
      <c r="D35717" s="5">
        <v>0.1</v>
      </c>
      <c r="E35717" s="5">
        <v>104</v>
      </c>
      <c r="F35717" s="5">
        <v>207.4</v>
      </c>
      <c r="G35717" s="5">
        <v>103.5</v>
      </c>
      <c r="H35717" s="5">
        <v>103.3</v>
      </c>
      <c r="I35717" s="5">
        <v>0</v>
      </c>
      <c r="J35717" s="5">
        <v>0</v>
      </c>
      <c r="K35717" s="5">
        <v>0</v>
      </c>
    </row>
    <row r="35718" spans="1:11" x14ac:dyDescent="0.25">
      <c r="A35718" s="5">
        <f>35711</f>
      </c>
      <c r="B35718" s="5" t="s">
        <v>35726</v>
      </c>
      <c r="C35718" s="5">
        <v>103.9</v>
      </c>
      <c r="D35718" s="5">
        <v>0.1</v>
      </c>
      <c r="E35718" s="5">
        <v>104</v>
      </c>
      <c r="F35718" s="5">
        <v>207.4</v>
      </c>
      <c r="G35718" s="5">
        <v>103.5</v>
      </c>
      <c r="H35718" s="5">
        <v>103.3</v>
      </c>
      <c r="I35718" s="5">
        <v>0</v>
      </c>
      <c r="J35718" s="5">
        <v>0</v>
      </c>
      <c r="K35718" s="5">
        <v>0</v>
      </c>
    </row>
    <row r="35719" spans="1:11" x14ac:dyDescent="0.25">
      <c r="A35719" s="5">
        <f>35712</f>
      </c>
      <c r="B35719" s="5" t="s">
        <v>35727</v>
      </c>
      <c r="C35719" s="5">
        <v>103.6</v>
      </c>
      <c r="D35719" s="5">
        <v>0.1</v>
      </c>
      <c r="E35719" s="5">
        <v>103.7</v>
      </c>
      <c r="F35719" s="5">
        <v>206.6</v>
      </c>
      <c r="G35719" s="5">
        <v>103.1</v>
      </c>
      <c r="H35719" s="5">
        <v>102.9</v>
      </c>
      <c r="I35719" s="5">
        <v>0</v>
      </c>
      <c r="J35719" s="5">
        <v>0</v>
      </c>
      <c r="K35719" s="5">
        <v>0</v>
      </c>
    </row>
    <row r="35720" spans="1:11" x14ac:dyDescent="0.25">
      <c r="A35720" s="5">
        <f>35713</f>
      </c>
      <c r="B35720" s="5" t="s">
        <v>35728</v>
      </c>
      <c r="C35720" s="5">
        <v>103.6</v>
      </c>
      <c r="D35720" s="5">
        <v>0.1</v>
      </c>
      <c r="E35720" s="5">
        <v>103.7</v>
      </c>
      <c r="F35720" s="5">
        <v>206.6</v>
      </c>
      <c r="G35720" s="5">
        <v>103.1</v>
      </c>
      <c r="H35720" s="5">
        <v>102.9</v>
      </c>
      <c r="I35720" s="5">
        <v>0</v>
      </c>
      <c r="J35720" s="5">
        <v>0</v>
      </c>
      <c r="K35720" s="5">
        <v>0</v>
      </c>
    </row>
    <row r="35721" spans="1:11" x14ac:dyDescent="0.25">
      <c r="A35721" s="5">
        <f>35714</f>
      </c>
      <c r="B35721" s="5" t="s">
        <v>35729</v>
      </c>
      <c r="C35721" s="5">
        <v>103.6</v>
      </c>
      <c r="D35721" s="5">
        <v>0.1</v>
      </c>
      <c r="E35721" s="5">
        <v>103.7</v>
      </c>
      <c r="F35721" s="5">
        <v>207.1</v>
      </c>
      <c r="G35721" s="5">
        <v>103.3</v>
      </c>
      <c r="H35721" s="5">
        <v>103.2</v>
      </c>
      <c r="I35721" s="5">
        <v>0</v>
      </c>
      <c r="J35721" s="5">
        <v>0</v>
      </c>
      <c r="K35721" s="5">
        <v>0</v>
      </c>
    </row>
    <row r="35722" spans="1:11" x14ac:dyDescent="0.25">
      <c r="A35722" s="5">
        <f>35715</f>
      </c>
      <c r="B35722" s="5" t="s">
        <v>35730</v>
      </c>
      <c r="C35722" s="5">
        <v>103.6</v>
      </c>
      <c r="D35722" s="5">
        <v>0.1</v>
      </c>
      <c r="E35722" s="5">
        <v>103.7</v>
      </c>
      <c r="F35722" s="5">
        <v>207.1</v>
      </c>
      <c r="G35722" s="5">
        <v>103.3</v>
      </c>
      <c r="H35722" s="5">
        <v>103.2</v>
      </c>
      <c r="I35722" s="5">
        <v>0</v>
      </c>
      <c r="J35722" s="5">
        <v>0</v>
      </c>
      <c r="K35722" s="5">
        <v>0</v>
      </c>
    </row>
    <row r="35723" spans="1:11" x14ac:dyDescent="0.25">
      <c r="A35723" s="5">
        <f>35716</f>
      </c>
      <c r="B35723" s="5" t="s">
        <v>35731</v>
      </c>
      <c r="C35723" s="5">
        <v>103.6</v>
      </c>
      <c r="D35723" s="5">
        <v>0.1</v>
      </c>
      <c r="E35723" s="5">
        <v>103.7</v>
      </c>
      <c r="F35723" s="5">
        <v>207.1</v>
      </c>
      <c r="G35723" s="5">
        <v>103.3</v>
      </c>
      <c r="H35723" s="5">
        <v>103.2</v>
      </c>
      <c r="I35723" s="5">
        <v>0</v>
      </c>
      <c r="J35723" s="5">
        <v>0</v>
      </c>
      <c r="K35723" s="5">
        <v>0</v>
      </c>
    </row>
    <row r="35724" spans="1:11" x14ac:dyDescent="0.25">
      <c r="A35724" s="5">
        <f>35717</f>
      </c>
      <c r="B35724" s="5" t="s">
        <v>35732</v>
      </c>
      <c r="C35724" s="5">
        <v>103.6</v>
      </c>
      <c r="D35724" s="5">
        <v>0.1</v>
      </c>
      <c r="E35724" s="5">
        <v>103.7</v>
      </c>
      <c r="F35724" s="5">
        <v>207.1</v>
      </c>
      <c r="G35724" s="5">
        <v>103.3</v>
      </c>
      <c r="H35724" s="5">
        <v>103.2</v>
      </c>
      <c r="I35724" s="5">
        <v>0</v>
      </c>
      <c r="J35724" s="5">
        <v>0</v>
      </c>
      <c r="K35724" s="5">
        <v>0</v>
      </c>
    </row>
    <row r="35725" spans="1:11" x14ac:dyDescent="0.25">
      <c r="A35725" s="5">
        <f>35718</f>
      </c>
      <c r="B35725" s="5" t="s">
        <v>35733</v>
      </c>
      <c r="C35725" s="5">
        <v>100.2</v>
      </c>
      <c r="D35725" s="5">
        <v>0.1</v>
      </c>
      <c r="E35725" s="5">
        <v>100.3</v>
      </c>
      <c r="F35725" s="5">
        <v>205.4</v>
      </c>
      <c r="G35725" s="5">
        <v>102.6</v>
      </c>
      <c r="H35725" s="5">
        <v>102.5</v>
      </c>
      <c r="I35725" s="5">
        <v>0</v>
      </c>
      <c r="J35725" s="5">
        <v>0</v>
      </c>
      <c r="K35725" s="5">
        <v>0</v>
      </c>
    </row>
    <row r="35726" spans="1:11" x14ac:dyDescent="0.25">
      <c r="A35726" s="5">
        <f>35719</f>
      </c>
      <c r="B35726" s="5" t="s">
        <v>35734</v>
      </c>
      <c r="C35726" s="5">
        <v>100.2</v>
      </c>
      <c r="D35726" s="5">
        <v>0.1</v>
      </c>
      <c r="E35726" s="5">
        <v>100.3</v>
      </c>
      <c r="F35726" s="5">
        <v>205.4</v>
      </c>
      <c r="G35726" s="5">
        <v>102.6</v>
      </c>
      <c r="H35726" s="5">
        <v>102.5</v>
      </c>
      <c r="I35726" s="5">
        <v>0</v>
      </c>
      <c r="J35726" s="5">
        <v>0</v>
      </c>
      <c r="K35726" s="5">
        <v>0</v>
      </c>
    </row>
    <row r="35727" spans="1:11" x14ac:dyDescent="0.25">
      <c r="A35727" s="5">
        <f>35720</f>
      </c>
      <c r="B35727" s="5" t="s">
        <v>35735</v>
      </c>
      <c r="C35727" s="5">
        <v>103.3</v>
      </c>
      <c r="D35727" s="5">
        <v>0.1</v>
      </c>
      <c r="E35727" s="5">
        <v>103.4</v>
      </c>
      <c r="F35727" s="5">
        <v>206.8</v>
      </c>
      <c r="G35727" s="5">
        <v>103.2</v>
      </c>
      <c r="H35727" s="5">
        <v>103</v>
      </c>
      <c r="I35727" s="5">
        <v>0</v>
      </c>
      <c r="J35727" s="5">
        <v>0</v>
      </c>
      <c r="K35727" s="5">
        <v>0</v>
      </c>
    </row>
    <row r="35728" spans="1:11" x14ac:dyDescent="0.25">
      <c r="A35728" s="5">
        <f>35721</f>
      </c>
      <c r="B35728" s="5" t="s">
        <v>35736</v>
      </c>
      <c r="C35728" s="5">
        <v>103.3</v>
      </c>
      <c r="D35728" s="5">
        <v>0.1</v>
      </c>
      <c r="E35728" s="5">
        <v>103.4</v>
      </c>
      <c r="F35728" s="5">
        <v>206.8</v>
      </c>
      <c r="G35728" s="5">
        <v>103.2</v>
      </c>
      <c r="H35728" s="5">
        <v>103</v>
      </c>
      <c r="I35728" s="5">
        <v>0</v>
      </c>
      <c r="J35728" s="5">
        <v>0</v>
      </c>
      <c r="K35728" s="5">
        <v>0</v>
      </c>
    </row>
    <row r="35729" spans="1:11" x14ac:dyDescent="0.25">
      <c r="A35729" s="5">
        <f>35722</f>
      </c>
      <c r="B35729" s="5" t="s">
        <v>35737</v>
      </c>
      <c r="C35729" s="5">
        <v>102.7</v>
      </c>
      <c r="D35729" s="5">
        <v>0.1</v>
      </c>
      <c r="E35729" s="5">
        <v>102.9</v>
      </c>
      <c r="F35729" s="5">
        <v>202.7</v>
      </c>
      <c r="G35729" s="5">
        <v>101.1</v>
      </c>
      <c r="H35729" s="5">
        <v>101</v>
      </c>
      <c r="I35729" s="5">
        <v>0</v>
      </c>
      <c r="J35729" s="5">
        <v>0</v>
      </c>
      <c r="K35729" s="5">
        <v>0</v>
      </c>
    </row>
    <row r="35730" spans="1:11" x14ac:dyDescent="0.25">
      <c r="A35730" s="5">
        <f>35723</f>
      </c>
      <c r="B35730" s="5" t="s">
        <v>35738</v>
      </c>
      <c r="C35730" s="5">
        <v>102.7</v>
      </c>
      <c r="D35730" s="5">
        <v>0.1</v>
      </c>
      <c r="E35730" s="5">
        <v>102.9</v>
      </c>
      <c r="F35730" s="5">
        <v>202.7</v>
      </c>
      <c r="G35730" s="5">
        <v>101.1</v>
      </c>
      <c r="H35730" s="5">
        <v>101</v>
      </c>
      <c r="I35730" s="5">
        <v>0</v>
      </c>
      <c r="J35730" s="5">
        <v>0</v>
      </c>
      <c r="K35730" s="5">
        <v>0</v>
      </c>
    </row>
    <row r="35731" spans="1:11" x14ac:dyDescent="0.25">
      <c r="A35731" s="5">
        <f>35724</f>
      </c>
      <c r="B35731" s="5" t="s">
        <v>35739</v>
      </c>
      <c r="C35731" s="5">
        <v>103.5</v>
      </c>
      <c r="D35731" s="5">
        <v>0.1</v>
      </c>
      <c r="E35731" s="5">
        <v>103.7</v>
      </c>
      <c r="F35731" s="5">
        <v>206.8</v>
      </c>
      <c r="G35731" s="5">
        <v>103.2</v>
      </c>
      <c r="H35731" s="5">
        <v>103</v>
      </c>
      <c r="I35731" s="5">
        <v>0</v>
      </c>
      <c r="J35731" s="5">
        <v>0</v>
      </c>
      <c r="K35731" s="5">
        <v>0</v>
      </c>
    </row>
    <row r="35732" spans="1:11" x14ac:dyDescent="0.25">
      <c r="A35732" s="5">
        <f>35725</f>
      </c>
      <c r="B35732" s="5" t="s">
        <v>35740</v>
      </c>
      <c r="C35732" s="5">
        <v>103.5</v>
      </c>
      <c r="D35732" s="5">
        <v>0.1</v>
      </c>
      <c r="E35732" s="5">
        <v>103.7</v>
      </c>
      <c r="F35732" s="5">
        <v>206.8</v>
      </c>
      <c r="G35732" s="5">
        <v>103.2</v>
      </c>
      <c r="H35732" s="5">
        <v>103</v>
      </c>
      <c r="I35732" s="5">
        <v>0</v>
      </c>
      <c r="J35732" s="5">
        <v>0</v>
      </c>
      <c r="K35732" s="5">
        <v>0</v>
      </c>
    </row>
    <row r="35733" spans="1:11" x14ac:dyDescent="0.25">
      <c r="A35733" s="5">
        <f>35726</f>
      </c>
      <c r="B35733" s="5" t="s">
        <v>35741</v>
      </c>
      <c r="C35733" s="5">
        <v>103.5</v>
      </c>
      <c r="D35733" s="5">
        <v>0.1</v>
      </c>
      <c r="E35733" s="5">
        <v>103.7</v>
      </c>
      <c r="F35733" s="5">
        <v>206.8</v>
      </c>
      <c r="G35733" s="5">
        <v>103.2</v>
      </c>
      <c r="H35733" s="5">
        <v>103</v>
      </c>
      <c r="I35733" s="5">
        <v>0</v>
      </c>
      <c r="J35733" s="5">
        <v>0</v>
      </c>
      <c r="K35733" s="5">
        <v>0</v>
      </c>
    </row>
    <row r="35734" spans="1:11" x14ac:dyDescent="0.25">
      <c r="A35734" s="5">
        <f>35727</f>
      </c>
      <c r="B35734" s="5" t="s">
        <v>35742</v>
      </c>
      <c r="C35734" s="5">
        <v>103.5</v>
      </c>
      <c r="D35734" s="5">
        <v>0.1</v>
      </c>
      <c r="E35734" s="5">
        <v>103.7</v>
      </c>
      <c r="F35734" s="5">
        <v>206.8</v>
      </c>
      <c r="G35734" s="5">
        <v>103.2</v>
      </c>
      <c r="H35734" s="5">
        <v>103</v>
      </c>
      <c r="I35734" s="5">
        <v>0</v>
      </c>
      <c r="J35734" s="5">
        <v>0</v>
      </c>
      <c r="K35734" s="5">
        <v>0</v>
      </c>
    </row>
    <row r="35735" spans="1:11" x14ac:dyDescent="0.25">
      <c r="A35735" s="5">
        <f>35728</f>
      </c>
      <c r="B35735" s="5" t="s">
        <v>35743</v>
      </c>
      <c r="C35735" s="5">
        <v>103.5</v>
      </c>
      <c r="D35735" s="5">
        <v>0.1</v>
      </c>
      <c r="E35735" s="5">
        <v>103.7</v>
      </c>
      <c r="F35735" s="5">
        <v>206.8</v>
      </c>
      <c r="G35735" s="5">
        <v>103.2</v>
      </c>
      <c r="H35735" s="5">
        <v>103</v>
      </c>
      <c r="I35735" s="5">
        <v>0</v>
      </c>
      <c r="J35735" s="5">
        <v>0</v>
      </c>
      <c r="K35735" s="5">
        <v>0</v>
      </c>
    </row>
    <row r="35736" spans="1:11" x14ac:dyDescent="0.25">
      <c r="A35736" s="5">
        <f>35729</f>
      </c>
      <c r="B35736" s="5" t="s">
        <v>35744</v>
      </c>
      <c r="C35736" s="5">
        <v>103.5</v>
      </c>
      <c r="D35736" s="5">
        <v>0.1</v>
      </c>
      <c r="E35736" s="5">
        <v>103.7</v>
      </c>
      <c r="F35736" s="5">
        <v>206.8</v>
      </c>
      <c r="G35736" s="5">
        <v>103.2</v>
      </c>
      <c r="H35736" s="5">
        <v>103</v>
      </c>
      <c r="I35736" s="5">
        <v>0</v>
      </c>
      <c r="J35736" s="5">
        <v>0</v>
      </c>
      <c r="K35736" s="5">
        <v>0</v>
      </c>
    </row>
    <row r="35737" spans="1:11" x14ac:dyDescent="0.25">
      <c r="A35737" s="5">
        <f>35730</f>
      </c>
      <c r="B35737" s="5" t="s">
        <v>35745</v>
      </c>
      <c r="C35737" s="5">
        <v>103</v>
      </c>
      <c r="D35737" s="5">
        <v>0.1</v>
      </c>
      <c r="E35737" s="5">
        <v>103.1</v>
      </c>
      <c r="F35737" s="5">
        <v>206</v>
      </c>
      <c r="G35737" s="5">
        <v>102.9</v>
      </c>
      <c r="H35737" s="5">
        <v>102.7</v>
      </c>
      <c r="I35737" s="5">
        <v>0</v>
      </c>
      <c r="J35737" s="5">
        <v>0</v>
      </c>
      <c r="K35737" s="5">
        <v>0</v>
      </c>
    </row>
    <row r="35738" spans="1:11" x14ac:dyDescent="0.25">
      <c r="A35738" s="5">
        <f>35731</f>
      </c>
      <c r="B35738" s="5" t="s">
        <v>35746</v>
      </c>
      <c r="C35738" s="5">
        <v>103</v>
      </c>
      <c r="D35738" s="5">
        <v>0.1</v>
      </c>
      <c r="E35738" s="5">
        <v>103.1</v>
      </c>
      <c r="F35738" s="5">
        <v>206</v>
      </c>
      <c r="G35738" s="5">
        <v>102.9</v>
      </c>
      <c r="H35738" s="5">
        <v>102.7</v>
      </c>
      <c r="I35738" s="5">
        <v>0</v>
      </c>
      <c r="J35738" s="5">
        <v>0</v>
      </c>
      <c r="K35738" s="5">
        <v>0</v>
      </c>
    </row>
    <row r="35739" spans="1:11" x14ac:dyDescent="0.25">
      <c r="A35739" s="5">
        <f>35732</f>
      </c>
      <c r="B35739" s="5" t="s">
        <v>35747</v>
      </c>
      <c r="C35739" s="5">
        <v>103</v>
      </c>
      <c r="D35739" s="5">
        <v>0.1</v>
      </c>
      <c r="E35739" s="5">
        <v>103.1</v>
      </c>
      <c r="F35739" s="5">
        <v>206</v>
      </c>
      <c r="G35739" s="5">
        <v>102.8</v>
      </c>
      <c r="H35739" s="5">
        <v>102.6</v>
      </c>
      <c r="I35739" s="5">
        <v>0</v>
      </c>
      <c r="J35739" s="5">
        <v>0</v>
      </c>
      <c r="K35739" s="5">
        <v>0</v>
      </c>
    </row>
    <row r="35740" spans="1:11" x14ac:dyDescent="0.25">
      <c r="A35740" s="5">
        <f>35733</f>
      </c>
      <c r="B35740" s="5" t="s">
        <v>35748</v>
      </c>
      <c r="C35740" s="5">
        <v>103</v>
      </c>
      <c r="D35740" s="5">
        <v>0.1</v>
      </c>
      <c r="E35740" s="5">
        <v>103.1</v>
      </c>
      <c r="F35740" s="5">
        <v>206</v>
      </c>
      <c r="G35740" s="5">
        <v>102.8</v>
      </c>
      <c r="H35740" s="5">
        <v>102.6</v>
      </c>
      <c r="I35740" s="5">
        <v>0</v>
      </c>
      <c r="J35740" s="5">
        <v>0</v>
      </c>
      <c r="K35740" s="5">
        <v>0</v>
      </c>
    </row>
    <row r="35741" spans="1:11" x14ac:dyDescent="0.25">
      <c r="A35741" s="5"/>
      <c r="B35741" s="5"/>
      <c r="C35741" s="5"/>
      <c r="D35741" s="5"/>
      <c r="E35741" s="5"/>
      <c r="F35741" s="5"/>
      <c r="G35741" s="5"/>
      <c r="H35741" s="5"/>
      <c r="I35741" s="5"/>
      <c r="J35741" s="5"/>
      <c r="K35741" s="5"/>
    </row>
    <row r="35742" spans="8:8" x14ac:dyDescent="0.25">
      <c r="H35742" s="6" t="s">
        <v>35749</v>
      </c>
    </row>
    <row r="35743" spans="1:8" x14ac:dyDescent="0.25">
      <c r="A35743" s="7" t="s">
        <v>35750</v>
      </c>
      <c r="E35743" s="7" t="s">
        <v>35751</v>
      </c>
      <c r="H35743" s="7" t="s">
        <v>35752</v>
      </c>
    </row>
    <row r="35744" spans="1:8" x14ac:dyDescent="0.25">
      <c r="A35744" s="8" t="s">
        <v>35753</v>
      </c>
      <c r="E35744" s="8" t="s">
        <v>35753</v>
      </c>
      <c r="H35744" s="8" t="s">
        <v>35753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2023-05-23T09:12:08Z</dcterms:created>
  <dcterms:modified xsi:type="dcterms:W3CDTF">2023-05-23T09:12:08Z</dcterms:modified>
</cp:coreProperties>
</file>