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<sst xmlns="http://schemas.openxmlformats.org/spreadsheetml/2006/main" count="35972" uniqueCount="35970">
  <si>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</si>
  <si>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</si>
  <si>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</si>
  <si>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</si>
  <si>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16:14:18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</si>
  <si>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</si>
  <si>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</si>
  <si>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</si>
  <si>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</si>
  <si>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</si>
  <si>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</si>
  <si>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</si>
  <si>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</si>
  <si>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</si>
  <si>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</si>
  <si>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</si>
  <si>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</si>
  <si>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</si>
  <si>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</si>
  <si>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</si>
  <si>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</si>
  <si>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</si>
  <si>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</si>
  <si>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</si>
  <si>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</si>
  <si>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</si>
  <si>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</si>
  <si>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</si>
  <si>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</si>
  <si>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</si>
  <si>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</si>
  <si>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</si>
  <si>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</si>
  <si>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</si>
  <si>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</si>
  <si>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</si>
  <si>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</si>
  <si>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</si>
  <si>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</si>
  <si>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</si>
  <si>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</si>
  <si>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</si>
  <si>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</si>
  <si>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</si>
  <si>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</si>
  <si>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</si>
  <si>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</si>
  <si>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</si>
  <si>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</si>
  <si>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</si>
  <si>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</si>
  <si>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</si>
  <si>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</si>
  <si>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</si>
  <si>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</si>
  <si>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</si>
  <si>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</si>
  <si>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</si>
  <si>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</si>
  <si>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</si>
  <si>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</si>
  <si>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</si>
  <si>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</si>
  <si>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</si>
  <si>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</si>
  <si>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</si>
  <si>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</si>
  <si>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</si>
  <si>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</si>
  <si>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</si>
  <si>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</si>
  <si>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</si>
  <si>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</si>
  <si>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</si>
  <si>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</si>
  <si>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</si>
  <si>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</si>
  <si>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</si>
  <si>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</si>
  <si>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</si>
  <si>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</si>
  <si>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</si>
  <si>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</si>
  <si>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</si>
  <si>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</si>
  <si>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</si>
  <si>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</si>
  <si>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</si>
  <si>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</si>
  <si>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</si>
  <si>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</si>
  <si>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</si>
  <si>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</si>
  <si>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</si>
  <si>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</si>
  <si>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</si>
  <si>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</si>
  <si>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</si>
  <si>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</si>
  <si>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</si>
  <si>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</si>
  <si>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</si>
  <si>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</si>
  <si>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</si>
  <si>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</si>
  <si>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</si>
  <si>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</si>
  <si>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</si>
  <si>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</si>
  <si>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</si>
  <si>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</si>
  <si>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</si>
  <si>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</si>
  <si>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</si>
  <si>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</si>
  <si>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</si>
  <si>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</si>
  <si>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</si>
  <si>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</si>
  <si>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</si>
  <si>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</si>
  <si>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</si>
  <si>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</si>
  <si>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</si>
  <si>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</si>
  <si>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</si>
  <si>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</si>
  <si>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</si>
  <si>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</si>
  <si>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</si>
  <si>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</si>
  <si>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</si>
  <si>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</si>
  <si>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</si>
  <si>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</si>
  <si>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</si>
  <si>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</si>
  <si>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</si>
  <si>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</si>
  <si>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</si>
  <si>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</si>
  <si>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</si>
  <si>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</si>
  <si>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</si>
  <si>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</si>
  <si>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</si>
  <si>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</si>
  <si>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</si>
  <si>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</si>
  <si>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</si>
  <si>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</si>
  <si>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</si>
  <si>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</si>
  <si>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</si>
  <si>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</si>
  <si>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</si>
  <si>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</si>
  <si>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</si>
  <si>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</si>
  <si>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</si>
  <si>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</si>
  <si>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</si>
  <si>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</si>
  <si>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</si>
  <si>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</si>
  <si>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</si>
  <si>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</si>
  <si>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</si>
  <si>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</si>
  <si>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</si>
  <si>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</si>
  <si>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</si>
  <si>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</si>
  <si>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</si>
  <si>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</si>
  <si>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</si>
  <si>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</si>
  <si>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</si>
  <si>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</si>
  <si>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</si>
  <si>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</si>
  <si>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</si>
  <si>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</si>
  <si>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</si>
  <si>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</si>
  <si>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</si>
  <si>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</si>
  <si>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</si>
  <si>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</si>
  <si>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</si>
  <si>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</si>
  <si>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</si>
  <si>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</si>
  <si>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</si>
  <si>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</si>
  <si>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</si>
  <si>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</si>
  <si>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</si>
  <si>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</si>
  <si>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</si>
  <si>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</si>
  <si>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</si>
  <si>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</si>
  <si>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</si>
  <si>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</si>
  <si>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</si>
  <si>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</si>
  <si>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</si>
  <si>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</si>
  <si>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</si>
  <si>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</si>
  <si>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</si>
  <si>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</si>
  <si>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</si>
  <si>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</si>
  <si>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</si>
  <si>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</si>
  <si>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</si>
  <si>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</si>
  <si>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</si>
  <si>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</si>
  <si>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</si>
  <si>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</si>
  <si>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</si>
  <si>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</si>
  <si>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</si>
  <si>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</si>
  <si>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</si>
  <si>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</si>
  <si>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</si>
  <si>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</si>
  <si>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</si>
  <si>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</si>
  <si>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</si>
  <si>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</si>
  <si>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</si>
  <si>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</si>
  <si>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</si>
  <si>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</si>
  <si>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</si>
  <si>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</si>
  <si>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</si>
  <si>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</si>
  <si>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</si>
  <si>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</si>
  <si>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</si>
  <si>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</si>
  <si>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</si>
  <si>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</si>
  <si>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</si>
  <si>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</si>
  <si>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</si>
  <si>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</si>
  <si>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</si>
  <si>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</si>
  <si>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</si>
  <si>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</si>
  <si>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</si>
  <si>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</si>
  <si>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</si>
  <si>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</si>
  <si>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</si>
  <si>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</si>
  <si>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</si>
  <si>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</si>
  <si>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</si>
  <si>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</si>
  <si>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</si>
  <si>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</si>
  <si>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</si>
  <si>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</si>
  <si>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</si>
  <si>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</si>
  <si>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</si>
  <si>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</si>
  <si>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</si>
  <si>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</si>
  <si>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</si>
  <si>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</si>
  <si>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</si>
  <si>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</si>
  <si>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</si>
  <si>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</si>
  <si>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</si>
  <si>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</si>
  <si>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</si>
  <si>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</si>
  <si>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</si>
  <si>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</si>
  <si>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</si>
  <si>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</si>
  <si>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</si>
  <si>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</si>
  <si>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</si>
  <si>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</si>
  <si>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</si>
  <si>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</si>
  <si>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</si>
  <si>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</si>
  <si>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</si>
  <si>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</si>
  <si>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</si>
  <si>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</si>
  <si>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</si>
  <si>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</si>
  <si>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</si>
  <si>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</si>
  <si>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</si>
  <si>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</si>
  <si>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</si>
  <si>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</si>
  <si>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</si>
  <si>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</si>
  <si>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</si>
  <si>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</si>
  <si>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</si>
  <si>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</si>
  <si>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</si>
  <si>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</si>
  <si>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</si>
  <si>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</si>
  <si>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</si>
  <si>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</si>
  <si>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</si>
  <si>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</si>
  <si>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</si>
  <si>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</si>
  <si>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</si>
  <si>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</si>
  <si>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</si>
  <si>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</si>
  <si>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</si>
  <si>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</si>
  <si>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</si>
  <si>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</si>
  <si>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</si>
  <si>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</si>
  <si>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</si>
  <si>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</si>
  <si>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</si>
  <si>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</si>
  <si>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</si>
  <si>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</si>
  <si>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</si>
  <si>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</si>
  <si>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</si>
  <si>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</si>
  <si>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</si>
  <si>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</si>
  <si>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</si>
  <si>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</si>
  <si>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</si>
  <si>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</si>
  <si>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</si>
  <si>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</si>
  <si>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</si>
  <si>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</si>
  <si>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</si>
  <si>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</si>
  <si>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</si>
  <si>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</si>
  <si>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</si>
  <si>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</si>
  <si>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</si>
  <si>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</si>
  <si>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</si>
  <si>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</si>
  <si>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</si>
  <si>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</si>
  <si>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</si>
  <si>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</si>
  <si>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</si>
  <si>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</si>
  <si>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</si>
  <si>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</si>
  <si>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</si>
  <si>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</si>
  <si>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</si>
  <si>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</si>
  <si>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</si>
  <si>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</si>
  <si>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</si>
  <si>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</si>
  <si>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</si>
  <si>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</si>
  <si>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</si>
  <si>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</si>
  <si>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</si>
  <si>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</si>
  <si>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</si>
  <si>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</si>
  <si>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</si>
  <si>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</si>
  <si>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</si>
  <si>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</si>
  <si>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</si>
  <si>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</si>
  <si>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</si>
  <si>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</si>
  <si>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</si>
  <si>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</si>
  <si>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</si>
  <si>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</si>
  <si>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</si>
  <si>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</si>
  <si>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</si>
  <si>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</si>
  <si>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</si>
  <si>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</si>
  <si>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</si>
  <si>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</si>
  <si>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</si>
  <si>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</si>
  <si>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</si>
  <si>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</si>
  <si>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</si>
  <si>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</si>
  <si>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</si>
  <si>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</si>
  <si>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</si>
  <si>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</si>
  <si>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</si>
  <si>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</si>
  <si>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</si>
  <si>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</si>
  <si>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</si>
  <si>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</si>
  <si>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</si>
  <si>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</si>
  <si>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</si>
  <si>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</si>
  <si>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</si>
  <si>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</si>
  <si>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</si>
  <si>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</si>
  <si>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</si>
  <si>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</si>
  <si>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</si>
  <si>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</si>
  <si>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</si>
  <si>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</si>
  <si>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</si>
  <si>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</si>
  <si>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</si>
  <si>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</si>
  <si>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</si>
  <si>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</si>
  <si>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</si>
  <si>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</si>
  <si>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</si>
  <si>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</si>
  <si>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</si>
  <si>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</si>
  <si>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</si>
  <si>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</si>
  <si>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</si>
  <si>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</si>
  <si>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</si>
  <si>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</si>
  <si>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</si>
  <si>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</si>
  <si>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</si>
  <si>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</si>
  <si>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</si>
  <si>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</si>
  <si>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</si>
  <si>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</si>
  <si>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</si>
  <si>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</si>
  <si>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</si>
  <si>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</si>
  <si>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</si>
  <si>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</si>
  <si>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</si>
  <si>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</si>
  <si>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</si>
  <si>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</si>
  <si>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</si>
  <si>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</si>
  <si>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</si>
  <si>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</si>
  <si>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</si>
  <si>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</si>
  <si>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</si>
  <si>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</si>
  <si>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</si>
  <si>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</si>
  <si>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</si>
  <si>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</si>
  <si>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</si>
  <si>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</si>
  <si>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</si>
  <si>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</si>
  <si>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</si>
  <si>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</si>
  <si>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</si>
  <si>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</si>
  <si>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</si>
  <si>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</si>
  <si>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</si>
  <si>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</si>
  <si>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</si>
  <si>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</si>
  <si>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</si>
  <si>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</si>
  <si>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</si>
  <si>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</si>
  <si>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</si>
  <si>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</si>
  <si>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</si>
  <si>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</si>
  <si>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</si>
  <si>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</si>
  <si>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</si>
  <si>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</si>
  <si>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</si>
  <si>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</si>
  <si>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</si>
  <si>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</si>
  <si>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</si>
  <si>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</si>
  <si>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</si>
  <si>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</si>
  <si>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</si>
  <si>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</si>
  <si>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</si>
  <si>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</si>
  <si>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</si>
  <si>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</si>
  <si>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</si>
  <si>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</si>
  <si>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</si>
  <si>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</si>
  <si>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</si>
  <si>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</si>
  <si>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</si>
  <si>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</si>
  <si>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</si>
  <si>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</si>
  <si>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</si>
  <si>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</si>
  <si>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</si>
  <si>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</si>
  <si>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</si>
  <si>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</si>
  <si>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</si>
  <si>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</si>
  <si>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</si>
  <si>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</si>
  <si>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</si>
  <si>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</si>
  <si>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</si>
  <si>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</si>
  <si>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</si>
  <si>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</si>
  <si>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</si>
  <si>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</si>
  <si>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</si>
  <si>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</si>
  <si>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</si>
  <si>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</si>
  <si>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</si>
  <si>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</si>
  <si>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</si>
  <si>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</si>
  <si>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</si>
  <si>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</si>
  <si>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</si>
  <si>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</si>
  <si>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</si>
  <si>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</si>
  <si>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</si>
  <si>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</si>
  <si>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</si>
  <si>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</si>
  <si>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</si>
  <si>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</si>
  <si>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</si>
  <si>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</si>
  <si>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</si>
  <si>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</si>
  <si>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</si>
  <si>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</si>
  <si>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</si>
  <si>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</si>
  <si>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</si>
  <si>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</si>
  <si>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</si>
  <si>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</si>
  <si>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</si>
  <si>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</si>
  <si>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</si>
  <si>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</si>
  <si>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</si>
  <si>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</si>
  <si>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</si>
  <si>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</si>
  <si>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</si>
  <si>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</si>
  <si>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</si>
  <si>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</si>
  <si>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</si>
  <si>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</si>
  <si>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</si>
  <si>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</si>
  <si>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</si>
  <si>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</si>
  <si>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</si>
  <si>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</si>
  <si>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</si>
  <si>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</si>
  <si>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</si>
  <si>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</si>
  <si>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</si>
  <si>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</si>
  <si>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</si>
  <si>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</si>
  <si>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</si>
  <si>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</si>
  <si>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</si>
  <si>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</si>
  <si>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</si>
  <si>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</si>
  <si>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</si>
  <si>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</si>
  <si>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</si>
  <si>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</si>
  <si>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</si>
  <si>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</si>
  <si>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</si>
  <si>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</si>
  <si>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</si>
  <si>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</si>
  <si>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</si>
  <si>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</si>
  <si>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</si>
  <si>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</si>
  <si>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</si>
  <si>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</si>
  <si>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</si>
  <si>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</si>
  <si>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</si>
  <si>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</si>
  <si>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</si>
  <si>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</si>
  <si>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</si>
  <si>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</si>
  <si>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</si>
  <si>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</si>
  <si>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</si>
  <si>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</si>
  <si>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</si>
  <si>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</si>
  <si>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</si>
  <si>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</si>
  <si>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</si>
  <si>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</si>
  <si>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</si>
  <si>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</si>
  <si>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</si>
  <si>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</si>
  <si>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</si>
  <si>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</si>
  <si>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</si>
  <si>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</si>
  <si>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</si>
  <si>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</si>
  <si>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</si>
  <si>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</si>
  <si>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</si>
  <si>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</si>
  <si>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</si>
  <si>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</si>
  <si>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</si>
  <si>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</si>
  <si>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</si>
  <si>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</si>
  <si>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</si>
  <si>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</si>
  <si>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</si>
  <si>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</si>
  <si>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</si>
  <si>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</si>
  <si>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</si>
  <si>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</si>
  <si>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</si>
  <si>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</si>
  <si>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</si>
  <si>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</si>
  <si>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</si>
  <si>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</si>
  <si>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</si>
  <si>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</si>
  <si>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</si>
  <si>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</si>
  <si>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</si>
  <si>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</si>
  <si>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</si>
  <si>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</si>
  <si>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</si>
  <si>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</si>
  <si>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</si>
  <si>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</si>
  <si>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</si>
  <si>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</si>
  <si>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</si>
  <si>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</si>
  <si>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</si>
  <si>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</si>
  <si>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</si>
  <si>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</si>
  <si>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</si>
  <si>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</si>
  <si>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</si>
  <si>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</si>
  <si>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</si>
  <si>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</si>
  <si>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</si>
  <si>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</si>
  <si>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</si>
  <si>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</si>
  <si>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</si>
  <si>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</si>
  <si>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</si>
  <si>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</si>
  <si>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</si>
  <si>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</si>
  <si>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</si>
  <si>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</si>
  <si>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</si>
  <si>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</si>
  <si>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</si>
  <si>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</si>
  <si>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</si>
  <si>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</si>
  <si>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</si>
  <si>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</si>
  <si>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</si>
  <si>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</si>
  <si>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</si>
  <si>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</si>
  <si>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</si>
  <si>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</si>
  <si>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</si>
  <si>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</si>
  <si>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</si>
  <si>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</si>
  <si>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</si>
  <si>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</si>
  <si>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</si>
  <si>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</si>
  <si>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</si>
  <si>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</si>
  <si>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</si>
  <si>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</si>
  <si>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</si>
  <si>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</si>
  <si>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</si>
  <si>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</si>
  <si>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</si>
  <si>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</si>
  <si>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</si>
  <si>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</si>
  <si>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</si>
  <si>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</si>
  <si>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</si>
  <si>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</si>
  <si>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</si>
  <si>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</si>
  <si>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</si>
  <si>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</si>
  <si>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</si>
  <si>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</si>
  <si>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</si>
  <si>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</si>
  <si>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</si>
  <si>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</si>
  <si>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</si>
  <si>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</si>
  <si>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</si>
  <si>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</si>
  <si>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</si>
  <si>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</si>
  <si>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</si>
  <si>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</si>
  <si>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</si>
  <si>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</si>
  <si>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</si>
  <si>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</si>
  <si>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</si>
  <si>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</si>
  <si>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</si>
  <si>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</si>
  <si>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</si>
  <si>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</si>
  <si>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</si>
  <si>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</si>
  <si>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</si>
  <si>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</si>
  <si>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</si>
  <si>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</si>
  <si>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</si>
  <si>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</si>
  <si>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</si>
  <si>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</si>
  <si>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</si>
  <si>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</si>
  <si>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</si>
  <si>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</si>
  <si>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</si>
  <si>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</si>
  <si>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</si>
  <si>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</si>
  <si>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</si>
  <si>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</si>
  <si>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</si>
  <si>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</si>
  <si>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</si>
  <si>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</si>
  <si>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</si>
  <si>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</si>
  <si>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</si>
  <si>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</si>
  <si>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</si>
  <si>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</si>
  <si>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</si>
  <si>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</si>
  <si>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</si>
  <si>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</si>
  <si>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</si>
  <si>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</si>
  <si>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</si>
  <si>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</si>
  <si>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</si>
  <si>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</si>
  <si>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</si>
  <si>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</si>
  <si>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</si>
  <si>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</si>
  <si>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</si>
  <si>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</si>
  <si>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</si>
  <si>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</si>
  <si>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</si>
  <si>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</si>
  <si>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</si>
  <si>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</si>
  <si>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</si>
  <si>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</si>
  <si>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</si>
  <si>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</si>
  <si>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</si>
  <si>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</si>
  <si>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</si>
  <si>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</si>
  <si>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</si>
  <si>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</si>
  <si>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</si>
  <si>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</si>
  <si>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</si>
  <si>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</si>
  <si>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</si>
  <si>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</si>
  <si>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</si>
  <si>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</si>
  <si>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</si>
  <si>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</si>
  <si>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</si>
  <si>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</si>
  <si>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</si>
  <si>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</si>
  <si>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</si>
  <si>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</si>
  <si>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</si>
  <si>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</si>
  <si>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</si>
  <si>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</si>
  <si>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</si>
  <si>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</si>
  <si>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</si>
  <si>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</si>
  <si>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</si>
  <si>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</si>
  <si>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</si>
  <si>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</si>
  <si>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</si>
  <si>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</si>
  <si>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</si>
  <si>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</si>
  <si>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</si>
  <si>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</si>
  <si>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</si>
  <si>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</si>
  <si>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</si>
  <si>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</si>
  <si>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</si>
  <si>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</si>
  <si>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</si>
  <si>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</si>
  <si>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</si>
  <si>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</si>
  <si>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</si>
  <si>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</si>
  <si>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</si>
  <si>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</si>
  <si>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</si>
  <si>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</si>
  <si>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</si>
  <si>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</si>
  <si>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</si>
  <si>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</si>
  <si>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</si>
  <si>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</si>
  <si>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</si>
  <si>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</si>
  <si>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</si>
  <si>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</si>
  <si>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</si>
  <si>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</si>
  <si>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</si>
  <si>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</si>
  <si>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</si>
  <si>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</si>
  <si>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</si>
  <si>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</si>
  <si>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</si>
  <si>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</si>
  <si>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</si>
  <si>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</si>
  <si>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</si>
  <si>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</si>
  <si>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</si>
  <si>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</si>
  <si>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</si>
  <si>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</si>
  <si>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</si>
  <si>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</si>
  <si>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</si>
  <si>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</si>
  <si>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</si>
  <si>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</si>
  <si>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</si>
  <si>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</si>
  <si>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</si>
  <si>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</si>
  <si>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</si>
  <si>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</si>
  <si>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</si>
  <si>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</si>
  <si>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</si>
  <si>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</si>
  <si>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</si>
  <si>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</si>
  <si>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</si>
  <si>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</si>
  <si>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</si>
  <si>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</si>
  <si>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</si>
  <si>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</si>
  <si>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</si>
  <si>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</si>
  <si>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</si>
  <si>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</si>
  <si>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</si>
  <si>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</si>
  <si>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</si>
  <si>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</si>
  <si>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</si>
  <si>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</si>
  <si>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</si>
  <si>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</si>
  <si>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</si>
  <si>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</si>
  <si>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</si>
  <si>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</si>
  <si>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</si>
  <si>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</si>
  <si>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</si>
  <si>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</si>
  <si>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</si>
  <si>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</si>
  <si>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</si>
  <si>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</si>
  <si>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</si>
  <si>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</si>
  <si>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</si>
  <si>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</si>
  <si>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</si>
  <si>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</si>
  <si>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</si>
  <si>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</si>
  <si>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</si>
  <si>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</si>
  <si>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</si>
  <si>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</si>
  <si>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</si>
  <si>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</si>
  <si>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</si>
  <si>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</si>
  <si>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</si>
  <si>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</si>
  <si>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</si>
  <si>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</si>
  <si>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</si>
  <si>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</si>
  <si>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</si>
  <si>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</si>
  <si>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</si>
  <si>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</si>
  <si>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</si>
  <si>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</si>
  <si>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</si>
  <si>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</si>
  <si>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</si>
  <si>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</si>
  <si>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</si>
  <si>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</si>
  <si>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</si>
  <si>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</si>
  <si>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</si>
  <si>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</si>
  <si>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</si>
  <si>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</si>
  <si>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</si>
  <si>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</si>
  <si>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</si>
  <si>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</si>
  <si>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</si>
  <si>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</si>
  <si>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</si>
  <si>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</si>
  <si>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</si>
  <si>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</si>
  <si>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</si>
  <si>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</si>
  <si>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</si>
  <si>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</si>
  <si>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</si>
  <si>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</si>
  <si>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</si>
  <si>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</si>
  <si>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</si>
  <si>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</si>
  <si>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</si>
  <si>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</si>
  <si>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</si>
  <si>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</si>
  <si>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</si>
  <si>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</si>
  <si>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</si>
  <si>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</si>
  <si>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</si>
  <si>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</si>
  <si>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</si>
  <si>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</si>
  <si>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</si>
  <si>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</si>
  <si>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</si>
  <si>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</si>
  <si>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</si>
  <si>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</si>
  <si>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</si>
  <si>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</si>
  <si>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</si>
  <si>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</si>
  <si>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</si>
  <si>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</si>
  <si>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</si>
  <si>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</si>
  <si>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</si>
  <si>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</si>
  <si>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</si>
  <si>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</si>
  <si>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</si>
  <si>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</si>
  <si>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</si>
  <si>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</si>
  <si>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</si>
  <si>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</si>
  <si>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</si>
  <si>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</si>
  <si>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</si>
  <si>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</si>
  <si>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</si>
  <si>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</si>
  <si>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</si>
  <si>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</si>
  <si>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</si>
  <si>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</si>
  <si>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</si>
  <si>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</si>
  <si>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</si>
  <si>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</si>
  <si>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</si>
  <si>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</si>
  <si>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</si>
  <si>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</si>
  <si>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</si>
  <si>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</si>
  <si>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</si>
  <si>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</si>
  <si>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</si>
  <si>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</si>
  <si>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</si>
  <si>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</si>
  <si>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</si>
  <si>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</si>
  <si>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</si>
  <si>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</si>
  <si>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</si>
  <si>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</si>
  <si>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</si>
  <si>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</si>
  <si>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</si>
  <si>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</si>
  <si>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</si>
  <si>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</si>
  <si>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</si>
  <si>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</si>
  <si>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</si>
  <si>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</si>
  <si>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</si>
  <si>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</si>
  <si>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</si>
  <si>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</si>
  <si>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</si>
  <si>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</si>
  <si>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</si>
  <si>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</si>
  <si>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</si>
  <si>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</si>
  <si>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</si>
  <si>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</si>
  <si>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</si>
  <si>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</si>
  <si>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</si>
  <si>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</si>
  <si>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</si>
  <si>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</si>
  <si>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</si>
  <si>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</si>
  <si>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</si>
  <si>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</si>
  <si>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</si>
  <si>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</si>
  <si>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</si>
  <si>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</si>
  <si>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</si>
  <si>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</si>
  <si>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</si>
  <si>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</si>
  <si>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</si>
  <si>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</si>
  <si>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</si>
  <si>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</si>
  <si>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</si>
  <si>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</si>
  <si>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</si>
  <si>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</si>
  <si>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</si>
  <si>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</si>
  <si>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</si>
  <si>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</si>
  <si>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</si>
  <si>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</si>
  <si>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</si>
  <si>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</si>
  <si>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</si>
  <si>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</si>
  <si>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</si>
  <si>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</si>
  <si>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</si>
  <si>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</si>
  <si>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</si>
  <si>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</si>
  <si>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</si>
  <si>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</si>
  <si>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</si>
  <si>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</si>
  <si>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</si>
  <si>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</si>
  <si>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</si>
  <si>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</si>
  <si>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</si>
  <si>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</si>
  <si>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</si>
  <si>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</si>
  <si>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</si>
  <si>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</si>
  <si>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</si>
  <si>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</si>
  <si>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</si>
  <si>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</si>
  <si>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</si>
  <si>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</si>
  <si>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</si>
  <si>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</si>
  <si>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</si>
  <si>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</si>
  <si>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</si>
  <si>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</si>
  <si>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</si>
  <si>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</si>
  <si>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</si>
  <si>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</si>
  <si>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</si>
  <si>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</si>
  <si>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</si>
  <si>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</si>
  <si>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</si>
  <si>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</si>
  <si>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</si>
  <si>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</si>
  <si>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</si>
  <si>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</si>
  <si>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</si>
  <si>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</si>
  <si>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</si>
  <si>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</si>
  <si>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</si>
  <si>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</si>
  <si>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</si>
  <si>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</si>
  <si>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</si>
  <si>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</si>
  <si>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</si>
  <si>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</si>
  <si>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</si>
  <si>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</si>
  <si>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</si>
  <si>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</si>
  <si>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</si>
  <si>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</si>
  <si>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</si>
  <si>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</si>
  <si>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</si>
  <si>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</si>
  <si>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</si>
  <si>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</si>
  <si>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</si>
  <si>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</si>
  <si>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</si>
  <si>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</si>
  <si>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</si>
  <si>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</si>
  <si>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</si>
  <si>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</si>
  <si>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</si>
  <si>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</si>
  <si>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</si>
  <si>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</si>
  <si>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</si>
  <si>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</si>
  <si>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</si>
  <si>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</si>
  <si>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</si>
  <si>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</si>
  <si>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</si>
  <si>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</si>
  <si>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</si>
  <si>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</si>
  <si>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</si>
  <si>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</si>
  <si>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</si>
  <si>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</si>
  <si>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</si>
  <si>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</si>
  <si>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</si>
  <si>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</si>
  <si>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</si>
  <si>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</si>
  <si>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</si>
  <si>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</si>
  <si>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</si>
  <si>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</si>
  <si>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</si>
  <si>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</si>
  <si>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</si>
  <si>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</si>
  <si>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</si>
  <si>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</si>
  <si>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</si>
  <si>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</si>
  <si>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</si>
  <si>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</si>
  <si>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</si>
  <si>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</si>
  <si>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</si>
  <si>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</si>
  <si>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</si>
  <si>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</si>
  <si>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</si>
  <si>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</si>
  <si>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</si>
  <si>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</si>
  <si>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</si>
  <si>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</si>
  <si>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</si>
  <si>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</si>
  <si>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</si>
  <si>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</si>
  <si>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</si>
  <si>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</si>
  <si>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</si>
  <si>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</si>
  <si>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</si>
  <si>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</si>
  <si>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</si>
  <si>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</si>
  <si>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</si>
  <si>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</si>
  <si>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</si>
  <si>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</si>
  <si>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</si>
  <si>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</si>
  <si>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</si>
  <si>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</si>
  <si>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</si>
  <si>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</si>
  <si>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</si>
  <si>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</si>
  <si>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</si>
  <si>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</si>
  <si>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</si>
  <si>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</si>
  <si>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</si>
  <si>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</si>
  <si>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</si>
  <si>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</si>
  <si>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</si>
  <si>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</si>
  <si>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</si>
  <si>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</si>
  <si>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</si>
  <si>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</si>
  <si>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</si>
  <si>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</si>
  <si>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</si>
  <si>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</si>
  <si>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</si>
  <si>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</si>
  <si>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</si>
  <si>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</si>
  <si>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</si>
  <si>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</si>
  <si>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</si>
  <si>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</si>
  <si>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</si>
  <si>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</si>
  <si>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</si>
  <si>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</si>
  <si>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</si>
  <si>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</si>
  <si>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</si>
  <si>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</si>
  <si>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</si>
  <si>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</si>
  <si>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</si>
  <si>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</si>
  <si>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</si>
  <si>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</si>
  <si>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</si>
  <si>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</si>
  <si>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</si>
  <si>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</si>
  <si>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</si>
  <si>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</si>
  <si>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</si>
  <si>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</si>
  <si>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</si>
  <si>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</si>
  <si>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</si>
  <si>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</si>
  <si>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</si>
  <si>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</si>
  <si>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</si>
  <si>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</si>
  <si>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</si>
  <si>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</si>
  <si>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</si>
  <si>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</si>
  <si>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</si>
  <si>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</si>
  <si>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</si>
  <si>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</si>
  <si>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</si>
  <si>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</si>
  <si>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</si>
  <si>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</si>
  <si>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</si>
  <si>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</si>
  <si>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</si>
  <si>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</si>
  <si>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</si>
  <si>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</si>
  <si>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</si>
  <si>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</si>
  <si>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</si>
  <si>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</si>
  <si>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</si>
  <si>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</si>
  <si>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</si>
  <si>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</si>
  <si>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</si>
  <si>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</si>
  <si>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</si>
  <si>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</si>
  <si>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</si>
  <si>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</si>
  <si>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</si>
  <si>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</si>
  <si>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</si>
  <si>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</si>
  <si>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</si>
  <si>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</si>
  <si>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</si>
  <si>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</si>
  <si>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</si>
  <si>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</si>
  <si>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</si>
  <si>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</si>
  <si>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</si>
  <si>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</si>
  <si>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</si>
  <si>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</si>
  <si>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</si>
  <si>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</si>
  <si>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</si>
  <si>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</si>
  <si>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</si>
  <si>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</si>
  <si>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</si>
  <si>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</si>
  <si>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</si>
  <si>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</si>
  <si>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</si>
  <si>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</si>
  <si>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</si>
  <si>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</si>
  <si>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</si>
  <si>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</si>
  <si>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</si>
  <si>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</si>
  <si>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</si>
  <si>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</si>
  <si>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</si>
  <si>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</si>
  <si>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</si>
  <si>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</si>
  <si>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</si>
  <si>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</si>
  <si>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</si>
  <si>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</si>
  <si>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</si>
  <si>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</si>
  <si>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</si>
  <si>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</si>
  <si>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</si>
  <si>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</si>
  <si>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</si>
  <si>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</si>
  <si>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</si>
  <si>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</si>
  <si>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</si>
  <si>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</si>
  <si>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</si>
  <si>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</si>
  <si>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</si>
  <si>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</si>
  <si>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</si>
  <si>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</si>
  <si>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</si>
  <si>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</si>
  <si>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</si>
  <si>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</si>
  <si>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</si>
  <si>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</si>
  <si>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</si>
  <si>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</si>
  <si>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</si>
  <si>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</si>
  <si>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</si>
  <si>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</si>
  <si>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</si>
  <si>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</si>
  <si>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</si>
  <si>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</si>
  <si>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</si>
  <si>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</si>
  <si>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</si>
  <si>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</si>
  <si>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</si>
  <si>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</si>
  <si>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</si>
  <si>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</si>
  <si>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</si>
  <si>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</si>
  <si>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</si>
  <si>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</si>
  <si>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</si>
  <si>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</si>
  <si>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</si>
  <si>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</si>
  <si>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</si>
  <si>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</si>
  <si>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</si>
  <si>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</si>
  <si>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</si>
  <si>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</si>
  <si>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</si>
  <si>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</si>
  <si>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</si>
  <si>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</si>
  <si>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</si>
  <si>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</si>
  <si>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</si>
  <si>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</si>
  <si>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</si>
  <si>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</si>
  <si>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</si>
  <si>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</si>
  <si>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</si>
  <si>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</si>
  <si>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</si>
  <si>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</si>
  <si>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</si>
  <si>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</si>
  <si>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</si>
  <si>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</si>
  <si>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</si>
  <si>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</si>
  <si>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</si>
  <si>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</si>
  <si>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</si>
  <si>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</si>
  <si>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</si>
  <si>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</si>
  <si>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</si>
  <si>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</si>
  <si>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</si>
  <si>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</si>
  <si>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</si>
  <si>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</si>
  <si>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</si>
  <si>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</si>
  <si>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</si>
  <si>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</si>
  <si>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</si>
  <si>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</si>
  <si>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</si>
  <si>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</si>
  <si>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</si>
  <si>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</si>
  <si>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</si>
  <si>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</si>
  <si>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</si>
  <si>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</si>
  <si>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</si>
  <si>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</si>
  <si>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</si>
  <si>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</si>
  <si>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</si>
  <si>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</si>
  <si>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</si>
  <si>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</si>
  <si>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</si>
  <si>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</si>
  <si>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</si>
  <si>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</si>
  <si>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</si>
  <si>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</si>
  <si>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</si>
  <si>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</si>
  <si>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</si>
  <si>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</si>
  <si>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</si>
  <si>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</si>
  <si>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</si>
  <si>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</si>
  <si>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</si>
  <si>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</si>
  <si>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</si>
  <si>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</si>
  <si>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</si>
  <si>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</si>
  <si>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</si>
  <si>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</si>
  <si>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</si>
  <si>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</si>
  <si>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</si>
  <si>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</si>
  <si>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</si>
  <si>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</si>
  <si>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</si>
  <si>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</si>
  <si>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</si>
  <si>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</si>
  <si>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</si>
  <si>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</si>
  <si>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</si>
  <si>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</si>
  <si>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</si>
  <si>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</si>
  <si>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</si>
  <si>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</si>
  <si>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</si>
  <si>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</si>
  <si>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</si>
  <si>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</si>
  <si>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</si>
  <si>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</si>
  <si>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</si>
  <si>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</si>
  <si>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</si>
  <si>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</si>
  <si>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</si>
  <si>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</si>
  <si>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</si>
  <si>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</si>
  <si>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</si>
  <si>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</si>
  <si>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</si>
  <si>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</si>
  <si>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</si>
  <si>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</si>
  <si>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</si>
  <si>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</si>
  <si>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</si>
  <si>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</si>
  <si>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</si>
  <si>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</si>
  <si>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</si>
  <si>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</si>
  <si>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</si>
  <si>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</si>
  <si>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</si>
  <si>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</si>
  <si>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</si>
  <si>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</si>
  <si>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</si>
  <si>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</si>
  <si>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</si>
  <si>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</si>
  <si>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</si>
  <si>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</si>
  <si>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</si>
  <si>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</si>
  <si>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</si>
  <si>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</si>
  <si>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</si>
  <si>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</si>
  <si>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</si>
  <si>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</si>
  <si>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</si>
  <si>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</si>
  <si>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</si>
  <si>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</si>
  <si>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</si>
  <si>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</si>
  <si>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</si>
  <si>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</si>
  <si>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</si>
  <si>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</si>
  <si>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</si>
  <si>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</si>
  <si>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</si>
  <si>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</si>
  <si>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</si>
  <si>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</si>
  <si>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</si>
  <si>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</si>
  <si>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</si>
  <si>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</si>
  <si>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</si>
  <si>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</si>
  <si>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</si>
  <si>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</si>
  <si>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</si>
  <si>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</si>
  <si>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</si>
  <si>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</si>
  <si>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</si>
  <si>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</si>
  <si>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</si>
  <si>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</si>
  <si>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</si>
  <si>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</si>
  <si>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</si>
  <si>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</si>
  <si>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</si>
  <si>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</si>
  <si>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</si>
  <si>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</si>
  <si>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</si>
  <si>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</si>
  <si>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</si>
  <si>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</si>
  <si>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</si>
  <si>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</si>
  <si>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</si>
  <si>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</si>
  <si>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</si>
  <si>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</si>
  <si>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</si>
  <si>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</si>
  <si>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</si>
  <si>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</si>
  <si>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</si>
  <si>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</si>
  <si>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</si>
  <si>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</si>
  <si>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</si>
  <si>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</si>
  <si>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</si>
  <si>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</si>
  <si>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</si>
  <si>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</si>
  <si>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</si>
  <si>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</si>
  <si>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</si>
  <si>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</si>
  <si>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</si>
  <si>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</si>
  <si>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</si>
  <si>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</si>
  <si>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</si>
  <si>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</si>
  <si>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</si>
  <si>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</si>
  <si>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</si>
  <si>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</si>
  <si>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</si>
  <si>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</si>
  <si>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</si>
  <si>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</si>
  <si>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</si>
  <si>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</si>
  <si>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</si>
  <si>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</si>
  <si>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</si>
  <si>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</si>
  <si>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</si>
  <si>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</si>
  <si>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</si>
  <si>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</si>
  <si>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</si>
  <si>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</si>
  <si>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</si>
  <si>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</si>
  <si>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</si>
  <si>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</si>
  <si>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</si>
  <si>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</si>
  <si>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</si>
  <si>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</si>
  <si>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</si>
  <si>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</si>
  <si>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</si>
  <si>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</si>
  <si>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</si>
  <si>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</si>
  <si>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</si>
  <si>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</si>
  <si>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</si>
  <si>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</si>
  <si>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</si>
  <si>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</si>
  <si>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</si>
  <si>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</si>
  <si>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</si>
  <si>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</si>
  <si>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</si>
  <si>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</si>
  <si>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</si>
  <si>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</si>
  <si>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</si>
  <si>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</si>
  <si>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</si>
  <si>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</si>
  <si>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</si>
  <si>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</si>
  <si>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</si>
  <si>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</si>
  <si>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</si>
  <si>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</si>
  <si>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</si>
  <si>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</si>
  <si>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</si>
  <si>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</si>
  <si>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</si>
  <si>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</si>
  <si>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</si>
  <si>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</si>
  <si>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</si>
  <si>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</si>
  <si>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</si>
  <si>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</si>
  <si>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</si>
  <si>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</si>
  <si>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</si>
  <si>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</si>
  <si>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</si>
  <si>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</si>
  <si>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</si>
  <si>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</si>
  <si>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</si>
  <si>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</si>
  <si>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</si>
  <si>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</si>
  <si>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</si>
  <si>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</si>
  <si>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</si>
  <si>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</si>
  <si>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</si>
  <si>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</si>
  <si>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</si>
  <si>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</si>
  <si>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</si>
  <si>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</si>
  <si>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</si>
  <si>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</si>
  <si>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</si>
  <si>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</si>
  <si>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</si>
  <si>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</si>
  <si>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</si>
  <si>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</si>
  <si>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</si>
  <si>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</si>
  <si>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</si>
  <si>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</si>
  <si>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</si>
  <si>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</si>
  <si>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</si>
  <si>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</si>
  <si>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</si>
  <si>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</si>
  <si>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</si>
  <si>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</si>
  <si>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</si>
  <si>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</si>
  <si>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</si>
  <si>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</si>
  <si>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</si>
  <si>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</si>
  <si>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</si>
  <si>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</si>
  <si>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</si>
  <si>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</si>
  <si>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</si>
  <si>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</si>
  <si>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</si>
  <si>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</si>
  <si>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</si>
  <si>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</si>
  <si>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</si>
  <si>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</si>
  <si>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</si>
  <si>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</si>
  <si>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</si>
  <si>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</si>
  <si>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</si>
  <si>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</si>
  <si>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</si>
  <si>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</si>
  <si>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</si>
  <si>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</si>
  <si>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</si>
  <si>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</si>
  <si>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</si>
  <si>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</si>
  <si>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</si>
  <si>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</si>
  <si>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</si>
  <si>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</si>
  <si>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</si>
  <si>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</si>
  <si>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</si>
  <si>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</si>
  <si>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</si>
  <si>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</si>
  <si>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</si>
  <si>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</si>
  <si>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</si>
  <si>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</si>
  <si>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</si>
  <si>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</si>
  <si>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</si>
  <si>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</si>
  <si>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</si>
  <si>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</si>
  <si>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</si>
  <si>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</si>
  <si>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</si>
  <si>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</si>
  <si>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</si>
  <si>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</si>
  <si>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</si>
  <si>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</si>
  <si>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</si>
  <si>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</si>
  <si>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</si>
  <si>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</si>
  <si>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</si>
  <si>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</si>
  <si>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</si>
  <si>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</si>
  <si>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</si>
  <si>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</si>
  <si>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</si>
  <si>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</si>
  <si>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</si>
  <si>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</si>
  <si>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</si>
  <si>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</si>
  <si>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</si>
  <si>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</si>
  <si>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</si>
  <si>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</si>
  <si>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</si>
  <si>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</si>
  <si>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</si>
  <si>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</si>
  <si>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</si>
  <si>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</si>
  <si>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</si>
  <si>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</si>
  <si>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</si>
  <si>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</si>
  <si>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</si>
  <si>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</si>
  <si>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</si>
  <si>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</si>
  <si>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</si>
  <si>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</si>
  <si>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</si>
  <si>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</si>
  <si>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</si>
  <si>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</si>
  <si>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</si>
  <si>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</si>
  <si>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</si>
  <si>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</si>
  <si>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</si>
  <si>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</si>
  <si>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</si>
  <si>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</si>
  <si>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</si>
  <si>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</si>
  <si>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</si>
  <si>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</si>
  <si>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</si>
  <si>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</si>
  <si>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</si>
  <si>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</si>
  <si>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</si>
  <si>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</si>
  <si>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</si>
  <si>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</si>
  <si>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</si>
  <si>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</si>
  <si>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</si>
  <si>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</si>
  <si>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</si>
  <si>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</si>
  <si>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</si>
  <si>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</si>
  <si>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</si>
  <si>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</si>
  <si>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</si>
  <si>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</si>
  <si>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</si>
  <si>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</si>
  <si>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</si>
  <si>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</si>
  <si>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</si>
  <si>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</si>
  <si>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</si>
  <si>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</si>
  <si>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</si>
  <si>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</si>
  <si>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</si>
  <si>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</si>
  <si>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</si>
  <si>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</si>
  <si>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</si>
  <si>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</si>
  <si>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</si>
  <si>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</si>
  <si>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</si>
  <si>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</si>
  <si>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</si>
  <si>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</si>
  <si>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</si>
  <si>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</si>
  <si>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</si>
  <si>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</si>
  <si>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</si>
  <si>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</si>
  <si>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</si>
  <si>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</si>
  <si>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</si>
  <si>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</si>
  <si>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</si>
  <si>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</si>
  <si>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</si>
  <si>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</si>
  <si>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</si>
  <si>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</si>
  <si>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</si>
  <si>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</si>
  <si>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</si>
  <si>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</si>
  <si>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</si>
  <si>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</si>
  <si>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</si>
  <si>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</si>
  <si>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</si>
  <si>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</si>
  <si>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</si>
  <si>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</si>
  <si>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</si>
  <si>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</si>
  <si>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</si>
  <si>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</si>
  <si>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</si>
  <si>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</si>
  <si>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</si>
  <si>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</si>
  <si>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</si>
  <si>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</si>
  <si>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</si>
  <si>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</si>
  <si>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</si>
  <si>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</si>
  <si>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</si>
  <si>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</si>
  <si>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</si>
  <si>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</si>
  <si>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</si>
  <si>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</si>
  <si>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</si>
  <si>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</si>
  <si>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</si>
  <si>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</si>
  <si>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</si>
  <si>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</si>
  <si>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</si>
  <si>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</si>
  <si>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</si>
  <si>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</si>
  <si>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</si>
  <si>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</si>
  <si>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</si>
  <si>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</si>
  <si>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</si>
  <si>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</si>
  <si>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</si>
  <si>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</si>
  <si>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</si>
  <si>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</si>
  <si>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</si>
  <si>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</si>
  <si>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</si>
  <si>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</si>
  <si>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</si>
  <si>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</si>
  <si>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</si>
  <si>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</si>
  <si>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</si>
  <si>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</si>
  <si>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</si>
  <si>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</si>
  <si>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</si>
  <si>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</si>
  <si>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</si>
  <si>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</si>
  <si>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</si>
  <si>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</si>
  <si>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</si>
  <si>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</si>
  <si>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</si>
  <si>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</si>
  <si>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</si>
  <si>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</si>
  <si>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</si>
  <si>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</si>
  <si>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</si>
  <si>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</si>
  <si>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</si>
  <si>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</si>
  <si>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</si>
  <si>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</si>
  <si>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</si>
  <si>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</si>
  <si>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</si>
  <si>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</si>
  <si>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</si>
  <si>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</si>
  <si>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</si>
  <si>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</si>
  <si>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</si>
  <si>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</si>
  <si>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</si>
  <si>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</si>
  <si>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</si>
  <si>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</si>
  <si>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</si>
  <si>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</si>
  <si>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</si>
  <si>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</si>
  <si>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</si>
  <si>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</si>
  <si>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</si>
  <si>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</si>
  <si>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</si>
  <si>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</si>
  <si>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</si>
  <si>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</si>
  <si>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</si>
  <si>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</si>
  <si>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</si>
  <si>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</si>
  <si>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</si>
  <si>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</si>
  <si>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</si>
  <si>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</si>
  <si>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</si>
  <si>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</si>
  <si>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</si>
  <si>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</si>
  <si>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</si>
  <si>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</si>
  <si>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</si>
  <si>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</si>
  <si>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</si>
  <si>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</si>
  <si>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</si>
  <si>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</si>
  <si>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</si>
  <si>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</si>
  <si>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</si>
  <si>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</si>
  <si>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</si>
  <si>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</si>
  <si>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</si>
  <si>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</si>
  <si>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</si>
  <si>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</si>
  <si>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</si>
  <si>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</si>
  <si>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</si>
  <si>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</si>
  <si>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</si>
  <si>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</si>
  <si>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</si>
  <si>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</si>
  <si>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</si>
  <si>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</si>
  <si>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</si>
  <si>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</si>
  <si>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</si>
  <si>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</si>
  <si>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</si>
  <si>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</si>
  <si>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</si>
  <si>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</si>
  <si>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</si>
  <si>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</si>
  <si>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</si>
  <si>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</si>
  <si>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</si>
  <si>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</si>
  <si>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</si>
  <si>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</si>
  <si>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</si>
  <si>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</si>
  <si>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</si>
  <si>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</si>
  <si>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</si>
  <si>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</si>
  <si>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</si>
  <si>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</si>
  <si>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</si>
  <si>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</si>
  <si>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</si>
  <si>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</si>
  <si>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</si>
  <si>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</si>
  <si>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</si>
  <si>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</si>
  <si>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</si>
  <si>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</si>
  <si>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</si>
  <si>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</si>
  <si>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</si>
  <si>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</si>
  <si>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</si>
  <si>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</si>
  <si>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</si>
  <si>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</si>
  <si>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</si>
  <si>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</si>
  <si>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</si>
  <si>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</si>
  <si>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</si>
  <si>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</si>
  <si>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</si>
  <si>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</si>
  <si>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</si>
  <si>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</si>
  <si>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</si>
  <si>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</si>
  <si>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</si>
  <si>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</si>
  <si>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</si>
  <si>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</si>
  <si>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</si>
  <si>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</si>
  <si>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</si>
  <si>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</si>
  <si>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</si>
  <si>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</si>
  <si>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</si>
  <si>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</si>
  <si>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</si>
  <si>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</si>
  <si>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</si>
  <si>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</si>
  <si>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</si>
  <si>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</si>
  <si>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</si>
  <si>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</si>
  <si>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</si>
  <si>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</si>
  <si>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</si>
  <si>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</si>
  <si>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</si>
  <si>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</si>
  <si>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</si>
  <si>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</si>
  <si>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</si>
  <si>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</si>
  <si>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</si>
  <si>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</si>
  <si>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</si>
  <si>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</si>
  <si>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</si>
  <si>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</si>
  <si>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</si>
  <si>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</si>
  <si>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</si>
  <si>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</si>
  <si>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</si>
  <si>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</si>
  <si>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</si>
  <si>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</si>
  <si>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</si>
  <si>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</si>
  <si>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</si>
  <si>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</si>
  <si>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</si>
  <si>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</si>
  <si>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</si>
  <si>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</si>
  <si>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</si>
  <si>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</si>
  <si>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</si>
  <si>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</si>
  <si>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</si>
  <si>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</si>
  <si>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</si>
  <si>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</si>
  <si>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</si>
  <si>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</si>
  <si>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</si>
  <si>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</si>
  <si>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</si>
  <si>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</si>
  <si>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</si>
  <si>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</si>
  <si>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</si>
  <si>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</si>
  <si>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</si>
  <si>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</si>
  <si>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</si>
  <si>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</si>
  <si>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</si>
  <si>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</si>
  <si>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</si>
  <si>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</si>
  <si>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</si>
  <si>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</si>
  <si>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</si>
  <si>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</si>
  <si>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</si>
  <si>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</si>
  <si>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</si>
  <si>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</si>
  <si>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</si>
  <si>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</si>
  <si>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</si>
  <si>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</si>
  <si>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</si>
  <si>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</si>
  <si>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</si>
  <si>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</si>
  <si>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</si>
  <si>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</si>
  <si>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</si>
  <si>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</si>
  <si>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</si>
  <si>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</si>
  <si>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</si>
  <si>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</si>
  <si>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</si>
  <si>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</si>
  <si>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</si>
  <si>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</si>
  <si>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</si>
  <si>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</si>
  <si>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</si>
  <si>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</si>
  <si>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</si>
  <si>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</si>
  <si>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</si>
  <si>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</si>
  <si>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</si>
  <si>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</si>
  <si>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</si>
  <si>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</si>
  <si>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</si>
  <si>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</si>
  <si>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</si>
  <si>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</si>
  <si>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</si>
  <si>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</si>
  <si>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</si>
  <si>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</si>
  <si>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</si>
  <si>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</si>
  <si>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</si>
  <si>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</si>
  <si>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</si>
  <si>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</si>
  <si>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</si>
  <si>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</si>
  <si>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</si>
  <si>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</si>
  <si>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</si>
  <si>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</si>
  <si>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</si>
  <si>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</si>
  <si>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</si>
  <si>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</si>
  <si>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</si>
  <si>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</si>
  <si>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</si>
  <si>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</si>
  <si>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</si>
  <si>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</si>
  <si>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</si>
  <si>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</si>
  <si>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</si>
  <si>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</si>
  <si>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</si>
  <si>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</si>
  <si>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</si>
  <si>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</si>
  <si>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</si>
  <si>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</si>
  <si>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</si>
  <si>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</si>
  <si>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</si>
  <si>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</si>
  <si>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</si>
  <si>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</si>
  <si>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</si>
  <si>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</si>
  <si>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</si>
  <si>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</si>
  <si>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</si>
  <si>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</si>
  <si>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</si>
  <si>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</si>
  <si>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</si>
  <si>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</si>
  <si>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</si>
  <si>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</si>
  <si>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</si>
  <si>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</si>
  <si>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</si>
  <si>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</si>
  <si>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</si>
  <si>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</si>
  <si>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</si>
  <si>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</si>
  <si>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</si>
  <si>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</si>
  <si>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</si>
  <si>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</si>
  <si>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</si>
  <si>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</si>
  <si>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</si>
  <si>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</si>
  <si>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</si>
  <si>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</si>
  <si>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</si>
  <si>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</si>
  <si>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</si>
  <si>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</si>
  <si>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</si>
  <si>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</si>
  <si>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</si>
  <si>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</si>
  <si>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</si>
  <si>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</si>
  <si>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</si>
  <si>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</si>
  <si>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</si>
  <si>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</si>
  <si>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</si>
  <si>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</si>
  <si>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</si>
  <si>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</si>
  <si>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</si>
  <si>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</si>
  <si>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</si>
  <si>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</si>
  <si>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</si>
  <si>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</si>
  <si>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</si>
  <si>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</si>
  <si>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</si>
  <si>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</si>
  <si>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</si>
  <si>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</si>
  <si>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</si>
  <si>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</si>
  <si>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</si>
  <si>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</si>
  <si>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</si>
  <si>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</si>
  <si>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</si>
  <si>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</si>
  <si>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</si>
  <si>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</si>
  <si>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</si>
  <si>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</si>
  <si>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</si>
  <si>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</si>
  <si>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</si>
  <si>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</si>
  <si>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</si>
  <si>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</si>
  <si>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</si>
  <si>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</si>
  <si>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</si>
  <si>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</si>
  <si>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</si>
  <si>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</si>
  <si>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</si>
  <si>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</si>
  <si>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</si>
  <si>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</si>
  <si>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</si>
  <si>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</si>
  <si>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</si>
  <si>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</si>
  <si>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</si>
  <si>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</si>
  <si>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</si>
  <si>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</si>
  <si>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</si>
  <si>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</si>
  <si>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</si>
  <si>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</si>
  <si>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</si>
  <si>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</si>
  <si>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</si>
  <si>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</si>
  <si>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</si>
  <si>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</si>
  <si>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</si>
  <si>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</si>
  <si>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</si>
  <si>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</si>
  <si>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</si>
  <si>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</si>
  <si>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</si>
  <si>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</si>
  <si>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</si>
  <si>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</si>
  <si>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</si>
  <si>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</si>
  <si>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</si>
  <si>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</si>
  <si>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</si>
  <si>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</si>
  <si>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</si>
  <si>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</si>
  <si>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</si>
  <si>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</si>
  <si>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</si>
  <si>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</si>
  <si>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</si>
  <si>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</si>
  <si>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</si>
  <si>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</si>
  <si>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</si>
  <si>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</si>
  <si>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</si>
  <si>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</si>
  <si>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</si>
  <si>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</si>
  <si>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</si>
  <si>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</si>
  <si>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</si>
  <si>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</si>
  <si>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</si>
  <si>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</si>
  <si>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</si>
  <si>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</si>
  <si>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</si>
  <si>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</si>
  <si>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</si>
  <si>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</si>
  <si>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</si>
  <si>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</si>
  <si>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</si>
  <si>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</si>
  <si>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</si>
  <si>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</si>
  <si>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</si>
  <si>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</si>
  <si>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</si>
  <si>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</si>
  <si>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</si>
  <si>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</si>
  <si>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</si>
  <si>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</si>
  <si>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</si>
  <si>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</si>
  <si>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</si>
  <si>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</si>
  <si>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</si>
  <si>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</si>
  <si>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</si>
  <si>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</si>
  <si>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</si>
  <si>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</si>
  <si>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</si>
  <si>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</si>
  <si>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</si>
  <si>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</si>
  <si>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</si>
  <si>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</si>
  <si>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</si>
  <si>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</si>
  <si>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</si>
  <si>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</si>
  <si>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</si>
  <si>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</si>
  <si>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</si>
  <si>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</si>
  <si>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</si>
  <si>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</si>
  <si>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</si>
  <si>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</si>
  <si>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</si>
  <si>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</si>
  <si>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</si>
  <si>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</si>
  <si>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</si>
  <si>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</si>
  <si>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</si>
  <si>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</si>
  <si>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</si>
  <si>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</si>
  <si>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</si>
  <si>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</si>
  <si>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</si>
  <si>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</si>
  <si>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</si>
  <si>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</si>
  <si>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</si>
  <si>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</si>
  <si>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</si>
  <si>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</si>
  <si>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</si>
  <si>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</si>
  <si>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</si>
  <si>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</si>
  <si>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</si>
  <si>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</si>
  <si>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</si>
  <si>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</si>
  <si>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</si>
  <si>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</si>
  <si>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</si>
  <si>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</si>
  <si>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</si>
  <si>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</si>
  <si>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</si>
  <si>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</si>
  <si>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</si>
  <si>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</si>
  <si>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</si>
  <si>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</si>
  <si>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</si>
  <si>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</si>
  <si>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</si>
  <si>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</si>
  <si>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</si>
  <si>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</si>
  <si>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</si>
  <si>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</si>
  <si>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</si>
  <si>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</si>
  <si>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</si>
  <si>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</si>
  <si>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</si>
  <si>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</si>
  <si>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</si>
  <si>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</si>
  <si>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</si>
  <si>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</si>
  <si>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</si>
  <si>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</si>
  <si>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</si>
  <si>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</si>
  <si>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</si>
  <si>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</si>
  <si>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</si>
  <si>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</si>
  <si>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</si>
  <si>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</si>
  <si>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</si>
  <si>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</si>
  <si>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</si>
  <si>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</si>
  <si>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</si>
  <si>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</si>
  <si>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</si>
  <si>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</si>
  <si>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</si>
  <si>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</si>
  <si>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</si>
  <si>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</si>
  <si>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</si>
  <si>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</si>
  <si>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</si>
  <si>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</si>
  <si>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</si>
  <si>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</si>
  <si>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</si>
  <si>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</si>
  <si>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</si>
  <si>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</si>
  <si>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</si>
  <si>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</si>
  <si>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</si>
  <si>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</si>
  <si>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</si>
  <si>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</si>
  <si>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</si>
  <si>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</si>
  <si>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</si>
  <si>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</si>
  <si>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</si>
  <si>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</si>
  <si>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</si>
  <si>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</si>
  <si>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</si>
  <si>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</si>
  <si>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</si>
  <si>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</si>
  <si>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</si>
  <si>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</si>
  <si>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</si>
  <si>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</si>
  <si>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</si>
  <si>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</si>
  <si>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</si>
  <si>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</si>
  <si>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</si>
  <si>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</si>
  <si>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</si>
  <si>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</si>
  <si>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</si>
  <si>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</si>
  <si>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</si>
  <si>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</si>
  <si>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</si>
  <si>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</si>
  <si>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</si>
  <si>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</si>
  <si>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</si>
  <si>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</si>
  <si>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</si>
  <si>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</si>
  <si>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</si>
  <si>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</si>
  <si>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</si>
  <si>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</si>
  <si>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</si>
  <si>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</si>
  <si>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</si>
  <si>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</si>
  <si>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</si>
  <si>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</si>
  <si>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</si>
  <si>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</si>
  <si>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</si>
  <si>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</si>
  <si>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</si>
  <si>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</si>
  <si>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</si>
  <si>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</si>
  <si>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</si>
  <si>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</si>
  <si>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</si>
  <si>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</si>
  <si>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</si>
  <si>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</si>
  <si>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</si>
  <si>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</si>
  <si>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</si>
  <si>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</si>
  <si>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</si>
  <si>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</si>
  <si>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</si>
  <si>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</si>
  <si>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</si>
  <si>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</si>
  <si>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</si>
  <si>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</si>
  <si>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</si>
  <si>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</si>
  <si>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</si>
  <si>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</si>
  <si>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</si>
  <si>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</si>
  <si>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</si>
  <si>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</si>
  <si>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</si>
  <si>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</si>
  <si>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</si>
  <si>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</si>
  <si>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</si>
  <si>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</si>
  <si>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</si>
  <si>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</si>
  <si>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</si>
  <si>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</si>
  <si>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</si>
  <si>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</si>
  <si>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</si>
  <si>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</si>
  <si>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</si>
  <si>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</si>
  <si>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</si>
  <si>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</si>
  <si>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</si>
  <si>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</si>
  <si>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</si>
  <si>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</si>
  <si>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</si>
  <si>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</si>
  <si>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</si>
  <si>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</si>
  <si>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</si>
  <si>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</si>
  <si>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</si>
  <si>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</si>
  <si>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</si>
  <si>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</si>
  <si>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</si>
  <si>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</si>
  <si>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</si>
  <si>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</si>
  <si>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</si>
  <si>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</si>
  <si>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</si>
  <si>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</si>
  <si>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</si>
  <si>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</si>
  <si>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</si>
  <si>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</si>
  <si>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</si>
  <si>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</si>
  <si>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</si>
  <si>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</si>
  <si>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</si>
  <si>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</si>
  <si>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</si>
  <si>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</si>
  <si>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</si>
  <si>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</si>
  <si>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</si>
  <si>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</si>
  <si>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</si>
  <si>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</si>
  <si>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</si>
  <si>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</si>
  <si>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</si>
  <si>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</si>
  <si>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</si>
  <si>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</si>
  <si>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</si>
  <si>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</si>
  <si>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</si>
  <si>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</si>
  <si>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</si>
  <si>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</si>
  <si>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</si>
  <si>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</si>
  <si>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</si>
  <si>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</si>
  <si>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</si>
  <si>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</si>
  <si>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</si>
  <si>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</si>
  <si>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</si>
  <si>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</si>
  <si>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</si>
  <si>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</si>
  <si>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</si>
  <si>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</si>
  <si>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</si>
  <si>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</si>
  <si>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</si>
  <si>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</si>
  <si>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</si>
  <si>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</si>
  <si>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</si>
  <si>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</si>
  <si>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</si>
  <si>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</si>
  <si>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</si>
  <si>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</si>
  <si>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</si>
  <si>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</si>
  <si>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</si>
  <si>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</si>
  <si>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</si>
  <si>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</si>
  <si>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</si>
  <si>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</si>
  <si>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</si>
  <si>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</si>
  <si>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</si>
  <si>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</si>
  <si>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</si>
  <si>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</si>
  <si>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</si>
  <si>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</si>
  <si>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</si>
  <si>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</si>
  <si>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</si>
  <si>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</si>
  <si>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</si>
  <si>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</si>
  <si>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</si>
  <si>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</si>
  <si>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</si>
  <si>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</si>
  <si>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</si>
  <si>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</si>
  <si>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</si>
  <si>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</si>
  <si>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</si>
  <si>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</si>
  <si>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</si>
  <si>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</si>
  <si>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</si>
  <si>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</si>
  <si>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</si>
  <si>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</si>
  <si>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</si>
  <si>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</si>
  <si>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</si>
  <si>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</si>
  <si>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</si>
  <si>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</si>
  <si>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</si>
  <si>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</si>
  <si>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</si>
  <si>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</si>
  <si>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</si>
  <si>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</si>
  <si>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</si>
  <si>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</si>
  <si>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</si>
  <si>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</si>
  <si>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</si>
  <si>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</si>
  <si>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</si>
  <si>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</si>
  <si>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</si>
  <si>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</si>
  <si>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</si>
  <si>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</si>
  <si>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</si>
  <si>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</si>
  <si>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</si>
  <si>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</si>
  <si>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</si>
  <si>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</si>
  <si>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</si>
  <si>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</si>
  <si>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</si>
  <si>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</si>
  <si>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</si>
  <si>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</si>
  <si>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</si>
  <si>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</si>
  <si>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</si>
  <si>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</si>
  <si>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</si>
  <si>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</si>
  <si>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</si>
  <si>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</si>
  <si>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</si>
  <si>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</si>
  <si>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</si>
  <si>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</si>
  <si>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</si>
  <si>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</si>
  <si>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</si>
  <si>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</si>
  <si>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</si>
  <si>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</si>
  <si>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</si>
  <si>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</si>
  <si>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</si>
  <si>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</si>
  <si>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</si>
  <si>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</si>
  <si>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</si>
  <si>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</si>
  <si>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</si>
  <si>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</si>
  <si>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</si>
  <si>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</si>
  <si>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</si>
  <si>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</si>
  <si>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</si>
  <si>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</si>
  <si>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</si>
  <si>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</si>
  <si>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</si>
  <si>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</si>
  <si>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</si>
  <si>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</si>
  <si>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</si>
  <si>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</si>
  <si>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</si>
  <si>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</si>
  <si>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</si>
  <si>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</si>
  <si>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</si>
  <si>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</si>
  <si>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</si>
  <si>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</si>
  <si>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</si>
  <si>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</si>
  <si>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</si>
  <si>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</si>
  <si>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</si>
  <si>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</si>
  <si>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</si>
  <si>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</si>
  <si>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</si>
  <si>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</si>
  <si>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</si>
  <si>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</si>
  <si>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</si>
  <si>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</si>
  <si>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</si>
  <si>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</si>
  <si>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</si>
  <si>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</si>
  <si>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</si>
  <si>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</si>
  <si>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</si>
  <si>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</si>
  <si>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</si>
  <si>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</si>
  <si>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</si>
  <si>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</si>
  <si>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</si>
  <si>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</si>
  <si>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</si>
  <si>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</si>
  <si>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</si>
  <si>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</si>
  <si>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</si>
  <si>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</si>
  <si>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</si>
  <si>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</si>
  <si>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</si>
  <si>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</si>
  <si>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</si>
  <si>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</si>
  <si>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</si>
  <si>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</si>
  <si>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</si>
  <si>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</si>
  <si>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</si>
  <si>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</si>
  <si>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</si>
  <si>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</si>
  <si>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</si>
  <si>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</si>
  <si>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</si>
  <si>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</si>
  <si>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</si>
  <si>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</si>
  <si>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</si>
  <si>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</si>
  <si>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</si>
  <si>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</si>
  <si>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</si>
  <si>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</si>
  <si>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</si>
  <si>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</si>
  <si>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</si>
  <si>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</si>
  <si>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</si>
  <si>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</si>
  <si>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</si>
  <si>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</si>
  <si>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</si>
  <si>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</si>
  <si>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</si>
  <si>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</si>
  <si>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</si>
  <si>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</si>
  <si>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</si>
  <si>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</si>
  <si>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</si>
  <si>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</si>
  <si>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</si>
  <si>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</si>
  <si>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</si>
  <si>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</si>
  <si>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</si>
  <si>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</si>
  <si>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</si>
  <si>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</si>
  <si>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</si>
  <si>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</si>
  <si>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</si>
  <si>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</si>
  <si>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</si>
  <si>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</si>
  <si>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</si>
  <si>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</si>
  <si>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</si>
  <si>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</si>
  <si>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</si>
  <si>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</si>
  <si>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</si>
  <si>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</si>
  <si>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</si>
  <si>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</si>
  <si>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</si>
  <si>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</si>
  <si>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</si>
  <si>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</si>
  <si>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</si>
  <si>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</si>
  <si>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</si>
  <si>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</si>
  <si>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</si>
  <si>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</si>
  <si>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</si>
  <si>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</si>
  <si>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</si>
  <si>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</si>
  <si>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</si>
  <si>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</si>
  <si>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</si>
  <si>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</si>
  <si>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</si>
  <si>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</si>
  <si>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</si>
  <si>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</si>
  <si>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</si>
  <si>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</si>
  <si>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</si>
  <si>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</si>
  <si>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</si>
  <si>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</si>
  <si>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</si>
  <si>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</si>
  <si>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</si>
  <si>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</si>
  <si>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</si>
  <si>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</si>
  <si>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</si>
  <si>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</si>
  <si>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</si>
  <si>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</si>
  <si>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</si>
  <si>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</si>
  <si>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</si>
  <si>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</si>
  <si>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</si>
  <si>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</si>
  <si>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</si>
  <si>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</si>
  <si>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</si>
  <si>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</si>
  <si>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</si>
  <si>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</si>
  <si>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</si>
  <si>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</si>
  <si>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</si>
  <si>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</si>
  <si>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</si>
  <si>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</si>
  <si>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</si>
  <si>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</si>
  <si>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</si>
  <si>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</si>
  <si>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</si>
  <si>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</si>
  <si>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</si>
  <si>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</si>
  <si>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</si>
  <si>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</si>
  <si>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</si>
  <si>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</si>
  <si>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</si>
  <si>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</si>
  <si>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</si>
  <si>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</si>
  <si>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</si>
  <si>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</si>
  <si>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</si>
  <si>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</si>
  <si>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</si>
  <si>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</si>
  <si>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</si>
  <si>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</si>
  <si>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</si>
  <si>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</si>
  <si>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</si>
  <si>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</si>
  <si>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</si>
  <si>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</si>
  <si>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</si>
  <si>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</si>
  <si>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</si>
  <si>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</si>
  <si>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</si>
  <si>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</si>
  <si>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</si>
  <si>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</si>
  <si>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</si>
  <si>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</si>
  <si>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</si>
  <si>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</si>
  <si>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</si>
  <si>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</si>
  <si>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</si>
  <si>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</si>
  <si>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</si>
  <si>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</si>
  <si>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</si>
  <si>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</si>
  <si>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</si>
  <si>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</si>
  <si>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</si>
  <si>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</si>
  <si>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</si>
  <si>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</si>
  <si>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</si>
  <si>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</si>
  <si>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</si>
  <si>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</si>
  <si>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</si>
  <si>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</si>
  <si>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</si>
  <si>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</si>
  <si>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</si>
  <si>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</si>
  <si>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</si>
  <si>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</si>
  <si>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</si>
  <si>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</si>
  <si>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</si>
  <si>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</si>
  <si>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</si>
  <si>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</si>
  <si>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</si>
  <si>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</si>
  <si>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</si>
  <si>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</si>
  <si>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</si>
  <si>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</si>
  <si>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</si>
  <si>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</si>
  <si>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</si>
  <si>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</si>
  <si>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</si>
  <si>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</si>
  <si>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</si>
  <si>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</si>
  <si>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</si>
  <si>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</si>
  <si>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</si>
  <si>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</si>
  <si>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</si>
  <si>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</si>
  <si>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</si>
  <si>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</si>
  <si>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</si>
  <si>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</si>
  <si>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</si>
  <si>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</si>
  <si>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</si>
  <si>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</si>
  <si>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</si>
  <si>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</si>
  <si>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</si>
  <si>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</si>
  <si>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</si>
  <si>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</si>
  <si>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</si>
  <si>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</si>
  <si>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</si>
  <si>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</si>
  <si>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</si>
  <si>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</si>
  <si>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</si>
  <si>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</si>
  <si>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</si>
  <si>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</si>
  <si>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</si>
  <si>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</si>
  <si>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</si>
  <si>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</si>
  <si>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</si>
  <si>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</si>
  <si>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</si>
  <si>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</si>
  <si>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</si>
  <si>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</si>
  <si>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</si>
  <si>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</si>
  <si>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</si>
  <si>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</si>
  <si>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</si>
  <si>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</si>
  <si>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</si>
  <si>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</si>
  <si>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</si>
  <si>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</si>
  <si>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</si>
  <si>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</si>
  <si>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</si>
  <si>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</si>
  <si>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</si>
  <si>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</si>
  <si>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</si>
  <si>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</si>
  <si>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</si>
  <si>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</si>
  <si>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</si>
  <si>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</si>
  <si>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</si>
  <si>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</si>
  <si>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</si>
  <si>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</si>
  <si>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</si>
  <si>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</si>
  <si>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</si>
  <si>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</si>
  <si>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</si>
  <si>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</si>
  <si>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</si>
  <si>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</si>
  <si>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</si>
  <si>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</si>
  <si>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</si>
  <si>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</si>
  <si>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</si>
  <si>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</si>
  <si>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</si>
  <si>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</si>
  <si>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</si>
  <si>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</si>
  <si>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</si>
  <si>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</si>
  <si>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</si>
  <si>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</si>
  <si>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</si>
  <si>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</si>
  <si>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</si>
  <si>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</si>
  <si>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</si>
  <si>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</si>
  <si>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</si>
  <si>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</si>
  <si>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</si>
  <si>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</si>
  <si>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</si>
  <si>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</si>
  <si>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</si>
  <si>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</si>
  <si>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</si>
  <si>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</si>
  <si>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</si>
  <si>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</si>
  <si>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</si>
  <si>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</si>
  <si>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</si>
  <si>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</si>
  <si>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</si>
  <si>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</si>
  <si>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</si>
  <si>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</si>
  <si>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</si>
  <si>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</si>
  <si>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</si>
  <si>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</si>
  <si>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</si>
  <si>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</si>
  <si>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</si>
  <si>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</si>
  <si>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</si>
  <si>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</si>
  <si>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</si>
  <si>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</si>
  <si>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</si>
  <si>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</si>
  <si>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</si>
  <si>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</si>
  <si>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</si>
  <si>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</si>
  <si>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</si>
  <si>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</si>
  <si>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</si>
  <si>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</si>
  <si>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</si>
  <si>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</si>
  <si>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</si>
  <si>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</si>
  <si>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</si>
  <si>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</si>
  <si>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</si>
  <si>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</si>
  <si>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</si>
  <si>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</si>
  <si>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</si>
  <si>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</si>
  <si>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</si>
  <si>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</si>
  <si>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</si>
  <si>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</si>
  <si>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</si>
  <si>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</si>
  <si>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</si>
  <si>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</si>
  <si>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</si>
  <si>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</si>
  <si>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</si>
  <si>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</si>
  <si>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</si>
  <si>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</si>
  <si>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</si>
  <si>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</si>
  <si>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</si>
  <si>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</si>
  <si>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</si>
  <si>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</si>
  <si>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</si>
  <si>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</si>
  <si>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</si>
  <si>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</si>
  <si>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</si>
  <si>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</si>
  <si>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</si>
  <si>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</si>
  <si>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</si>
  <si>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</si>
  <si>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</si>
  <si>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</si>
  <si>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</si>
  <si>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</si>
  <si>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</si>
  <si>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</si>
  <si>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</si>
  <si>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</si>
  <si>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</si>
  <si>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</si>
  <si>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</si>
  <si>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</si>
  <si>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</si>
  <si>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</si>
  <si>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</si>
  <si>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</si>
  <si>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</si>
  <si>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</si>
  <si>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</si>
  <si>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</si>
  <si>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</si>
  <si>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</si>
  <si>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</si>
  <si>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</si>
  <si>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</si>
  <si>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</si>
  <si>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</si>
  <si>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</si>
  <si>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</si>
  <si>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</si>
  <si>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</si>
  <si>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</si>
  <si>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</si>
  <si>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</si>
  <si>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</si>
  <si>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</si>
  <si>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</si>
  <si>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</si>
  <si>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</si>
  <si>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</si>
  <si>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</si>
  <si>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</si>
  <si>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</si>
  <si>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</si>
  <si>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</si>
  <si>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</si>
  <si>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</si>
  <si>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</si>
  <si>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</si>
  <si>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</si>
  <si>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</si>
  <si>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</si>
  <si>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</si>
  <si>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</si>
  <si>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</si>
  <si>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</si>
  <si>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</si>
  <si>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</si>
  <si>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</si>
  <si>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</si>
  <si>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</si>
  <si>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</si>
  <si>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</si>
  <si>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</si>
  <si>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</si>
  <si>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</si>
  <si>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</si>
  <si>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</si>
  <si>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</si>
  <si>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</si>
  <si>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</si>
  <si>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</si>
  <si>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</si>
  <si>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</si>
  <si>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</si>
  <si>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</si>
  <si>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</si>
  <si>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</si>
  <si>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</si>
  <si>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</si>
  <si>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</si>
  <si>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</si>
  <si>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</si>
  <si>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</si>
  <si>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</si>
  <si>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</si>
  <si>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</si>
  <si>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</si>
  <si>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</si>
  <si>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</si>
  <si>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</si>
  <si>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</si>
  <si>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</si>
  <si>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</si>
  <si>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</si>
  <si>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</si>
  <si>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</si>
  <si>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</si>
  <si>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</si>
  <si>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</si>
  <si>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</si>
  <si>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</si>
  <si>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</si>
  <si>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</si>
  <si>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</si>
  <si>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</si>
  <si>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</si>
  <si>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</si>
  <si>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</si>
  <si>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</si>
  <si>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</si>
  <si>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</si>
  <si>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</si>
  <si>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</si>
  <si>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</si>
  <si>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</si>
  <si>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</si>
  <si>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</si>
  <si>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</si>
  <si>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</si>
  <si>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</si>
  <si>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</si>
  <si>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</si>
  <si>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</si>
  <si>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</si>
  <si>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</si>
  <si>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</si>
  <si>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</si>
  <si>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</si>
  <si>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</si>
  <si>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</si>
  <si>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</si>
  <si>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</si>
  <si>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</si>
  <si>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</si>
  <si>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</si>
  <si>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</si>
  <si>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</si>
  <si>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</si>
  <si>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</si>
  <si>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</si>
  <si>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</si>
  <si>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</si>
  <si>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</si>
  <si>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</si>
  <si>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</si>
  <si>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</si>
  <si>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</si>
  <si>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</si>
  <si>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</si>
  <si>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</si>
  <si>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</si>
  <si>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</si>
  <si>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</si>
  <si>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</si>
  <si>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</si>
  <si>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</si>
  <si>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</si>
  <si>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</si>
  <si>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</si>
  <si>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</si>
  <si>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</si>
  <si>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</si>
  <si>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</si>
  <si>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</si>
  <si>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</si>
  <si>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</si>
  <si>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</si>
  <si>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</si>
  <si>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</si>
  <si>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</si>
  <si>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</si>
  <si>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</si>
  <si>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</si>
  <si>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</si>
  <si>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</si>
  <si>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</si>
  <si>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</si>
  <si>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</si>
  <si>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</si>
  <si>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</si>
  <si>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</si>
  <si>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</si>
  <si>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</si>
  <si>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</si>
  <si>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</si>
  <si>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</si>
  <si>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</si>
  <si>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</si>
  <si>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</si>
  <si>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</si>
  <si>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</si>
  <si>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</si>
  <si>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</si>
  <si>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</si>
  <si>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</si>
  <si>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</si>
  <si>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</si>
  <si>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</si>
  <si>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</si>
  <si>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</si>
  <si>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</si>
  <si>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</si>
  <si>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</si>
  <si>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</si>
  <si>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</si>
  <si>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</si>
  <si>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</si>
  <si>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</si>
  <si>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</si>
  <si>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</si>
  <si>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</si>
  <si>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</si>
  <si>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</si>
  <si>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</si>
  <si>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</si>
  <si>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</si>
  <si>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</si>
  <si>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</si>
  <si>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</si>
  <si>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</si>
  <si>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</si>
  <si>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</si>
  <si>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</si>
  <si>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</si>
  <si>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</si>
  <si>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</si>
  <si>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</si>
  <si>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</si>
  <si>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</si>
  <si>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</si>
  <si>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</si>
  <si>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</si>
  <si>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</si>
  <si>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</si>
  <si>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</si>
  <si>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</si>
  <si>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</si>
  <si>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</si>
  <si>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</si>
  <si>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</si>
  <si>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</si>
  <si>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</si>
  <si>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</si>
  <si>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</si>
  <si>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</si>
  <si>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</si>
  <si>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</si>
  <si>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</si>
  <si>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</si>
  <si>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</si>
  <si>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</si>
  <si>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</si>
  <si>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</si>
  <si>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</si>
  <si>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</si>
  <si>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</si>
  <si>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</si>
  <si>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</si>
  <si>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</si>
  <si>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</si>
  <si>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</si>
  <si>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</si>
  <si>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</si>
  <si>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</si>
  <si>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</si>
  <si>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</si>
  <si>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</si>
  <si>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</si>
  <si>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</si>
  <si>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</si>
  <si>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</si>
  <si>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</si>
  <si>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</si>
  <si>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</si>
  <si>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</si>
  <si>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</si>
  <si>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</si>
  <si>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</si>
  <si>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</si>
  <si>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</si>
  <si>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</si>
  <si>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</si>
  <si>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</si>
  <si>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</si>
  <si>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</si>
  <si>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</si>
  <si>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</si>
  <si>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</si>
  <si>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</si>
  <si>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</si>
  <si>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</si>
  <si>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</si>
  <si>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</si>
  <si>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</si>
  <si>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</si>
  <si>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</si>
  <si>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</si>
  <si>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</si>
  <si>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</si>
  <si>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</si>
  <si>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</si>
  <si>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</si>
  <si>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</si>
  <si>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</si>
  <si>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</si>
  <si>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</si>
  <si>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</si>
  <si>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</si>
  <si>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</si>
  <si>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</si>
  <si>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</si>
  <si>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</si>
  <si>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</si>
  <si>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</si>
  <si>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</si>
  <si>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</si>
  <si>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</si>
  <si>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</si>
  <si>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</si>
  <si>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</si>
  <si>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</si>
  <si>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</si>
  <si>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</si>
  <si>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</si>
  <si>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</si>
  <si>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</si>
  <si>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</si>
  <si>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</si>
  <si>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</si>
  <si>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</si>
  <si>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</si>
  <si>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</si>
  <si>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</si>
  <si>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</si>
  <si>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</si>
  <si>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</si>
  <si>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</si>
  <si>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</si>
  <si>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</si>
  <si>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</si>
  <si>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</si>
  <si>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</si>
  <si>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</si>
  <si>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</si>
  <si>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</si>
  <si>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</si>
  <si>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</si>
  <si>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</si>
  <si>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</si>
  <si>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</si>
  <si>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</si>
  <si>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</si>
  <si>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</si>
  <si>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</si>
  <si>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</si>
  <si>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</si>
  <si>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</si>
  <si>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</si>
  <si>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</si>
  <si>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</si>
  <si>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</si>
  <si>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</si>
  <si>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</si>
  <si>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</si>
  <si>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</si>
  <si>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</si>
  <si>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</si>
  <si>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</si>
  <si>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</si>
  <si>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</si>
  <si>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</si>
  <si>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</si>
  <si>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</si>
  <si>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</si>
  <si>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</si>
  <si>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</si>
  <si>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</si>
  <si>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</si>
  <si>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</si>
  <si>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</si>
  <si>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</si>
  <si>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</si>
  <si>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</si>
  <si>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</si>
  <si>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</si>
  <si>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</si>
  <si>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</si>
  <si>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</si>
  <si>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</si>
  <si>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</si>
  <si>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</si>
  <si>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</si>
  <si>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</si>
  <si>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</si>
  <si>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</si>
  <si>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</si>
  <si>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</si>
  <si>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</si>
  <si>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</si>
  <si>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</si>
  <si>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</si>
  <si>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</si>
  <si>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</si>
  <si>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</si>
  <si>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</si>
  <si>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</si>
  <si>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</si>
  <si>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</si>
  <si>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</si>
  <si>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</si>
  <si>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</si>
  <si>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</si>
  <si>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</si>
  <si>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</si>
  <si>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</si>
  <si>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</si>
  <si>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</si>
  <si>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</si>
  <si>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</si>
  <si>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</si>
  <si>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</si>
  <si>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</si>
  <si>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</si>
  <si>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</si>
  <si>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</si>
  <si>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</si>
  <si>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</si>
  <si>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</si>
  <si>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</si>
  <si>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</si>
  <si>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</si>
  <si>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</si>
  <si>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</si>
  <si>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</si>
  <si>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</si>
  <si>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</si>
  <si>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</si>
  <si>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</si>
  <si>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</si>
  <si>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</si>
  <si>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</si>
  <si>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</si>
  <si>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</si>
  <si>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</si>
  <si>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</si>
  <si>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</si>
  <si>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</si>
  <si>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</si>
  <si>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</si>
  <si>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</si>
  <si>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</si>
  <si>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</si>
  <si>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</si>
  <si>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</si>
  <si>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</si>
  <si>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</si>
  <si>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</si>
  <si>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</si>
  <si>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</si>
  <si>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</si>
  <si>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</si>
  <si>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</si>
  <si>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</si>
  <si>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</si>
  <si>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</si>
  <si>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</si>
  <si>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</si>
  <si>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</si>
  <si>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</si>
  <si>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</si>
  <si>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</si>
  <si>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</si>
  <si>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</si>
  <si>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</si>
  <si>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</si>
  <si>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</si>
  <si>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</si>
  <si>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</si>
  <si>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</si>
  <si>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</si>
  <si>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</si>
  <si>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</si>
  <si>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</si>
  <si>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</si>
  <si>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</si>
  <si>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</si>
  <si>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</si>
  <si>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</si>
  <si>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</si>
  <si>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</si>
  <si>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</si>
  <si>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</si>
  <si>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</si>
  <si>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</si>
  <si>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</si>
  <si>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</si>
  <si>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</si>
  <si>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</si>
  <si>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</si>
  <si>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</si>
  <si>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</si>
  <si>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</si>
  <si>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</si>
  <si>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</si>
  <si>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</si>
  <si>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</si>
  <si>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</si>
  <si>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</si>
  <si>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</si>
  <si>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</si>
  <si>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</si>
  <si>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</si>
  <si>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</si>
  <si>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</si>
  <si>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</si>
  <si>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</si>
  <si>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</si>
  <si>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</si>
  <si>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</si>
  <si>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</si>
  <si>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</si>
  <si>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</si>
  <si>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</si>
  <si>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</si>
  <si>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</si>
  <si>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</si>
  <si>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</si>
  <si>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</si>
  <si>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</si>
  <si>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</si>
  <si>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</si>
  <si>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</si>
  <si>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</si>
  <si>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</si>
  <si>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</si>
  <si>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</si>
  <si>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</si>
  <si>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</si>
  <si>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</si>
  <si>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</si>
  <si>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</si>
  <si>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</si>
  <si>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</si>
  <si>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</si>
  <si>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</si>
  <si>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</si>
  <si>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</si>
  <si>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</si>
  <si>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</si>
  <si>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</si>
  <si>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</si>
  <si>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</si>
  <si>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</si>
  <si>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</si>
  <si>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</si>
  <si>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</si>
  <si>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</si>
  <si>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</si>
  <si>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</si>
  <si>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</si>
  <si>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</si>
  <si>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</si>
  <si>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</si>
  <si>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</si>
  <si>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</si>
  <si>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</si>
  <si>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</si>
  <si>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</si>
  <si>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</si>
  <si>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</si>
  <si>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</si>
  <si>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</si>
  <si>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</si>
  <si>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</si>
  <si>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</si>
  <si>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</si>
  <si>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</si>
  <si>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</si>
  <si>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</si>
  <si>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</si>
  <si>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</si>
  <si>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</si>
  <si>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</si>
  <si>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</si>
  <si>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</si>
  <si>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</si>
  <si>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</si>
  <si>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</si>
  <si>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</si>
  <si>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</si>
  <si>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</si>
  <si>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</si>
  <si>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</si>
  <si>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</si>
  <si>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</si>
  <si>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</si>
  <si>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</si>
  <si>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</si>
  <si>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</si>
  <si>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</si>
  <si>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</si>
  <si>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</si>
  <si>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</si>
  <si>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</si>
  <si>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</si>
  <si>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</si>
  <si>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</si>
  <si>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</si>
  <si>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</si>
  <si>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</si>
  <si>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</si>
  <si>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</si>
  <si>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</si>
  <si>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</si>
  <si>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</si>
  <si>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</si>
  <si>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</si>
  <si>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</si>
  <si>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</si>
  <si>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</si>
  <si>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</si>
  <si>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</si>
  <si>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</si>
  <si>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</si>
  <si>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</si>
  <si>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</si>
  <si>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</si>
  <si>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</si>
  <si>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</si>
  <si>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</si>
  <si>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</si>
  <si>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</si>
  <si>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</si>
  <si>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</si>
  <si>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</si>
  <si>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</si>
  <si>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</si>
  <si>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</si>
  <si>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</si>
  <si>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</si>
  <si>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</si>
  <si>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</si>
  <si>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</si>
  <si>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</si>
  <si>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</si>
  <si>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</si>
  <si>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</si>
  <si>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</si>
  <si>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</si>
  <si>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</si>
  <si>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</si>
  <si>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</si>
  <si>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</si>
  <si>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</si>
  <si>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</si>
  <si>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</si>
  <si>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</si>
  <si>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</si>
  <si>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</si>
  <si>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</si>
  <si>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</si>
  <si>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</si>
  <si>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</si>
  <si>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</si>
  <si>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</si>
  <si>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</si>
  <si>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</si>
  <si>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</si>
  <si>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</si>
  <si>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</si>
  <si>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</si>
  <si>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</si>
  <si>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</si>
  <si>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</si>
  <si>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</si>
  <si>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</si>
  <si>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</si>
  <si>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</si>
  <si>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</si>
  <si>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</si>
  <si>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</si>
  <si>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</si>
  <si>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</si>
  <si>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</si>
  <si>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</si>
  <si>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</si>
  <si>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</si>
  <si>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</si>
  <si>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</si>
  <si>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</si>
  <si>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</si>
  <si>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</si>
  <si>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</si>
  <si>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</si>
  <si>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</si>
  <si>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</si>
  <si>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</si>
  <si>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</si>
  <si>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</si>
  <si>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</si>
  <si>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</si>
  <si>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</si>
  <si>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</si>
  <si>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</si>
  <si>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</si>
  <si>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</si>
  <si>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</si>
  <si>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</si>
  <si>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</si>
  <si>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</si>
  <si>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</si>
  <si>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</si>
  <si>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</si>
  <si>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</si>
  <si>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</si>
  <si>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</si>
  <si>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</si>
  <si>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</si>
  <si>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</si>
  <si>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</si>
  <si>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</si>
  <si>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</si>
  <si>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</si>
  <si>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</si>
  <si>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</si>
  <si>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</si>
  <si>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</si>
  <si>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</si>
  <si>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</si>
  <si>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</si>
  <si>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</si>
  <si>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</si>
  <si>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</si>
  <si>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</si>
  <si>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</si>
  <si>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</si>
  <si>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</si>
  <si>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</si>
  <si>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</si>
  <si>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</si>
  <si>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</si>
  <si>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</si>
  <si>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</si>
  <si>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</si>
  <si>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</si>
  <si>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</si>
  <si>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</si>
  <si>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</si>
  <si>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</si>
  <si>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</si>
  <si>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</si>
  <si>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</si>
  <si>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</si>
  <si>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</si>
  <si>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</si>
  <si>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</si>
  <si>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</si>
  <si>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</si>
  <si>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</si>
  <si>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</si>
  <si>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</si>
  <si>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</si>
  <si>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</si>
  <si>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</si>
  <si>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</si>
  <si>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</si>
  <si>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</si>
  <si>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</si>
  <si>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</si>
  <si>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</si>
  <si>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</si>
  <si>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</si>
  <si>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</si>
  <si>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</si>
  <si>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</si>
  <si>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</si>
  <si>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</si>
  <si>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</si>
  <si>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</si>
  <si>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</si>
  <si>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</si>
  <si>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</si>
  <si>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</si>
  <si>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</si>
  <si>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</si>
  <si>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</si>
  <si>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</si>
  <si>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</si>
  <si>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</si>
  <si>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</si>
  <si>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</si>
  <si>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</si>
  <si>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</si>
  <si>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</si>
  <si>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</si>
  <si>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</si>
  <si>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</si>
  <si>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</si>
  <si>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</si>
  <si>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</si>
  <si>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</si>
  <si>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</si>
  <si>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</si>
  <si>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</si>
  <si>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</si>
  <si>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</si>
  <si>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</si>
  <si>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</si>
  <si>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</si>
  <si>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</si>
  <si>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</si>
  <si>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</si>
  <si>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</si>
  <si>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</si>
  <si>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</si>
  <si>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</si>
  <si>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</si>
  <si>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</si>
  <si>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</si>
  <si>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</si>
  <si>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</si>
  <si>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</si>
  <si>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</si>
  <si>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</si>
  <si>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</si>
  <si>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</si>
  <si>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</si>
  <si>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</si>
  <si>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</si>
  <si>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</si>
  <si>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</si>
  <si>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</si>
  <si>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</si>
  <si>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</si>
  <si>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</si>
  <si>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</si>
  <si>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</si>
  <si>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</si>
  <si>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</si>
  <si>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</si>
  <si>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</si>
  <si>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</si>
  <si>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</si>
  <si>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</si>
  <si>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</si>
  <si>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</si>
  <si>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</si>
  <si>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</si>
  <si>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</si>
  <si>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</si>
  <si>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</si>
  <si>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</si>
  <si>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</si>
  <si>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</si>
  <si>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</si>
  <si>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</si>
  <si>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</si>
  <si>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</si>
  <si>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</si>
  <si>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</si>
  <si>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</si>
  <si>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</si>
  <si>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</si>
  <si>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</si>
  <si>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</si>
  <si>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</si>
  <si>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</si>
  <si>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</si>
  <si>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</si>
  <si>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</si>
  <si>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</si>
  <si>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</si>
  <si>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</si>
  <si>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</si>
  <si>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</si>
  <si>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</si>
  <si>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</si>
  <si>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</si>
  <si>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</si>
  <si>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</si>
  <si>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</si>
  <si>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</si>
  <si>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</si>
  <si>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</si>
  <si>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</si>
  <si>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</si>
  <si>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</si>
  <si>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</si>
  <si>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</si>
  <si>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</si>
  <si>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</si>
  <si>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</si>
  <si>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</si>
  <si>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</si>
  <si>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</si>
  <si>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</si>
  <si>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</si>
  <si>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</si>
  <si>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</si>
  <si>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</si>
  <si>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</si>
  <si>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</si>
  <si>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</si>
  <si>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</si>
  <si>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</si>
  <si>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</si>
  <si>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</si>
  <si>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</si>
  <si>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</si>
  <si>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</si>
  <si>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</si>
  <si>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</si>
  <si>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</si>
  <si>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</si>
  <si>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</si>
  <si>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</si>
  <si>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</si>
  <si>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</si>
  <si>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</si>
  <si>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</si>
  <si>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</si>
  <si>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</si>
  <si>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</si>
  <si>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</si>
  <si>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</si>
  <si>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</si>
  <si>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</si>
  <si>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</si>
  <si>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</si>
  <si>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</si>
  <si>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</si>
  <si>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</si>
  <si>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</si>
  <si>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</si>
  <si>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</si>
  <si>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</si>
  <si>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</si>
  <si>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</si>
  <si>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</si>
  <si>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</si>
  <si>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</si>
  <si>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</si>
  <si>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</si>
  <si>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</si>
  <si>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</si>
  <si>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</si>
  <si>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</si>
  <si>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</si>
  <si>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</si>
  <si>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</si>
  <si>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</si>
  <si>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</si>
  <si>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</si>
  <si>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</si>
  <si>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</si>
  <si>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</si>
  <si>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</si>
  <si>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</si>
  <si>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</si>
  <si>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</si>
  <si>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</si>
  <si>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</si>
  <si>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</si>
  <si>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</si>
  <si>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</si>
  <si>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</si>
  <si>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</si>
  <si>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</si>
  <si>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</si>
  <si>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</si>
  <si>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</si>
  <si>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</si>
  <si>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</si>
  <si>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</si>
  <si>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</si>
  <si>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</si>
  <si>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</si>
  <si>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</si>
  <si>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</si>
  <si>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</si>
  <si>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</si>
  <si>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</si>
  <si>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</si>
  <si>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</si>
  <si>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</si>
  <si>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</si>
  <si>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</si>
  <si>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</si>
  <si>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</si>
  <si>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</si>
  <si>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</si>
  <si>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</si>
  <si>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</si>
  <si>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</si>
  <si>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</si>
  <si>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</si>
  <si>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</si>
  <si>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</si>
  <si>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</si>
  <si>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</si>
  <si>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</si>
  <si>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</si>
  <si>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</si>
  <si>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</si>
  <si>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</si>
  <si>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</si>
  <si>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</si>
  <si>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</si>
  <si>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</si>
  <si>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</si>
  <si>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</si>
  <si>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</si>
  <si>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</si>
  <si>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</si>
  <si>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</si>
  <si>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</si>
  <si>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</si>
  <si>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</si>
  <si>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</si>
  <si>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</si>
  <si>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</si>
  <si>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</si>
  <si>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</si>
  <si>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</si>
  <si>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</si>
  <si>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</si>
  <si>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</si>
  <si>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</si>
  <si>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</si>
  <si>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</si>
  <si>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</si>
  <si>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</si>
  <si>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</si>
  <si>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</si>
  <si>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</si>
  <si>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</si>
  <si>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</si>
  <si>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</si>
  <si>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</si>
  <si>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</si>
  <si>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</si>
  <si>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</si>
  <si>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</si>
  <si>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</si>
  <si>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</si>
  <si>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</si>
  <si>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</si>
  <si>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</si>
  <si>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</si>
  <si>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</si>
  <si>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</si>
  <si>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</si>
  <si>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</si>
  <si>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</si>
  <si>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</si>
  <si>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</si>
  <si>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</si>
  <si>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</si>
  <si>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</si>
  <si>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</si>
  <si>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</si>
  <si>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</si>
  <si>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</si>
  <si>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</si>
  <si>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</si>
  <si>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</si>
  <si>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</si>
  <si>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</si>
  <si>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</si>
  <si>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</si>
  <si>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</si>
  <si>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</si>
  <si>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</si>
  <si>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</si>
  <si>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</si>
  <si>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</si>
  <si>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</si>
  <si>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</si>
  <si>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</si>
  <si>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</si>
  <si>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</si>
  <si>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</si>
  <si>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</si>
  <si>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</si>
  <si>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</si>
  <si>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</si>
  <si>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</si>
  <si>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</si>
  <si>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</si>
  <si>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</si>
  <si>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</si>
  <si>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</si>
  <si>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</si>
  <si>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</si>
  <si>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</si>
  <si>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</si>
  <si>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</si>
  <si>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</si>
  <si>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</si>
  <si>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</si>
  <si>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</si>
  <si>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</si>
  <si>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</si>
  <si>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</si>
  <si>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</si>
  <si>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</si>
  <si>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</si>
  <si>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</si>
  <si>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</si>
  <si>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</si>
  <si>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</si>
  <si>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</si>
  <si>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</si>
  <si>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</si>
  <si>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</si>
  <si>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</si>
  <si>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</si>
  <si>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</si>
  <si>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</si>
  <si>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</si>
  <si>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</si>
  <si>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</si>
  <si>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</si>
  <si>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</si>
  <si>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</si>
  <si>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</si>
  <si>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</si>
  <si>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</si>
  <si>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</si>
  <si>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</si>
  <si>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</si>
  <si>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</si>
  <si>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</si>
  <si>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</si>
  <si>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</si>
  <si>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</si>
  <si>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</si>
  <si>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</si>
  <si>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</si>
  <si>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</si>
  <si>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</si>
  <si>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</si>
  <si>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</si>
  <si>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</si>
  <si>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</si>
  <si>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</si>
  <si>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</si>
  <si>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</si>
  <si>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</si>
  <si>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</si>
  <si>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</si>
  <si>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</si>
  <si>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</si>
  <si>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</si>
  <si>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</si>
  <si>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</si>
  <si>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</si>
  <si>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</si>
  <si>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</si>
  <si>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</si>
  <si>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</si>
  <si>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</si>
  <si>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</si>
  <si>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</si>
  <si>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</si>
  <si>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</si>
  <si>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</si>
  <si>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</si>
  <si>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</si>
  <si>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</si>
  <si>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</si>
  <si>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</si>
  <si>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</si>
  <si>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</si>
  <si>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</si>
  <si>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</si>
  <si>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</si>
  <si>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</si>
  <si>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</si>
  <si>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</si>
  <si>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</si>
  <si>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</si>
  <si>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</si>
  <si>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</si>
  <si>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</si>
  <si>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</si>
  <si>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</si>
  <si>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</si>
  <si>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</si>
  <si>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</si>
  <si>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</si>
  <si>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</si>
  <si>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</si>
  <si>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</si>
  <si>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</si>
  <si>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</si>
  <si>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</si>
  <si>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</si>
  <si>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</si>
  <si>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</si>
  <si>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</si>
  <si>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</si>
  <si>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</si>
  <si>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</si>
  <si>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</si>
  <si>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</si>
  <si>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</si>
  <si>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</si>
  <si>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</si>
  <si>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</si>
  <si>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</si>
  <si>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</si>
  <si>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</si>
  <si>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</si>
  <si>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</si>
  <si>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</si>
  <si>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</si>
  <si>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</si>
  <si>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</si>
  <si>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</si>
  <si>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</si>
  <si>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</si>
  <si>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</si>
  <si>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</si>
  <si>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</si>
  <si>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</si>
  <si>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</si>
  <si>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</si>
  <si>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</si>
  <si>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</si>
  <si>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</si>
  <si>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</si>
  <si>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</si>
  <si>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</si>
  <si>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</si>
  <si>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</si>
  <si>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</si>
  <si>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</si>
  <si>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</si>
  <si>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</si>
  <si>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</si>
  <si>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</si>
  <si>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</si>
  <si>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</si>
  <si>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</si>
  <si>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</si>
  <si>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</si>
  <si>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</si>
  <si>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</si>
  <si>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</si>
  <si>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</si>
  <si>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</si>
  <si>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</si>
  <si>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</si>
  <si>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</si>
  <si>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</si>
  <si>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</si>
  <si>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</si>
  <si>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</si>
  <si>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</si>
  <si>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</si>
  <si>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</si>
  <si>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</si>
  <si>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</si>
  <si>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</si>
  <si>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</si>
  <si>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</si>
  <si>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</si>
  <si>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</si>
  <si>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</si>
  <si>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</si>
  <si>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</si>
  <si>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</si>
  <si>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</si>
  <si>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</si>
  <si>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</si>
  <si>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</si>
  <si>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</si>
  <si>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</si>
  <si>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</si>
  <si>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</si>
  <si>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</si>
  <si>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</si>
  <si>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</si>
  <si>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</si>
  <si>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</si>
  <si>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</si>
  <si>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</si>
  <si>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</si>
  <si>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</si>
  <si>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</si>
  <si>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</si>
  <si>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</si>
  <si>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</si>
  <si>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</si>
  <si>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</si>
  <si>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</si>
  <si>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</si>
  <si>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</si>
  <si>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</si>
  <si>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</si>
  <si>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</si>
  <si>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</si>
  <si>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</si>
  <si>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</si>
  <si>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</si>
  <si>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</si>
  <si>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</si>
  <si>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</si>
  <si>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</si>
  <si>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</si>
  <si>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</si>
  <si>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</si>
  <si>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</si>
  <si>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</si>
  <si>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</si>
  <si>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</si>
  <si>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</si>
  <si>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</si>
  <si>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</si>
  <si>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</si>
  <si>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</si>
  <si>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</si>
  <si>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</si>
  <si>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</si>
  <si>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</si>
  <si>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</si>
  <si>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</si>
  <si>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</si>
  <si>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</si>
  <si>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</si>
  <si>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</si>
  <si>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</si>
  <si>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</si>
  <si>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</si>
  <si>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</si>
  <si>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</si>
  <si>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</si>
  <si>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</si>
  <si>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</si>
  <si>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</si>
  <si>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</si>
  <si>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</si>
  <si>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</si>
  <si>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</si>
  <si>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</si>
  <si>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</si>
  <si>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</si>
  <si>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</si>
  <si>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</si>
  <si>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</si>
  <si>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</si>
  <si>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</si>
  <si>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</si>
  <si>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</si>
  <si>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</si>
  <si>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</si>
  <si>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</si>
  <si>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</si>
  <si>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</si>
  <si>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</si>
  <si>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</si>
  <si>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</si>
  <si>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</si>
  <si>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</si>
  <si>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</si>
  <si>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</si>
  <si>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</si>
  <si>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</si>
  <si>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</si>
  <si>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</si>
  <si>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</si>
  <si>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</si>
  <si>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</si>
  <si>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</si>
  <si>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</si>
  <si>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</si>
  <si>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</si>
  <si>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</si>
  <si>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</si>
  <si>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</si>
  <si>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</si>
  <si>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</si>
  <si>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</si>
  <si>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</si>
  <si>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</si>
  <si>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</si>
  <si>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</si>
  <si>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</si>
  <si>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</si>
  <si>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</si>
  <si>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</si>
  <si>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</si>
  <si>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</si>
  <si>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</si>
  <si>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</si>
  <si>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</si>
  <si>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</si>
  <si>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</si>
  <si>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</si>
  <si>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</si>
  <si>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</si>
  <si>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</si>
  <si>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</si>
  <si>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</si>
  <si>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</si>
  <si>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</si>
  <si>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</si>
  <si>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</si>
  <si>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</si>
  <si>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</si>
  <si>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</si>
  <si>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</si>
  <si>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</si>
  <si>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</si>
  <si>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</si>
  <si>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</si>
  <si>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</si>
  <si>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</si>
  <si>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</si>
  <si>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</si>
  <si>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</si>
  <si>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</si>
  <si>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</si>
  <si>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</si>
  <si>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</si>
  <si>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</si>
  <si>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</si>
  <si>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</si>
  <si>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</si>
  <si>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</si>
  <si>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</si>
  <si>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</si>
  <si>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</si>
  <si>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</si>
  <si>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</si>
  <si>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</si>
  <si>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</si>
  <si>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</si>
  <si>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</si>
  <si>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</si>
  <si>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</si>
  <si>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</si>
  <si>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</si>
  <si>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</si>
  <si>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</si>
  <si>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</si>
  <si>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</si>
  <si>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</si>
  <si>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</si>
  <si>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</si>
  <si>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</si>
  <si>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</si>
  <si>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</si>
  <si>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</si>
  <si>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</si>
  <si>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</si>
  <si>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</si>
  <si>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</si>
  <si>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</si>
  <si>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</si>
  <si>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</si>
  <si>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</si>
  <si>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</si>
  <si>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</si>
  <si>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</si>
  <si>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</si>
  <si>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</si>
  <si>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</si>
  <si>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</si>
  <si>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</si>
  <si>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</si>
  <si>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</si>
  <si>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</si>
  <si>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</si>
  <si>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</si>
  <si>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</si>
  <si>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</si>
  <si>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</si>
  <si>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</si>
  <si>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</si>
  <si>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</si>
  <si>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</si>
  <si>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</si>
  <si>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</si>
  <si>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</si>
  <si>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</si>
  <si>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</si>
  <si>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</si>
  <si>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</si>
  <si>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</si>
  <si>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</si>
  <si>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</si>
  <si>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</si>
  <si>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</si>
  <si>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</si>
  <si>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</si>
  <si>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</si>
  <si>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</si>
  <si>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</si>
  <si>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</si>
  <si>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</si>
  <si>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</si>
  <si>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</si>
  <si>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</si>
  <si>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</si>
  <si>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</si>
  <si>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</si>
  <si>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</si>
  <si>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</si>
  <si>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</si>
  <si>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</si>
  <si>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</si>
  <si>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</si>
  <si>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</si>
  <si>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</si>
  <si>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</si>
  <si>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</si>
  <si>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</si>
  <si>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</si>
  <si>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</si>
  <si>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</si>
  <si>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</si>
  <si>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</si>
  <si>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</si>
  <si>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</si>
  <si>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</si>
  <si>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</si>
  <si>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</si>
  <si>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</si>
  <si>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</si>
  <si>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</si>
  <si>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</si>
  <si>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</si>
  <si>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</si>
  <si>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</si>
  <si>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</si>
  <si>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</si>
  <si>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</si>
  <si>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</si>
  <si>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</si>
  <si>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</si>
  <si>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</si>
  <si>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</si>
  <si>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</si>
  <si>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</si>
  <si>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</si>
  <si>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</si>
  <si>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</si>
  <si>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</si>
  <si>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</si>
  <si>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</si>
  <si>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</si>
  <si>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</si>
  <si>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</si>
  <si>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</si>
  <si>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</si>
  <si>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</si>
  <si>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</si>
  <si>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</si>
  <si>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</si>
  <si>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</si>
  <si>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</si>
  <si>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</si>
  <si>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</si>
  <si>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</si>
  <si>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</si>
  <si>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</si>
  <si>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</si>
  <si>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</si>
  <si>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</si>
  <si>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</si>
  <si>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</si>
  <si>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</si>
  <si>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</si>
  <si>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</si>
  <si>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</si>
  <si>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</si>
  <si>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</si>
  <si>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</si>
  <si>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</si>
  <si>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</si>
  <si>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</si>
  <si>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</si>
  <si>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</si>
  <si>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</si>
  <si>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</si>
  <si>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</si>
  <si>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</si>
  <si>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</si>
  <si>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</si>
  <si>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</si>
  <si>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</si>
  <si>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</si>
  <si>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</si>
  <si>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</si>
  <si>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</si>
  <si>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</si>
  <si>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</si>
  <si>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</si>
  <si>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</si>
  <si>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</si>
  <si>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</si>
  <si>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</si>
  <si>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</si>
  <si>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</si>
  <si>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</si>
  <si>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</si>
  <si>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</si>
  <si>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</si>
  <si>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</si>
  <si>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</si>
  <si>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</si>
  <si>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</si>
  <si>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</si>
  <si>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</si>
  <si>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</si>
  <si>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</si>
  <si>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</si>
  <si>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</si>
  <si>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</si>
  <si>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</si>
  <si>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</si>
  <si>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</si>
  <si>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</si>
  <si>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</si>
  <si>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</si>
  <si>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</si>
  <si>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</si>
  <si>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</si>
  <si>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</si>
  <si>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</si>
  <si>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</si>
  <si>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</si>
  <si>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</si>
  <si>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</si>
  <si>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</si>
  <si>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</si>
  <si>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</si>
  <si>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</si>
  <si>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</si>
  <si>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</si>
  <si>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</si>
  <si>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</si>
  <si>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</si>
  <si>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</si>
  <si>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</si>
  <si>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</si>
  <si>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</si>
  <si>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</si>
  <si>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</si>
  <si>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</si>
  <si>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</si>
  <si>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</si>
  <si>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</si>
  <si>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</si>
  <si>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</si>
  <si>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</si>
  <si>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</si>
  <si>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</si>
  <si>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</si>
  <si>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</si>
  <si>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</si>
  <si>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</si>
  <si>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</si>
  <si>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</si>
  <si>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</si>
  <si>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</si>
  <si>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</si>
  <si>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</si>
  <si>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</si>
  <si>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</si>
  <si>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</si>
  <si>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</si>
  <si>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</si>
  <si>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</si>
  <si>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</si>
  <si>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</si>
  <si>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</si>
  <si>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</si>
  <si>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</si>
  <si>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</si>
  <si>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</si>
  <si>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</si>
  <si>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</si>
  <si>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</si>
  <si>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</si>
  <si>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</si>
  <si>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</si>
  <si>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</si>
  <si>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</si>
  <si>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</si>
  <si>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</si>
  <si>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</si>
  <si>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</si>
  <si>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</si>
  <si>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</si>
  <si>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</si>
  <si>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</si>
  <si>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</si>
  <si>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</si>
  <si>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</si>
  <si>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</si>
  <si>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</si>
  <si>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</si>
  <si>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</si>
  <si>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</si>
  <si>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</si>
  <si>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</si>
  <si>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</si>
  <si>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</si>
  <si>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</si>
  <si>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</si>
  <si>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</si>
  <si>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</si>
  <si>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</si>
  <si>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</si>
  <si>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</si>
  <si>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</si>
  <si>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</si>
  <si>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</si>
  <si>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</si>
  <si>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</si>
  <si>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</si>
  <si>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</si>
  <si>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</si>
  <si>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</si>
  <si>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</si>
  <si>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</si>
  <si>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</si>
  <si>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</si>
  <si>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</si>
  <si>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</si>
  <si>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</si>
  <si>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</si>
  <si>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</si>
  <si>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</si>
  <si>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</si>
  <si>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</si>
  <si>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</si>
  <si>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</si>
  <si>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</si>
  <si>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</si>
  <si>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</si>
  <si>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</si>
  <si>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</si>
  <si>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</si>
  <si>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</si>
  <si>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</si>
  <si>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</si>
  <si>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</si>
  <si>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</si>
  <si>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</si>
  <si>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</si>
  <si>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</si>
  <si>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</si>
  <si>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</si>
  <si>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</si>
  <si>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</si>
  <si>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</si>
  <si>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</si>
  <si>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</si>
  <si>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</si>
  <si>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</si>
  <si>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</si>
  <si>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</si>
  <si>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</si>
  <si>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</si>
  <si>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</si>
  <si>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</si>
  <si>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</si>
  <si>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</si>
  <si>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</si>
  <si>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</si>
  <si>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</si>
  <si>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</si>
  <si>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</si>
  <si>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</si>
  <si>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</si>
  <si>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</si>
  <si>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</si>
  <si>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</si>
  <si>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</si>
  <si>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</si>
  <si>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</si>
  <si>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</si>
  <si>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</si>
  <si>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</si>
  <si>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</si>
  <si>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</si>
  <si>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</si>
  <si>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</si>
  <si>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</si>
  <si>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</si>
  <si>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</si>
  <si>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</si>
  <si>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</si>
  <si>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</si>
  <si>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</si>
  <si>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</si>
  <si>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</si>
  <si>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</si>
  <si>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</si>
  <si>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</si>
  <si>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</si>
  <si>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</si>
  <si>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</si>
  <si>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</si>
  <si>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</si>
  <si>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</si>
  <si>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</si>
  <si>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</si>
  <si>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</si>
  <si>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</si>
  <si>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</si>
  <si>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</si>
  <si>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</si>
  <si>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</si>
  <si>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</si>
  <si>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</si>
  <si>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</si>
  <si>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</si>
  <si>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</si>
  <si>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</si>
  <si>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</si>
  <si>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</si>
  <si>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</si>
  <si>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</si>
  <si>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</si>
  <si>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</si>
  <si>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</si>
  <si>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</si>
  <si>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</si>
  <si>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</si>
  <si>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</si>
  <si>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</si>
  <si>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</si>
  <si>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</si>
  <si>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</si>
  <si>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</si>
  <si>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</si>
  <si>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</si>
  <si>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</si>
  <si>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</si>
  <si>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</si>
  <si>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</si>
  <si>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</si>
  <si>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</si>
  <si>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</si>
  <si>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</si>
  <si>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</si>
  <si>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</si>
  <si>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</si>
  <si>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</si>
  <si>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</si>
  <si>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</si>
  <si>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</si>
  <si>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</si>
  <si>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</si>
  <si>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</si>
  <si>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</si>
  <si>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</si>
  <si>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</si>
  <si>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</si>
  <si>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</si>
  <si>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</si>
  <si>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</si>
  <si>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</si>
  <si>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</si>
  <si>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</si>
  <si>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</si>
  <si>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</si>
  <si>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</si>
  <si>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</si>
  <si>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</si>
  <si>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</si>
  <si>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</si>
  <si>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</si>
  <si>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</si>
  <si>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</si>
  <si>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</si>
  <si>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</si>
  <si>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</si>
  <si>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</si>
  <si>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</si>
  <si>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</si>
  <si>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</si>
  <si>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</si>
  <si>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</si>
  <si>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</si>
  <si>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</si>
  <si>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</si>
  <si>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</si>
  <si>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</si>
  <si>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</si>
  <si>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</si>
  <si>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</si>
  <si>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</si>
  <si>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</si>
  <si>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</si>
  <si>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</si>
  <si>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</si>
  <si>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</si>
  <si>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</si>
  <si>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</si>
  <si>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</si>
  <si>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</si>
  <si>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</si>
  <si>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</si>
  <si>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</si>
  <si>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</si>
  <si>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</si>
  <si>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</si>
  <si>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</si>
  <si>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</si>
  <si>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</si>
  <si>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</si>
  <si>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</si>
  <si>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</si>
  <si>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</si>
  <si>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</si>
  <si>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</si>
  <si>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</si>
  <si>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</si>
  <si>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</si>
  <si>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</si>
  <si>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</si>
  <si>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</si>
  <si>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</si>
  <si>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</si>
  <si>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</si>
  <si>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</si>
  <si>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</si>
  <si>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</si>
  <si>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</si>
  <si>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</si>
  <si>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</si>
  <si>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</si>
  <si>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</si>
  <si>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</si>
  <si>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</si>
  <si>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</si>
  <si>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</si>
  <si>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</si>
  <si>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</si>
  <si>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</si>
  <si>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</si>
  <si>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</si>
  <si>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</si>
  <si>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</si>
  <si>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</si>
  <si>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</si>
  <si>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</si>
  <si>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</si>
  <si>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</si>
  <si>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</si>
  <si>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</si>
  <si>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</si>
  <si>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</si>
  <si>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</si>
  <si>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</si>
  <si>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</si>
  <si>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</si>
  <si>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</si>
  <si>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</si>
  <si>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</si>
  <si>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</si>
  <si>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</si>
  <si>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</si>
  <si>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</si>
  <si>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</si>
  <si>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</si>
  <si>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</si>
  <si>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</si>
  <si>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</si>
  <si>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</si>
  <si>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</si>
  <si>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</si>
  <si>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</si>
  <si>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</si>
  <si>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</si>
  <si>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</si>
  <si>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</si>
  <si>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</si>
  <si>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</si>
  <si>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</si>
  <si>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</si>
  <si>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</si>
  <si>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</si>
  <si>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</si>
  <si>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</si>
  <si>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</si>
  <si>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</si>
  <si>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</si>
  <si>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</si>
  <si>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</si>
  <si>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</si>
  <si>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</si>
  <si>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</si>
  <si>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</si>
  <si>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</si>
  <si>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</si>
  <si>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</si>
  <si>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</si>
  <si>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</si>
  <si>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</si>
  <si>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</si>
  <si>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</si>
  <si>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</si>
  <si>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</si>
  <si>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</si>
  <si>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</si>
  <si>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</si>
  <si>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</si>
  <si>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</si>
  <si>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</si>
  <si>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</si>
  <si>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</si>
  <si>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</si>
  <si>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</si>
  <si>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</si>
  <si>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</si>
  <si>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</si>
  <si>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</si>
  <si>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</si>
  <si>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</si>
  <si>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</si>
  <si>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</si>
  <si>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</si>
  <si>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</si>
  <si>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</si>
  <si>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</si>
  <si>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</si>
  <si>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</si>
  <si>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</si>
  <si>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</si>
  <si>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</si>
  <si>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</si>
  <si>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</si>
  <si>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</si>
  <si>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</si>
  <si>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</si>
  <si>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</si>
  <si>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</si>
  <si>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</si>
  <si>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</si>
  <si>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</si>
  <si>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</si>
  <si>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</si>
  <si>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</si>
  <si>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</si>
  <si>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</si>
  <si>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</si>
  <si>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</si>
  <si>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</si>
  <si>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</si>
  <si>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</si>
  <si>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</si>
  <si>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</si>
  <si>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</si>
  <si>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</si>
  <si>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</si>
  <si>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</si>
  <si>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</si>
  <si>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</si>
  <si>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</si>
  <si>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</si>
  <si>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</si>
  <si>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</si>
  <si>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</si>
  <si>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</si>
  <si>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</si>
  <si>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</si>
  <si>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</si>
  <si>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</si>
  <si>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</si>
  <si>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</si>
  <si>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</si>
  <si>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</si>
  <si>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</si>
  <si>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</si>
  <si>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</si>
  <si>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</si>
  <si>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</si>
  <si>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</si>
  <si>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</si>
  <si>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</si>
  <si>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</si>
  <si>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</si>
  <si>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</si>
  <si>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</si>
  <si>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</si>
  <si>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</si>
  <si>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</si>
  <si>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</si>
  <si>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</si>
  <si>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</si>
  <si>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</si>
  <si>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</si>
  <si>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</si>
  <si>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</si>
  <si>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</si>
  <si>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</si>
  <si>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</si>
  <si>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</si>
  <si>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</si>
  <si>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</si>
  <si>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</si>
  <si>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</si>
  <si>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</si>
  <si>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</si>
  <si>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</si>
  <si>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</si>
  <si>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</si>
  <si>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</si>
  <si>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</si>
  <si>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</si>
  <si>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</si>
  <si>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</si>
  <si>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</si>
  <si>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</si>
  <si>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</si>
  <si>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</si>
  <si>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</si>
  <si>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</si>
  <si>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</si>
  <si>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</si>
  <si>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</si>
  <si>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</si>
  <si>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</si>
  <si>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</si>
  <si>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</si>
  <si>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</si>
  <si>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</si>
  <si>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</si>
  <si>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</si>
  <si>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</si>
  <si>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</si>
  <si>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</si>
  <si>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</si>
  <si>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</si>
  <si>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</si>
  <si>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</si>
  <si>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</si>
  <si>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</si>
  <si>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</si>
  <si>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</si>
  <si>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</si>
  <si>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</si>
  <si>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</si>
  <si>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</si>
  <si>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</si>
  <si>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</si>
  <si>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</si>
  <si>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</si>
  <si>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</si>
  <si>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</si>
  <si>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</si>
  <si>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</si>
  <si>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</si>
  <si>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</si>
  <si>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</si>
  <si>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</si>
  <si>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</si>
  <si>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</si>
  <si>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</si>
  <si>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</si>
  <si>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</si>
  <si>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</si>
  <si>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</si>
  <si>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</si>
  <si>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</si>
  <si>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</si>
  <si>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</si>
  <si>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</si>
  <si>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</si>
  <si>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</si>
  <si>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</si>
  <si>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</si>
  <si>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</si>
  <si>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</si>
  <si>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</si>
  <si>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</si>
  <si>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</si>
  <si>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</si>
  <si>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</si>
  <si>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</si>
  <si>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</si>
  <si>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</si>
  <si>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</si>
  <si>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</si>
  <si>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</si>
  <si>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</si>
  <si>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</si>
  <si>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</si>
  <si>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</si>
  <si>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</si>
  <si>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</si>
  <si>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</si>
  <si>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</si>
  <si>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</si>
  <si>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</si>
  <si>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</si>
  <si>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</si>
  <si>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</si>
  <si>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</si>
  <si>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</si>
  <si>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</si>
  <si>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</si>
  <si>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</si>
  <si>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</si>
  <si>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</si>
  <si>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</si>
  <si>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</si>
  <si>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</si>
  <si>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</si>
  <si>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</si>
  <si>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</si>
  <si>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</si>
  <si>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</si>
  <si>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</si>
  <si>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</si>
  <si>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</si>
  <si>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</si>
  <si>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</si>
  <si>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</si>
  <si>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</si>
  <si>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</si>
  <si>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</si>
  <si>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</si>
  <si>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</si>
  <si>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</si>
  <si>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</si>
  <si>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</si>
  <si>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</si>
  <si>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</si>
  <si>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</si>
  <si>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</si>
  <si>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</si>
  <si>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</si>
  <si>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</si>
  <si>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</si>
  <si>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</si>
  <si>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</si>
  <si>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</si>
  <si>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</si>
  <si>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</si>
  <si>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</si>
  <si>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</si>
  <si>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</si>
  <si>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</si>
  <si>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</si>
  <si>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</si>
  <si>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</si>
  <si>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</si>
  <si>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</si>
  <si>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</si>
  <si>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</si>
  <si>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</si>
  <si>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</si>
  <si>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</si>
  <si>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</si>
  <si>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</si>
  <si>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</si>
  <si>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</si>
  <si>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</si>
  <si>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</si>
  <si>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</si>
  <si>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</si>
  <si>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</si>
  <si>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</si>
  <si>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</si>
  <si>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</si>
  <si>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</si>
  <si>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</si>
  <si>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</si>
  <si>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</si>
  <si>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</si>
  <si>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</si>
  <si>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</si>
  <si>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</si>
  <si>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</si>
  <si>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</si>
  <si>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</si>
  <si>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</si>
  <si>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</si>
  <si>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</si>
  <si>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</si>
  <si>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</si>
  <si>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</si>
  <si>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</si>
  <si>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</si>
  <si>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</si>
  <si>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</si>
  <si>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</si>
  <si>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</si>
  <si>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</si>
  <si>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</si>
  <si>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</si>
  <si>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</si>
  <si>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</si>
  <si>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</si>
  <si>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</si>
  <si>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</si>
  <si>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</si>
  <si>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</si>
  <si>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</si>
  <si>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</si>
  <si>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</si>
  <si>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</si>
  <si>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</si>
  <si>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</si>
  <si>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</si>
  <si>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</si>
  <si>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</si>
  <si>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</si>
  <si>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</si>
  <si>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</si>
  <si>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</si>
  <si>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</si>
  <si>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</si>
  <si>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</si>
  <si>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</si>
  <si>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</si>
  <si>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</si>
  <si>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</si>
  <si>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</si>
  <si>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</si>
  <si>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</si>
  <si>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</si>
  <si>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</si>
  <si>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</si>
  <si>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</si>
  <si>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</si>
  <si>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</si>
  <si>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</si>
  <si>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</si>
  <si>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</si>
  <si>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</si>
  <si>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</si>
  <si>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</si>
  <si>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</si>
  <si>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</si>
  <si>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</si>
  <si>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</si>
  <si>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</si>
  <si>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</si>
  <si>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</si>
  <si>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</si>
  <si>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</si>
  <si>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</si>
  <si>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</si>
  <si>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</si>
  <si>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</si>
  <si>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</si>
  <si>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</si>
  <si>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</si>
  <si>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</si>
  <si>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</si>
  <si>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</si>
  <si>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</si>
  <si>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</si>
  <si>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</si>
  <si>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</si>
  <si>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</si>
  <si>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</si>
  <si>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</si>
  <si>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</si>
  <si>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</si>
  <si>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</si>
  <si>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</si>
  <si>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</si>
  <si>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</si>
  <si>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</si>
  <si>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</si>
  <si>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</si>
  <si>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</si>
  <si>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</si>
  <si>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</si>
  <si>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</si>
  <si>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</si>
  <si>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</si>
  <si>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</si>
  <si>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</si>
  <si>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</si>
  <si>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</si>
  <si>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</si>
  <si>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</si>
  <si>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</si>
  <si>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</si>
  <si>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</si>
  <si>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</si>
  <si>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</si>
  <si>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</si>
  <si>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</si>
  <si>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</si>
  <si>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</si>
  <si>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</si>
  <si>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</si>
  <si>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</si>
  <si>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</si>
  <si>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</si>
  <si>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</si>
  <si>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</si>
  <si>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</si>
  <si>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</si>
  <si>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</si>
  <si>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</si>
  <si>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</si>
  <si>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</si>
  <si>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</si>
  <si>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</si>
  <si>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</si>
  <si>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</si>
  <si>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</si>
  <si>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</si>
  <si>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</si>
  <si>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</si>
  <si>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</si>
  <si>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</si>
  <si>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</si>
  <si>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</si>
  <si>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</si>
  <si>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</si>
  <si>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</si>
  <si>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</si>
  <si>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</si>
  <si>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</si>
  <si>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</si>
  <si>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</si>
  <si>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</si>
  <si>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</si>
  <si>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</si>
  <si>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</si>
  <si>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</si>
  <si>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</si>
  <si>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</si>
  <si>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</si>
  <si>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</si>
  <si>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</si>
  <si>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</si>
  <si>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</si>
  <si>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</si>
  <si>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</si>
  <si>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</si>
  <si>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</si>
  <si>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</si>
  <si>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</si>
  <si>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</si>
  <si>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</si>
  <si>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</si>
  <si>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</si>
  <si>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</si>
  <si>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</si>
  <si>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</si>
  <si>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</si>
  <si>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</si>
  <si>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</si>
  <si>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</si>
  <si>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</si>
  <si>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</si>
  <si>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</si>
  <si>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</si>
  <si>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</si>
  <si>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</si>
  <si>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</si>
  <si>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</si>
  <si>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</si>
  <si>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</si>
  <si>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</si>
  <si>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</si>
  <si>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</si>
  <si>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</si>
  <si>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</si>
  <si>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</si>
  <si>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</si>
  <si>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</si>
  <si>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</si>
  <si>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</si>
  <si>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</si>
  <si>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</si>
  <si>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</si>
  <si>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</si>
  <si>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</si>
  <si>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</si>
  <si>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</si>
  <si>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</si>
  <si>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</si>
  <si>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</si>
  <si>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</si>
  <si>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</si>
  <si>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</si>
  <si>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</si>
  <si>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</si>
  <si>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</si>
  <si>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</si>
  <si>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</si>
  <si>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</si>
  <si>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</si>
  <si>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</si>
  <si>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</si>
  <si>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</si>
  <si>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</si>
  <si>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</si>
  <si>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</si>
  <si>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</si>
  <si>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</si>
  <si>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</si>
  <si>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</si>
  <si>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</si>
  <si>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</si>
  <si>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</si>
  <si>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</si>
  <si>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</si>
  <si>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</si>
  <si>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</si>
  <si>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</si>
  <si>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</si>
  <si>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</si>
  <si>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</si>
  <si>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</si>
  <si>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</si>
  <si>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</si>
  <si>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</si>
  <si>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</si>
  <si>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</si>
  <si>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</si>
  <si>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</si>
  <si>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</si>
  <si>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</si>
  <si>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</si>
  <si>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</si>
  <si>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</si>
  <si>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</si>
  <si>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</si>
  <si>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</si>
  <si>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</si>
  <si>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</si>
  <si>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</si>
  <si>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</si>
  <si>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</si>
  <si>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</si>
  <si>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</si>
  <si>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</si>
  <si>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</si>
  <si>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</si>
  <si>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</si>
  <si>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</si>
  <si>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</si>
  <si>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</si>
  <si>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</si>
  <si>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</si>
  <si>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</si>
  <si>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</si>
  <si>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</si>
  <si>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</si>
  <si>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</si>
  <si>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</si>
  <si>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</si>
  <si>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</si>
  <si>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</si>
  <si>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</si>
  <si>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</si>
  <si>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</si>
  <si>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</si>
  <si>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</si>
  <si>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</si>
  <si>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</si>
  <si>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</si>
  <si>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</si>
  <si>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</si>
  <si>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</si>
  <si>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</si>
  <si>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</si>
  <si>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</si>
  <si>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</si>
  <si>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</si>
  <si>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</si>
  <si>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</si>
  <si>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</si>
  <si>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</si>
  <si>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</si>
  <si>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</si>
  <si>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</si>
  <si>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</si>
  <si>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</si>
  <si>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</si>
  <si>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</si>
  <si>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</si>
  <si>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</si>
  <si>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</si>
  <si>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</si>
  <si>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</si>
  <si>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</si>
  <si>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</si>
  <si>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</si>
  <si>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</si>
  <si>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</si>
  <si>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</si>
  <si>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</si>
  <si>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</si>
  <si>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</si>
  <si>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</si>
  <si>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</si>
  <si>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</si>
  <si>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</si>
  <si>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</si>
  <si>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</si>
  <si>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</si>
  <si>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</si>
  <si>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</si>
  <si>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</si>
  <si>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</si>
  <si>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</si>
  <si>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</si>
  <si>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</si>
  <si>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</si>
  <si>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</si>
  <si>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</si>
  <si>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</si>
  <si>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</si>
  <si>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</si>
  <si>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</si>
  <si>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</si>
  <si>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</si>
  <si>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</si>
  <si>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</si>
  <si>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</si>
  <si>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</si>
  <si>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</si>
  <si>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</si>
  <si>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</si>
  <si>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</si>
  <si>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</si>
  <si>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</si>
  <si>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</si>
  <si>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</si>
  <si>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</si>
  <si>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</si>
  <si>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</si>
  <si>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</si>
  <si>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</si>
  <si>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</si>
  <si>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</si>
  <si>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</si>
  <si>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</si>
  <si>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</si>
  <si>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</si>
  <si>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</si>
  <si>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</si>
  <si>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</si>
  <si>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</si>
  <si>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</si>
  <si>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</si>
  <si>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</si>
  <si>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</si>
  <si>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</si>
  <si>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</si>
  <si>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</si>
  <si>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</si>
  <si>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</si>
  <si>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</si>
  <si>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</si>
  <si>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</si>
  <si>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</si>
  <si>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</si>
  <si>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</si>
  <si>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</si>
  <si>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</si>
  <si>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</si>
  <si>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</si>
  <si>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</si>
  <si>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</si>
  <si>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</si>
  <si>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</si>
  <si>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</si>
  <si>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</si>
  <si>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</si>
  <si>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</si>
  <si>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</si>
  <si>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</si>
  <si>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</si>
  <si>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</si>
  <si>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</si>
  <si>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</si>
  <si>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</si>
  <si>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</si>
  <si>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</si>
  <si>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</si>
  <si>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</si>
  <si>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</si>
  <si>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</si>
  <si>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</si>
  <si>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</si>
  <si>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</si>
  <si>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</si>
  <si>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</si>
  <si>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</si>
  <si>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</si>
  <si>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</si>
  <si>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</si>
  <si>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</si>
  <si>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</si>
  <si>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</si>
  <si>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</si>
  <si>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</si>
  <si>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</si>
  <si>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</si>
  <si>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</si>
  <si>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</si>
  <si>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</si>
  <si>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</si>
  <si>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</si>
  <si>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</si>
  <si>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</si>
  <si>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</si>
  <si>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</si>
  <si>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</si>
  <si>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</si>
  <si>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</si>
  <si>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</si>
  <si>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</si>
  <si>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</si>
  <si>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</si>
  <si>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</si>
  <si>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</si>
  <si>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</si>
  <si>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</si>
  <si>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</si>
  <si>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</si>
  <si>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</si>
  <si>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</si>
  <si>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</si>
  <si>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</si>
  <si>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</si>
  <si>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</si>
  <si>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</si>
  <si>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</si>
  <si>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</si>
  <si>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</si>
  <si>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</si>
  <si>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</si>
  <si>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</si>
  <si>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</si>
  <si>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</si>
  <si>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</si>
  <si>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</si>
  <si>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</si>
  <si>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</si>
  <si>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</si>
  <si>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</si>
  <si>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</si>
  <si>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</si>
  <si>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</si>
  <si>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</si>
  <si>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</si>
  <si>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</si>
  <si>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</si>
  <si>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</si>
  <si>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</si>
  <si>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</si>
  <si>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</si>
  <si>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</si>
  <si>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</si>
  <si>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</si>
  <si>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</si>
  <si>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</si>
  <si>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</si>
  <si>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</si>
  <si>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</si>
  <si>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</si>
  <si>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</si>
  <si>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</si>
  <si>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</si>
  <si>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</si>
  <si>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</si>
  <si>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</si>
  <si>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</si>
  <si>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</si>
  <si>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</si>
  <si>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</si>
  <si>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</si>
  <si>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</si>
  <si>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</si>
  <si>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</si>
  <si>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</si>
  <si>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</si>
  <si>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</si>
  <si>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</si>
  <si>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</si>
  <si>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</si>
  <si>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</si>
  <si>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</si>
  <si>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</si>
  <si>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</si>
  <si>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</si>
  <si>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</si>
  <si>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</si>
  <si>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</si>
  <si>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</si>
  <si>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</si>
  <si>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</si>
  <si>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</si>
  <si>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</si>
  <si>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</si>
  <si>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</si>
  <si>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</si>
  <si>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</si>
  <si>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</si>
  <si>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</si>
  <si>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</si>
  <si>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</si>
  <si>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</si>
  <si>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</si>
  <si>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</si>
  <si>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</si>
  <si>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</si>
  <si>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</si>
  <si>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</si>
  <si>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</si>
  <si>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</si>
  <si>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</si>
  <si>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</si>
  <si>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</si>
  <si>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</si>
  <si>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</si>
  <si>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</si>
  <si>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</si>
  <si>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</si>
  <si>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</si>
  <si>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</si>
  <si>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</si>
  <si>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</si>
  <si>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</si>
  <si>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</si>
  <si>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</si>
  <si>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</si>
  <si>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</si>
  <si>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</si>
  <si>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</si>
  <si>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</si>
  <si>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</si>
  <si>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</si>
  <si>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</si>
  <si>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</si>
  <si>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</si>
  <si>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</si>
  <si>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</si>
  <si>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</si>
  <si>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</si>
  <si>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</si>
  <si>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</si>
  <si>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</si>
  <si>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</si>
  <si>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</si>
  <si>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</si>
  <si>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</si>
  <si>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</si>
  <si>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</si>
  <si>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</si>
  <si>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</si>
  <si>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</si>
  <si>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</si>
  <si>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</si>
  <si>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</si>
  <si>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</si>
  <si>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</si>
  <si>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</si>
  <si>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</si>
  <si>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</si>
  <si>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</si>
  <si>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</si>
  <si>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</si>
  <si>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</si>
  <si>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</si>
  <si>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</si>
  <si>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</si>
  <si>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</si>
  <si>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</si>
  <si>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</si>
  <si>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</si>
  <si>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</si>
  <si>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</si>
  <si>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</si>
  <si>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</si>
  <si>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</si>
  <si>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</si>
  <si>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</si>
  <si>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</si>
  <si>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</si>
  <si>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</si>
  <si>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</si>
  <si>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</si>
  <si>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</si>
  <si>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</si>
  <si>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</si>
  <si>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</si>
  <si>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</si>
  <si>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</si>
  <si>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</si>
  <si>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</si>
  <si>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</si>
  <si>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</si>
  <si>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</si>
  <si>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</si>
  <si>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</si>
  <si>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</si>
  <si>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</si>
  <si>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</si>
  <si>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</si>
  <si>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</si>
  <si>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</si>
  <si>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</si>
  <si>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</si>
  <si>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</si>
  <si>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</si>
  <si>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</si>
  <si>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</si>
  <si>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</si>
  <si>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</si>
  <si>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</si>
  <si>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</si>
  <si>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</si>
  <si>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</si>
  <si>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</si>
  <si>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</si>
  <si>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</si>
  <si>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</si>
  <si>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</si>
  <si>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</si>
  <si>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</si>
  <si>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</si>
  <si>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</si>
  <si>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</si>
  <si>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</si>
  <si>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</si>
  <si>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</si>
  <si>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</si>
  <si>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</si>
  <si>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</si>
  <si>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</si>
  <si>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</si>
  <si>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</si>
  <si>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</si>
  <si>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</si>
  <si>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</si>
  <si>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</si>
  <si>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</si>
  <si>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</si>
  <si>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</si>
  <si>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</si>
  <si>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</si>
  <si>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</si>
  <si>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</si>
  <si>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</si>
  <si>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</si>
  <si>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</si>
  <si>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</si>
  <si>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</si>
  <si>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</si>
  <si>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</si>
  <si>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</si>
  <si>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</si>
  <si>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</si>
  <si>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</si>
  <si>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</si>
  <si>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</si>
  <si>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</si>
  <si>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</si>
  <si>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</si>
  <si>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</si>
  <si>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</si>
  <si>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</si>
  <si>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</si>
  <si>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</si>
  <si>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</si>
  <si>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</si>
  <si>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</si>
  <si>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</si>
  <si>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</si>
  <si>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</si>
  <si>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</si>
  <si>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</si>
  <si>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</si>
  <si>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</si>
  <si>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</si>
  <si>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</si>
  <si>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</si>
  <si>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</si>
  <si>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</si>
  <si>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</si>
  <si>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</si>
  <si>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</si>
  <si>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</si>
  <si>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</si>
  <si>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</si>
  <si>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</si>
  <si>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</si>
  <si>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</si>
  <si>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</si>
  <si>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</si>
  <si>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</si>
  <si>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</si>
  <si>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</si>
  <si>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</si>
  <si>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</si>
  <si>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</si>
  <si>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</si>
  <si>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</si>
  <si>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</si>
  <si>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</si>
  <si>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</si>
  <si>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</si>
  <si>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</si>
  <si>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</si>
  <si>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</si>
  <si>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</si>
  <si>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</si>
  <si>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</si>
  <si>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</si>
  <si>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</si>
  <si>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</si>
  <si>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</si>
  <si>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</si>
  <si>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</si>
  <si>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</si>
  <si>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</si>
  <si>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</si>
  <si>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</si>
  <si>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</si>
  <si>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</si>
  <si>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</si>
  <si>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</si>
  <si>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</si>
  <si>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</si>
  <si>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</si>
  <si>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</si>
  <si>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</si>
  <si>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</si>
  <si>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</si>
  <si>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</si>
  <si>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</si>
  <si>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</si>
  <si>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</si>
  <si>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</si>
  <si>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</si>
  <si>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</si>
  <si>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</si>
  <si>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</si>
  <si>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</si>
  <si>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</si>
  <si>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</si>
  <si>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</si>
  <si>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</si>
  <si>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</si>
  <si>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</si>
  <si>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</si>
  <si>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</si>
  <si>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</si>
  <si>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</si>
  <si>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</si>
  <si>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</si>
  <si>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</si>
  <si>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</si>
  <si>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</si>
  <si>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</si>
  <si>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</si>
  <si>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</si>
  <si>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</si>
  <si>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</si>
  <si>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</si>
  <si>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</si>
  <si>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</si>
  <si>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</si>
  <si>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</si>
  <si>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</si>
  <si>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</si>
  <si>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</si>
  <si>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</si>
  <si>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</si>
  <si>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</si>
  <si>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</si>
  <si>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</si>
  <si>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</si>
  <si>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</si>
  <si>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</si>
  <si>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</si>
  <si>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</si>
  <si>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</si>
  <si>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</si>
  <si>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</si>
  <si>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</si>
  <si>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</si>
  <si>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</si>
  <si>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</si>
  <si>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</si>
  <si>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</si>
  <si>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</si>
  <si>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</si>
  <si>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</si>
  <si>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</si>
  <si>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</si>
  <si>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</si>
  <si>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</si>
  <si>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</si>
  <si>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</si>
  <si>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</si>
  <si>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</si>
  <si>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</si>
  <si>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</si>
  <si>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</si>
  <si>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</si>
  <si>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</si>
  <si>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</si>
  <si>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</si>
  <si>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</si>
  <si>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</si>
  <si>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</si>
  <si>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</si>
  <si>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</si>
  <si>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</si>
  <si>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</si>
  <si>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</si>
  <si>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</si>
  <si>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</si>
  <si>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</si>
  <si>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</si>
  <si>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</si>
  <si>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</si>
  <si>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</si>
  <si>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</si>
  <si>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</si>
  <si>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</si>
  <si>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</si>
  <si>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</si>
  <si>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</si>
  <si>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</si>
  <si>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</si>
  <si>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</si>
  <si>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</si>
  <si>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</si>
  <si>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</si>
  <si>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</si>
  <si>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</si>
  <si>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</si>
  <si>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</si>
  <si>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</si>
  <si>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</si>
  <si>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</si>
  <si>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</si>
  <si>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</si>
  <si>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</si>
  <si>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</si>
  <si>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</si>
  <si>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</si>
  <si>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</si>
  <si>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</si>
  <si>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</si>
  <si>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</si>
  <si>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</si>
  <si>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</si>
  <si>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</si>
  <si>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</si>
  <si>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</si>
  <si>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</si>
  <si>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</si>
  <si>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</si>
  <si>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</si>
  <si>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</si>
  <si>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</si>
  <si>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</si>
  <si>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</si>
  <si>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</si>
  <si>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</si>
  <si>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</si>
  <si>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</si>
  <si>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</si>
  <si>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</si>
  <si>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</si>
  <si>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</si>
  <si>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</si>
  <si>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</si>
  <si>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</si>
  <si>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</si>
  <si>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</si>
  <si>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</si>
  <si>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</si>
  <si>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</si>
  <si>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</si>
  <si>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</si>
  <si>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</si>
  <si>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</si>
  <si>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</si>
  <si>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</si>
  <si>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</si>
  <si>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</si>
  <si>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</si>
  <si>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</si>
  <si>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</si>
  <si>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</si>
  <si>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</si>
  <si>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</si>
  <si>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</si>
  <si>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</si>
  <si>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</si>
  <si>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</si>
  <si>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</si>
  <si>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</si>
  <si>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</si>
  <si>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</si>
  <si>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</si>
  <si>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</si>
  <si>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</si>
  <si>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</si>
  <si>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</si>
  <si>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</si>
  <si>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</si>
  <si>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</si>
  <si>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</si>
  <si>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</si>
  <si>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</si>
  <si>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</si>
  <si>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</si>
  <si>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</si>
  <si>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</si>
  <si>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</si>
  <si>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</si>
  <si>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</si>
  <si>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</si>
  <si>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</si>
  <si>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</si>
  <si>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</si>
  <si>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</si>
  <si>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</si>
  <si>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</si>
  <si>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</si>
  <si>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</si>
  <si>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</si>
  <si>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</si>
  <si>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</si>
  <si>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</si>
  <si>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</si>
  <si>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</si>
  <si>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</si>
  <si>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</si>
  <si>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</si>
  <si>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</si>
  <si>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</si>
  <si>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</si>
  <si>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</si>
  <si>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</si>
  <si>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</si>
  <si>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</si>
  <si>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</si>
  <si>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</si>
  <si>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</si>
  <si>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</si>
  <si>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</si>
  <si>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</si>
  <si>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</si>
  <si>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</si>
  <si>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</si>
  <si>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</si>
  <si>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</si>
  <si>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</si>
  <si>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</si>
  <si>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</si>
  <si>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</si>
  <si>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</si>
  <si>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</si>
  <si>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</si>
  <si>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</si>
  <si>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</si>
  <si>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</si>
  <si>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</si>
  <si>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</si>
  <si>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</si>
  <si>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</si>
  <si>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</si>
  <si>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</si>
  <si>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</si>
  <si>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</si>
  <si>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</si>
  <si>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</si>
  <si>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</si>
  <si>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</si>
  <si>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</si>
  <si>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</si>
  <si>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</si>
  <si>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</si>
  <si>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</si>
  <si>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</si>
  <si>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</si>
  <si>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</si>
  <si>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</si>
  <si>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</si>
  <si>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</si>
  <si>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</si>
  <si>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</si>
  <si>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</si>
  <si>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</si>
  <si>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</si>
  <si>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</si>
  <si>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</si>
  <si>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</si>
  <si>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</si>
  <si>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</si>
  <si>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</si>
  <si>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</si>
  <si>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</si>
  <si>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</si>
  <si>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</si>
  <si>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</si>
  <si>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</si>
  <si>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</si>
  <si>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</si>
  <si>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</si>
  <si>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</si>
  <si>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</si>
  <si>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</si>
  <si>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</si>
  <si>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</si>
  <si>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</si>
  <si>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</si>
  <si>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</si>
  <si>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</si>
  <si>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</si>
  <si>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</si>
  <si>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</si>
  <si>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</si>
  <si>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</si>
  <si>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</si>
  <si>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</si>
  <si>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</si>
  <si>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</si>
  <si>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</si>
  <si>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</si>
  <si>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</si>
  <si>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</si>
  <si>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</si>
  <si>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</si>
  <si>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</si>
  <si>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</si>
  <si>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</si>
  <si>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</si>
  <si>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</si>
  <si>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</si>
  <si>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</si>
  <si>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</si>
  <si>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</si>
  <si>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</si>
  <si>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</si>
  <si>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</si>
  <si>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</si>
  <si>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</si>
  <si>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</si>
  <si>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</si>
  <si>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</si>
  <si>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</si>
  <si>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</si>
  <si>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</si>
  <si>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</si>
  <si>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</si>
  <si>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</si>
  <si>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</si>
  <si>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</si>
  <si>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</si>
  <si>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</si>
  <si>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</si>
  <si>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</si>
  <si>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</si>
  <si>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</si>
  <si>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</si>
  <si>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</si>
  <si>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</si>
  <si>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</si>
  <si>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</si>
  <si>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</si>
  <si>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</si>
  <si>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</si>
  <si>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</si>
  <si>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</si>
  <si>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</si>
  <si>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</si>
  <si>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</si>
  <si>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</si>
  <si>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</si>
  <si>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</si>
  <si>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</si>
  <si>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</si>
  <si>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</si>
  <si>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</si>
  <si>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</si>
  <si>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</si>
  <si>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</si>
  <si>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</si>
  <si>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</si>
  <si>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</si>
  <si>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</si>
  <si>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</si>
  <si>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</si>
  <si>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</si>
  <si>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</si>
  <si>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</si>
  <si>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</si>
  <si>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</si>
  <si>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</si>
  <si>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</si>
  <si>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</si>
  <si>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</si>
  <si>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</si>
  <si>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</si>
  <si>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</si>
  <si>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</si>
  <si>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</si>
  <si>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</si>
  <si>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</si>
  <si>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</si>
  <si>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</si>
  <si>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</si>
  <si>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</si>
  <si>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</si>
  <si>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</si>
  <si>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</si>
  <si>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</si>
  <si>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</si>
  <si>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</si>
  <si>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</si>
  <si>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</si>
  <si>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</si>
  <si>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</si>
  <si>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</si>
  <si>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</si>
  <si>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</si>
  <si>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</si>
  <si>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</si>
  <si>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</si>
  <si>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</si>
  <si>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</si>
  <si>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</si>
  <si>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</si>
  <si>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</si>
  <si>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</si>
  <si>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</si>
  <si>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</si>
  <si>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</si>
  <si>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</si>
  <si>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</si>
  <si>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</si>
  <si>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</si>
  <si>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</si>
  <si>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</si>
  <si>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</si>
  <si>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</si>
  <si>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</si>
  <si>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</si>
  <si>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</si>
  <si>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</si>
  <si>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</si>
  <si>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</si>
  <si>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</si>
  <si>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</si>
  <si>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</si>
  <si>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</si>
  <si>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</si>
  <si>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</si>
  <si>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</si>
  <si>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</si>
  <si>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</si>
  <si>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</si>
  <si>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</si>
  <si>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</si>
  <si>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</si>
  <si>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</si>
  <si>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</si>
  <si>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</si>
  <si>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</si>
  <si>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</si>
  <si>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</si>
  <si>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</si>
  <si>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</si>
  <si>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</si>
  <si>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</si>
  <si>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</si>
  <si>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</si>
  <si>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</si>
  <si>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</si>
  <si>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</si>
  <si>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</si>
  <si>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</si>
  <si>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</si>
  <si>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</si>
  <si>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</si>
  <si>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</si>
  <si>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</si>
  <si>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</si>
  <si>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</si>
  <si>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</si>
  <si>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</si>
  <si>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</si>
  <si>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</si>
  <si>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</si>
  <si>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</si>
  <si>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</si>
  <si>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</si>
  <si>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</si>
  <si>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</si>
  <si>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</si>
  <si>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</si>
  <si>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</si>
  <si>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</si>
  <si>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</si>
  <si>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</si>
  <si>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</si>
  <si>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</si>
  <si>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</si>
  <si>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</si>
  <si>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</si>
  <si>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</si>
  <si>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</si>
  <si>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</si>
  <si>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</si>
  <si>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</si>
  <si>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</si>
  <si>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</si>
  <si>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</si>
  <si>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</si>
  <si>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</si>
  <si>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</si>
  <si>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</si>
  <si>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</si>
  <si>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</si>
  <si>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</si>
  <si>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</si>
  <si>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</si>
  <si>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</si>
  <si>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</si>
  <si>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</si>
  <si>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</si>
  <si>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</si>
  <si>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</si>
  <si>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</si>
  <si>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</si>
  <si>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</si>
  <si>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</si>
  <si>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</si>
  <si>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</si>
  <si>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</si>
  <si>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</si>
  <si>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</si>
  <si>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</si>
  <si>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</si>
  <si>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</si>
  <si>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</si>
  <si>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</si>
  <si>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</si>
  <si>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</si>
  <si>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</si>
  <si>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</si>
  <si>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</si>
  <si>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</si>
  <si>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</si>
  <si>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</si>
  <si>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</si>
  <si>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</si>
  <si>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</si>
  <si>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</si>
  <si>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</si>
  <si>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</si>
  <si>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</si>
  <si>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</si>
  <si>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</si>
  <si>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</si>
  <si>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</si>
  <si>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</si>
  <si>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</si>
  <si>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</si>
  <si>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</si>
  <si>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</si>
  <si>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</si>
  <si>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</si>
  <si>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</si>
  <si>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</si>
  <si>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</si>
  <si>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</si>
  <si>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</si>
  <si>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</si>
  <si>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</si>
  <si>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</si>
  <si>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</si>
  <si>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</si>
  <si>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</si>
  <si>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</si>
  <si>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</si>
  <si>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</si>
  <si>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</si>
  <si>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</si>
  <si>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</si>
  <si>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</si>
  <si>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</si>
  <si>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</si>
  <si>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</si>
  <si>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</si>
  <si>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</si>
  <si>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</si>
  <si>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</si>
  <si>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</si>
  <si>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</si>
  <si>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</si>
  <si>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</si>
  <si>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</si>
  <si>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</si>
  <si>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</si>
  <si>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</si>
  <si>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</si>
  <si>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</si>
  <si>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</si>
  <si>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</si>
  <si>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</si>
  <si>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</si>
  <si>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</si>
  <si>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</si>
  <si>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</si>
  <si>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</si>
  <si>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</si>
  <si>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</si>
  <si>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</si>
  <si>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</si>
  <si>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</si>
  <si>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</si>
  <si>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</si>
  <si>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</si>
  <si>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</si>
  <si>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</si>
  <si>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</si>
  <si>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</si>
  <si>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</si>
  <si>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</si>
  <si>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</si>
  <si>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</si>
  <si>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</si>
  <si>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</si>
  <si>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</si>
  <si>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</si>
  <si>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</si>
  <si>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</si>
  <si>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</si>
  <si>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</si>
  <si>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</si>
  <si>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</si>
  <si>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</si>
  <si>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</si>
  <si>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</si>
  <si>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</si>
  <si>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</si>
  <si>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</si>
  <si>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</si>
  <si>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</si>
  <si>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</si>
  <si>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</si>
  <si>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</si>
  <si>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</si>
  <si>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</si>
  <si>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</si>
  <si>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</si>
  <si>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</si>
  <si>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</si>
  <si>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</si>
  <si>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</si>
  <si>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</si>
  <si>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</si>
  <si>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</si>
  <si>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</si>
  <si>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</si>
  <si>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</si>
  <si>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</si>
  <si>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</si>
  <si>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</si>
  <si>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</si>
  <si>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</si>
  <si>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</si>
  <si>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</si>
  <si>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</si>
  <si>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</si>
  <si>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</si>
  <si>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</si>
  <si>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</si>
  <si>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</si>
  <si>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</si>
  <si>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</si>
  <si>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</si>
  <si>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</si>
  <si>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</si>
  <si>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</si>
  <si>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</si>
  <si>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</si>
  <si>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</si>
  <si>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</si>
  <si>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</si>
  <si>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</si>
  <si>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</si>
  <si>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</si>
  <si>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</si>
  <si>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</si>
  <si>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</si>
  <si>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</si>
  <si>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</si>
  <si>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</si>
  <si>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</si>
  <si>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</si>
  <si>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</si>
  <si>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</si>
  <si>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</si>
  <si>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</si>
  <si>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</si>
  <si>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</si>
  <si>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</si>
  <si>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</si>
  <si>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</si>
  <si>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</si>
  <si>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</si>
  <si>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</si>
  <si>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</si>
  <si>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</si>
  <si>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</si>
  <si>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</si>
  <si>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</si>
  <si>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</si>
  <si>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</si>
  <si>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</si>
  <si>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</si>
  <si>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</si>
  <si>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</si>
  <si>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</si>
  <si>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</si>
  <si>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</si>
  <si>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</si>
  <si>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</si>
  <si>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</si>
  <si>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</si>
  <si>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</si>
  <si>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</si>
  <si>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</si>
  <si>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</si>
  <si>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</si>
  <si>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</si>
  <si>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</si>
  <si>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</si>
  <si>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</si>
  <si>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</si>
  <si>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</si>
  <si>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</si>
  <si>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</si>
  <si>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</si>
  <si>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</si>
  <si>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</si>
  <si>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</si>
  <si>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</si>
  <si>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</si>
  <si>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</si>
  <si>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</si>
  <si>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</si>
  <si>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</si>
  <si>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</si>
  <si>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</si>
  <si>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</si>
  <si>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</si>
  <si>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</si>
  <si>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</si>
  <si>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</si>
  <si>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</si>
  <si>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</si>
  <si>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</si>
  <si>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</si>
  <si>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</si>
  <si>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</si>
  <si>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</si>
  <si>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</si>
  <si>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</si>
  <si>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</si>
  <si>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</si>
  <si>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</si>
  <si>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</si>
  <si>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</si>
  <si>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</si>
  <si>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</si>
  <si>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</si>
  <si>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</si>
  <si>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</si>
  <si>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</si>
  <si>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</si>
  <si>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</si>
  <si>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</si>
  <si>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</si>
  <si>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</si>
  <si>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</si>
  <si>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</si>
  <si>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</si>
  <si>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</si>
  <si>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</si>
  <si>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</si>
  <si>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</si>
  <si>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</si>
  <si>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</si>
  <si>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</si>
  <si>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</si>
  <si>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</si>
  <si>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</si>
  <si>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</si>
  <si>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</si>
  <si>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</si>
  <si>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</si>
  <si>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</si>
  <si>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</si>
  <si>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</si>
  <si>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</si>
  <si>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</si>
  <si>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</si>
  <si>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</si>
  <si>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</si>
  <si>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</si>
  <si>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</si>
  <si>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</si>
  <si>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</si>
  <si>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</si>
  <si>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</si>
  <si>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</si>
  <si>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</si>
  <si>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</si>
  <si>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</si>
  <si>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</si>
  <si>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</si>
  <si>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</si>
  <si>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</si>
  <si>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</si>
  <si>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</si>
  <si>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</si>
  <si>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</si>
  <si>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</si>
  <si>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</si>
  <si>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</si>
  <si>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</si>
  <si>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</si>
  <si>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</si>
  <si>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</si>
  <si>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</si>
  <si>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</si>
  <si>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</si>
  <si>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</si>
  <si>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</si>
  <si>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</si>
  <si>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</si>
  <si>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</si>
  <si>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</si>
  <si>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</si>
  <si>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</si>
  <si>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</si>
  <si>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</si>
  <si>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</si>
  <si>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</si>
  <si>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</si>
  <si>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</si>
  <si>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</si>
  <si>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</si>
  <si>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</si>
  <si>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</si>
  <si>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</si>
  <si>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</si>
  <si>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</si>
  <si>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</si>
  <si>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</si>
  <si>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</si>
  <si>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</si>
  <si>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</si>
  <si>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</si>
  <si>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</si>
  <si>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</si>
  <si>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</si>
  <si>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</si>
  <si>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</si>
  <si>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</si>
  <si>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</si>
  <si>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</si>
  <si>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</si>
  <si>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</si>
  <si>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</si>
  <si>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</si>
  <si>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</si>
  <si>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</si>
  <si>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</si>
  <si>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</si>
  <si>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</si>
  <si>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</si>
  <si>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</si>
  <si>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</si>
  <si>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</si>
  <si>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</si>
  <si>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</si>
  <si>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</si>
  <si>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</si>
  <si>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</si>
  <si>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</si>
  <si>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</si>
  <si>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</si>
  <si>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</si>
  <si>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</si>
  <si>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</si>
  <si>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</si>
  <si>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</si>
  <si>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</si>
  <si>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</si>
  <si>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</si>
  <si>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</si>
  <si>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</si>
  <si>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</si>
  <si>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</si>
  <si>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</si>
  <si>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</si>
  <si>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</si>
  <si>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</si>
  <si>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</si>
  <si>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</si>
  <si>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</si>
  <si>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</si>
  <si>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</si>
  <si>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</si>
  <si>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</si>
  <si>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</si>
  <si>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</si>
  <si>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</si>
  <si>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</si>
  <si>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</si>
  <si>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</si>
  <si>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</si>
  <si>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</si>
  <si>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</si>
  <si>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</si>
  <si>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</si>
  <si>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</si>
  <si>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</si>
  <si>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</si>
  <si>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</si>
  <si>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</si>
  <si>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</si>
  <si>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</si>
  <si>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</si>
  <si>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</si>
  <si>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</si>
  <si>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</si>
  <si>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</si>
  <si>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</si>
  <si>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</si>
  <si>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</si>
  <si>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</si>
  <si>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</si>
  <si>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</si>
  <si>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</si>
  <si>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</si>
  <si>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</si>
  <si>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</si>
  <si>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</si>
  <si>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</si>
  <si>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</si>
  <si>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</si>
  <si>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</si>
  <si>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</si>
  <si>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</si>
  <si>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</si>
  <si>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</si>
  <si>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</si>
  <si>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</si>
  <si>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</si>
  <si>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</si>
  <si>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</si>
  <si>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</si>
  <si>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</si>
  <si>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</si>
  <si>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</si>
  <si>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</si>
  <si>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</si>
  <si>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</si>
  <si>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</si>
  <si>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</si>
  <si>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</si>
  <si>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</si>
  <si>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</si>
  <si>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</si>
  <si>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</si>
  <si>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</si>
  <si>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</si>
  <si>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</si>
  <si>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</si>
  <si>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</si>
  <si>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</si>
  <si>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</si>
  <si>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</si>
  <si>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</si>
  <si>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</si>
  <si>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</si>
  <si>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</si>
  <si>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</si>
  <si>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</si>
  <si>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</si>
  <si>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</si>
  <si>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</si>
  <si>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</si>
  <si>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</si>
  <si>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</si>
  <si>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</si>
  <si>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</si>
  <si>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</si>
  <si>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</si>
  <si>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</si>
  <si>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</si>
  <si>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</si>
  <si>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</si>
  <si>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</si>
  <si>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</si>
  <si>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</si>
  <si>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</si>
  <si>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</si>
  <si>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</si>
  <si>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</si>
  <si>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</si>
  <si>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</si>
  <si>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</si>
  <si>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</si>
  <si>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</si>
  <si>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</si>
  <si>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</si>
  <si>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</si>
  <si>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</si>
  <si>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</si>
  <si>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</si>
  <si>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</si>
  <si>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</si>
  <si>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</si>
  <si>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</si>
  <si>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</si>
  <si>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</si>
  <si>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</si>
  <si>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</si>
  <si>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</si>
  <si>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</si>
  <si>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</si>
  <si>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</si>
  <si>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</si>
  <si>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</si>
  <si>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</si>
  <si>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</si>
  <si>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</si>
  <si>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</si>
  <si>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</si>
  <si>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</si>
  <si>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</si>
  <si>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</si>
  <si>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</si>
  <si>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</si>
  <si>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</si>
  <si>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</si>
  <si>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</si>
  <si>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</si>
  <si>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</si>
  <si>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</si>
  <si>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</si>
  <si>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</si>
  <si>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</si>
  <si>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</si>
  <si>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</si>
  <si>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</si>
  <si>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</si>
  <si>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</si>
  <si>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</si>
  <si>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</si>
  <si>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</si>
  <si>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</si>
  <si>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</si>
  <si>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</si>
  <si>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</si>
  <si>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</si>
  <si>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</si>
  <si>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</si>
  <si>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</si>
  <si>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</si>
  <si>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</si>
  <si>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</si>
  <si>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</si>
  <si>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</si>
  <si>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</si>
  <si>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</si>
  <si>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</si>
  <si>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</si>
  <si>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</si>
  <si>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</si>
  <si>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</si>
  <si>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</si>
  <si>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</si>
  <si>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</si>
  <si>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</si>
  <si>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</si>
  <si>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</si>
  <si>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</si>
  <si>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</si>
  <si>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</si>
  <si>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</si>
  <si>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</si>
  <si>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</si>
  <si>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</si>
  <si>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</si>
  <si>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</si>
  <si>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</si>
  <si>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</si>
  <si>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</si>
  <si>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</si>
  <si>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</si>
  <si>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</si>
  <si>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</si>
  <si>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</si>
  <si>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</si>
  <si>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</si>
  <si>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</si>
  <si>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</si>
  <si>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</si>
  <si>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</si>
  <si>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</si>
  <si>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</si>
  <si>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</si>
  <si>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</si>
  <si>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</si>
  <si>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</si>
  <si>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</si>
  <si>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</si>
  <si>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</si>
  <si>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</si>
  <si>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</si>
  <si>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</si>
  <si>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</si>
  <si>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</si>
  <si>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</si>
  <si>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</si>
  <si>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</si>
  <si>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</si>
  <si>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</si>
  <si>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</si>
  <si>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</si>
  <si>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</si>
  <si>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</si>
  <si>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</si>
  <si>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</si>
  <si>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</si>
  <si>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</si>
  <si>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</si>
  <si>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</si>
  <si>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</si>
  <si>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</si>
  <si>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</si>
  <si>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</si>
  <si>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</si>
  <si>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</si>
  <si>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</si>
  <si>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</si>
  <si>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</si>
  <si>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</si>
  <si>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</si>
  <si>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</si>
  <si>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</si>
  <si>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</si>
  <si>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</si>
  <si>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</si>
  <si>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</si>
  <si>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</si>
  <si>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</si>
  <si>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</si>
  <si>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</si>
  <si>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</si>
  <si>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</si>
  <si>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</si>
  <si>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</si>
  <si>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</si>
  <si>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</si>
  <si>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</si>
  <si>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</si>
  <si>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</si>
  <si>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</si>
  <si>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</si>
  <si>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</si>
  <si>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</si>
  <si>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</si>
  <si>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</si>
  <si>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</si>
  <si>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</si>
  <si>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</si>
  <si>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</si>
  <si>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</si>
  <si>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</si>
  <si>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</si>
  <si>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</si>
  <si>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</si>
  <si>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</si>
  <si>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</si>
  <si>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</si>
  <si>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</si>
  <si>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</si>
  <si>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</si>
  <si>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</si>
  <si>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</si>
  <si>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</si>
  <si>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</si>
  <si>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</si>
  <si>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</si>
  <si>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</si>
  <si>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</si>
  <si>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</si>
  <si>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</si>
  <si>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</si>
  <si>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</si>
  <si>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</si>
  <si>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</si>
  <si>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</si>
  <si>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</si>
  <si>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</si>
  <si>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</si>
  <si>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</si>
  <si>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</si>
  <si>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</si>
  <si>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</si>
  <si>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</si>
  <si>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</si>
  <si>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</si>
  <si>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</si>
  <si>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</si>
  <si>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</si>
  <si>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</si>
  <si>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</si>
  <si>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</si>
  <si>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</si>
  <si>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</si>
  <si>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</si>
  <si>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</si>
  <si>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</si>
  <si>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</si>
  <si>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</si>
  <si>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</si>
  <si>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</si>
  <si>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</si>
  <si>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</si>
  <si>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</si>
  <si>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</si>
  <si>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</si>
  <si>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</si>
  <si>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</si>
  <si>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</si>
  <si>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</si>
  <si>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</si>
  <si>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</si>
  <si>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</si>
  <si>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</si>
  <si>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</si>
  <si>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</si>
  <si>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</si>
  <si>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</si>
  <si>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</si>
  <si>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</si>
  <si>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</si>
  <si>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</si>
  <si>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</si>
  <si>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</si>
  <si>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</si>
  <si>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</si>
  <si>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</si>
  <si>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</si>
  <si>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</si>
  <si>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</si>
  <si>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</si>
  <si>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</si>
  <si>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</si>
  <si>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</si>
  <si>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</si>
  <si>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</si>
  <si>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</si>
  <si>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</si>
  <si>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</si>
  <si>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</si>
  <si>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</si>
  <si>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</si>
  <si>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</si>
  <si>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</si>
  <si>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</si>
  <si>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</si>
  <si>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</si>
  <si>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</si>
  <si>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</si>
  <si>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</si>
  <si>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</si>
  <si>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</si>
  <si>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</si>
  <si>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</si>
  <si>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</si>
  <si>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</si>
  <si>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</si>
  <si>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</si>
  <si>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</si>
  <si>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</si>
  <si>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</si>
  <si>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</si>
  <si>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</si>
  <si>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</si>
  <si>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</si>
  <si>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</si>
  <si>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</si>
  <si>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</si>
  <si>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</si>
  <si>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</si>
  <si>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</si>
  <si>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</si>
  <si>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</si>
  <si>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</si>
  <si>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</si>
  <si>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</si>
  <si>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</si>
  <si>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</si>
  <si>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</si>
  <si>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</si>
  <si>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</si>
  <si>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</si>
  <si>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</si>
  <si>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</si>
  <si>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</si>
  <si>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</si>
  <si>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</si>
  <si>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</si>
  <si>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</si>
  <si>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</si>
  <si>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</si>
  <si>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</si>
  <si>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</si>
  <si>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</si>
  <si>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</si>
  <si>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</si>
  <si>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</si>
  <si>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</si>
  <si>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</si>
  <si>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</si>
  <si>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</si>
  <si>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</si>
  <si>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</si>
  <si>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</si>
  <si>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</si>
  <si>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</si>
  <si>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</si>
  <si>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</si>
  <si>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</si>
  <si>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</si>
  <si>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</si>
  <si>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</si>
  <si>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</si>
  <si>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</si>
  <si>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</si>
  <si>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</si>
  <si>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</si>
  <si>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</si>
  <si>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</si>
  <si>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</si>
  <si>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</si>
  <si>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</si>
  <si>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</si>
  <si>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</si>
  <si>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</si>
  <si>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</si>
  <si>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</si>
  <si>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</si>
  <si>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</si>
  <si>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</si>
  <si>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</si>
  <si>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</si>
  <si>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</si>
  <si>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</si>
  <si>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</si>
  <si>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</si>
  <si>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</si>
  <si>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</si>
  <si>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</si>
  <si>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</si>
  <si>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</si>
  <si>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</si>
  <si>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</si>
  <si>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</si>
  <si>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</si>
  <si>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</si>
  <si>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</si>
  <si>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</si>
  <si>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</si>
  <si>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</si>
  <si>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</si>
  <si>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</si>
  <si>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</si>
  <si>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</si>
  <si>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</si>
  <si>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</si>
  <si>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</si>
  <si>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</si>
  <si>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</si>
  <si>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</si>
  <si>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</si>
  <si>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</si>
  <si>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</si>
  <si>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</si>
  <si>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</si>
  <si>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</si>
  <si>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</si>
  <si>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</si>
  <si>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</si>
  <si>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</si>
  <si>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</si>
  <si>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</si>
  <si>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</si>
  <si>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</si>
  <si>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</si>
  <si>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</si>
  <si>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</si>
  <si>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</si>
  <si>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</si>
  <si>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</si>
  <si>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</si>
  <si>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</si>
  <si>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</si>
  <si>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</si>
  <si>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</si>
  <si>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</si>
  <si>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</si>
  <si>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</si>
  <si>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</si>
  <si>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</si>
  <si>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</si>
  <si>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</si>
  <si>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</si>
  <si>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</si>
  <si>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</si>
  <si>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</si>
  <si>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</si>
  <si>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</si>
  <si>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</si>
  <si>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</si>
  <si>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</si>
  <si>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</si>
  <si>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</si>
  <si>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</si>
  <si>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</si>
  <si>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</si>
  <si>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</si>
  <si>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</si>
  <si>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</si>
  <si>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</si>
  <si>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</si>
  <si>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</si>
  <si>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</si>
  <si>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</si>
  <si>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</si>
  <si>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</si>
  <si>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</si>
  <si>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</si>
  <si>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</si>
  <si>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</si>
  <si>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</si>
  <si>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</si>
  <si>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</si>
  <si>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</si>
  <si>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</si>
  <si>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</si>
  <si>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</si>
  <si>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</si>
  <si>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</si>
  <si>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</si>
  <si>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</si>
  <si>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</si>
  <si>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</si>
  <si>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</si>
  <si>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</si>
  <si>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</si>
  <si>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</si>
  <si>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</si>
  <si>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</si>
  <si>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</si>
  <si>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</si>
  <si>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</si>
  <si>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</si>
  <si>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</si>
  <si>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</si>
  <si>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</si>
  <si>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</si>
  <si>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</si>
  <si>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</si>
  <si>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</si>
  <si>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</si>
  <si>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</si>
  <si>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</si>
  <si>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</si>
  <si>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</si>
  <si>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</si>
  <si>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</si>
  <si>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</si>
  <si>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</si>
  <si>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</si>
  <si>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</si>
  <si>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</si>
  <si>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</si>
  <si>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</si>
  <si>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</si>
  <si>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</si>
  <si>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</si>
  <si>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</si>
  <si>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</si>
  <si>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</si>
  <si>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</si>
  <si>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</si>
  <si>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</si>
  <si>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</si>
  <si>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</si>
  <si>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</si>
  <si>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</si>
  <si>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</si>
  <si>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</si>
  <si>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</si>
  <si>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</si>
  <si>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</si>
  <si>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</si>
  <si>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</si>
  <si>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</si>
  <si>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</si>
  <si>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</si>
  <si>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</si>
  <si>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</si>
  <si>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</si>
  <si>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</si>
  <si>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</si>
  <si>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</si>
  <si>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</si>
  <si>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</si>
  <si>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</si>
  <si>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</si>
  <si>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</si>
  <si>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</si>
  <si>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</si>
  <si>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</si>
  <si>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</si>
  <si>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</si>
  <si>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</si>
  <si>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</si>
  <si>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</si>
  <si>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</si>
  <si>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</si>
  <si>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</si>
  <si>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</si>
  <si>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</si>
  <si>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</si>
  <si>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</si>
  <si>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</si>
  <si>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</si>
  <si>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</si>
  <si>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</si>
  <si>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</si>
  <si>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</si>
  <si>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</si>
  <si>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</si>
  <si>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</si>
  <si>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</si>
  <si>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</si>
  <si>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</si>
  <si>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</si>
  <si>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</si>
  <si>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</si>
  <si>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</si>
  <si>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</si>
  <si>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</si>
  <si>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</si>
  <si>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</si>
  <si>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</si>
  <si>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</si>
  <si>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</si>
  <si>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</si>
  <si>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</si>
  <si>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</si>
  <si>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</si>
  <si>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</si>
  <si>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</si>
  <si>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</si>
  <si>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</si>
  <si>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</si>
  <si>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</si>
  <si>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</si>
  <si>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</si>
  <si>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</si>
  <si>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</si>
  <si>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</si>
  <si>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</si>
  <si>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</si>
  <si>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</si>
  <si>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</si>
  <si>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</si>
  <si>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</si>
  <si>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</si>
  <si>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</si>
  <si>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</si>
  <si>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</si>
  <si>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</si>
  <si>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</si>
  <si>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</si>
  <si>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</si>
  <si>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</si>
  <si>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</si>
  <si>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</si>
  <si>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</si>
  <si>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</si>
  <si>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</si>
  <si>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</si>
  <si>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</si>
  <si>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</si>
  <si>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</si>
  <si>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</si>
  <si>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</si>
  <si>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</si>
  <si>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</si>
  <si>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</si>
  <si>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</si>
  <si>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</si>
  <si>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</si>
  <si>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</si>
  <si>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</si>
  <si>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</si>
  <si>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</si>
  <si>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</si>
  <si>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</si>
  <si>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</si>
  <si>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</si>
  <si>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</si>
  <si>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</si>
  <si>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</si>
  <si>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</si>
  <si>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</si>
  <si>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</si>
  <si>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</si>
  <si>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</si>
  <si>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</si>
  <si>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</si>
  <si>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</si>
  <si>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</si>
  <si>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</si>
  <si>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</si>
  <si>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</si>
  <si>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</si>
  <si>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</si>
  <si>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</si>
  <si>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</si>
  <si>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</si>
  <si>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</si>
  <si>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</si>
  <si>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</si>
  <si>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</si>
  <si>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</si>
  <si>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</si>
  <si>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</si>
  <si>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</si>
  <si>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</si>
  <si>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</si>
  <si>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</si>
  <si>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</si>
  <si>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</si>
  <si>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</si>
  <si>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</si>
  <si>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</si>
  <si>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</si>
  <si>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</si>
  <si>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</si>
  <si>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</si>
  <si>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</si>
  <si>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</si>
  <si>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</si>
  <si>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</si>
  <si>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</si>
  <si>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</si>
  <si>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</si>
  <si>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</si>
  <si>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</si>
  <si>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</si>
  <si>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</si>
  <si>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</si>
  <si>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</si>
  <si>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</si>
  <si>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</si>
  <si>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</si>
  <si>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</si>
  <si>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</si>
  <si>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</si>
  <si>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</si>
  <si>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</si>
  <si>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</si>
  <si>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</si>
  <si>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</si>
  <si>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</si>
  <si>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</si>
  <si>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</si>
  <si>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</si>
  <si>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</si>
  <si>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</si>
  <si>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</si>
  <si>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</si>
  <si>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</si>
  <si>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</si>
  <si>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</si>
  <si>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</si>
  <si>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</si>
  <si>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</si>
  <si>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</si>
  <si>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</si>
  <si>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</si>
  <si>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</si>
  <si>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</si>
  <si>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</si>
  <si>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</si>
  <si>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</si>
  <si>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</si>
  <si>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</si>
  <si>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</si>
  <si>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</si>
  <si>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</si>
  <si>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</si>
  <si>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</si>
  <si>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</si>
  <si>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</si>
  <si>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</si>
  <si>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</si>
  <si>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</si>
  <si>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</si>
  <si>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</si>
  <si>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</si>
  <si>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</si>
  <si>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</si>
  <si>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</si>
  <si>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</si>
  <si>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</si>
  <si>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</si>
  <si>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</si>
  <si>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</si>
  <si>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</si>
  <si>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</si>
  <si>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</si>
  <si>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</si>
  <si>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</si>
  <si>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</si>
  <si>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</si>
  <si>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</si>
  <si>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</si>
  <si>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</si>
  <si>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</si>
  <si>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</si>
  <si>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</si>
  <si>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</si>
  <si>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</si>
  <si>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</si>
  <si>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</si>
  <si>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</si>
  <si>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</si>
  <si>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</si>
  <si>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</si>
  <si>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</si>
  <si>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</si>
  <si>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</si>
  <si>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</si>
  <si>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</si>
  <si>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</si>
  <si>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</si>
  <si>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</si>
  <si>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</si>
  <si>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</si>
  <si>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</si>
  <si>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</si>
  <si>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</si>
  <si>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</si>
  <si>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</si>
  <si>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</si>
  <si>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</si>
  <si>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</si>
  <si>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</si>
  <si>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</si>
  <si>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</si>
  <si>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</si>
  <si>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</si>
  <si>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</si>
  <si>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</si>
  <si>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</si>
  <si>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</si>
  <si>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</si>
  <si>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</si>
  <si>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</si>
  <si>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</si>
  <si>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</si>
  <si>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</si>
  <si>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</si>
  <si>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</si>
  <si>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</si>
  <si>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</si>
  <si>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</si>
  <si>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</si>
  <si>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</si>
  <si>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</si>
  <si>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</si>
  <si>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</si>
  <si>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</si>
  <si>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</si>
  <si>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</si>
  <si>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</si>
  <si>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</si>
  <si>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</si>
  <si>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</si>
  <si>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</si>
  <si>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</si>
  <si>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</si>
  <si>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</si>
  <si>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</si>
  <si>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</si>
  <si>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</si>
  <si>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</si>
  <si>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</si>
  <si>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</si>
  <si>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</si>
  <si>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</si>
  <si>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</si>
  <si>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</si>
  <si>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</si>
  <si>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</si>
  <si>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</si>
  <si>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</si>
  <si>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</si>
  <si>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</si>
  <si>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</si>
  <si>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</si>
  <si>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</si>
  <si>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</si>
  <si>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</si>
  <si>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</si>
  <si>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</si>
  <si>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</si>
  <si>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</si>
  <si>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</si>
  <si>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</si>
  <si>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</si>
  <si>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</si>
  <si>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</si>
  <si>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</si>
  <si>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</si>
  <si>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</si>
  <si>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</si>
  <si>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</si>
  <si>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</si>
  <si>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</si>
  <si>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</si>
  <si>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</si>
  <si>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</si>
  <si>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</si>
  <si>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</si>
  <si>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</si>
  <si>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</si>
  <si>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</si>
  <si>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</si>
  <si>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</si>
  <si>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</si>
  <si>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</si>
  <si>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</si>
  <si>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</si>
  <si>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</si>
  <si>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</si>
  <si>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</si>
  <si>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</si>
  <si>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</si>
  <si>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</si>
  <si>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</si>
  <si>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</si>
  <si>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</si>
  <si>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</si>
  <si>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</si>
  <si>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</si>
  <si>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</si>
  <si>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</si>
  <si>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</si>
  <si>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</si>
  <si>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</si>
  <si>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</si>
  <si>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</si>
  <si>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</si>
  <si>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</si>
  <si>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</si>
  <si>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</si>
  <si>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</si>
  <si>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</si>
  <si>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</si>
  <si>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</si>
  <si>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</si>
  <si>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</si>
  <si>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</si>
  <si>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</si>
  <si>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</si>
  <si>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</si>
  <si>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</si>
  <si>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</si>
  <si>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</si>
  <si>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</si>
  <si>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</si>
  <si>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</si>
  <si>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</si>
  <si>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</si>
  <si>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</si>
  <si>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</si>
  <si>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</si>
  <si>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</si>
  <si>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</si>
  <si>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</si>
  <si>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</si>
  <si>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</si>
  <si>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</si>
  <si>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</si>
  <si>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</si>
  <si>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</si>
  <si>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</si>
  <si>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</si>
  <si>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</si>
  <si>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</si>
  <si>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</si>
  <si>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</si>
  <si>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</si>
  <si>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</si>
  <si>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</si>
  <si>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</si>
  <si>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</si>
  <si>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</si>
  <si>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</si>
  <si>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</si>
  <si>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</si>
  <si>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</si>
  <si>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</si>
  <si>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</si>
  <si>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</si>
  <si>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</si>
  <si>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</si>
  <si>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</si>
  <si>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</si>
  <si>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</si>
  <si>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</si>
  <si>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</si>
  <si>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</si>
  <si>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</si>
  <si>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</si>
  <si>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</si>
  <si>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</si>
  <si>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</si>
  <si>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</si>
  <si>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</si>
  <si>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</si>
  <si>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</si>
  <si>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</si>
  <si>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</si>
  <si>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</si>
  <si>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</si>
  <si>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</si>
  <si>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</si>
  <si>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</si>
  <si>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</si>
  <si>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</si>
  <si>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</si>
  <si>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</si>
  <si>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</si>
  <si>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</si>
  <si>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</si>
  <si>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</si>
  <si>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</si>
  <si>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</si>
  <si>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</si>
  <si>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</si>
  <si>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</si>
  <si>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</si>
  <si>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</si>
  <si>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</si>
  <si>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</si>
  <si>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</si>
  <si>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</si>
  <si>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</si>
  <si>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</si>
  <si>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</si>
  <si>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</si>
  <si>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</si>
  <si>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</si>
  <si>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</si>
  <si>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</si>
  <si>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</si>
  <si>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</si>
  <si>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</si>
  <si>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</si>
  <si>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</si>
  <si>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</si>
  <si>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</si>
  <si>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</si>
  <si>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</si>
  <si>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</si>
  <si>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</si>
  <si>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</si>
  <si>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</si>
  <si>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</si>
  <si>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</si>
  <si>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</si>
  <si>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</si>
  <si>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</si>
  <si>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</si>
  <si>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</si>
  <si>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</si>
  <si>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</si>
  <si>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</si>
  <si>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</si>
  <si>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</si>
  <si>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</si>
  <si>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</si>
  <si>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</si>
  <si>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</si>
  <si>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</si>
  <si>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</si>
  <si>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</si>
  <si>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</si>
  <si>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</si>
  <si>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</si>
  <si>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</si>
  <si>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</si>
  <si>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</si>
  <si>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</si>
  <si>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</si>
  <si>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</si>
  <si>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</si>
  <si>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</si>
  <si>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</si>
  <si>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</si>
  <si>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</si>
  <si>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</si>
  <si>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</si>
  <si>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</si>
  <si>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</si>
  <si>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</si>
  <si>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</si>
  <si>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</si>
  <si>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</si>
  <si>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</si>
  <si>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</si>
  <si>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</si>
  <si>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</si>
  <si>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</si>
  <si>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</si>
  <si>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</si>
  <si>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</si>
  <si>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</si>
  <si>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</si>
  <si>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</si>
  <si>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</si>
  <si>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</si>
  <si>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</si>
  <si>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</si>
  <si>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</si>
  <si>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</si>
  <si>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</si>
  <si>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</si>
  <si>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</si>
  <si>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</si>
  <si>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</si>
  <si>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</si>
  <si>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</si>
  <si>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</si>
  <si>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</si>
  <si>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</si>
  <si>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</si>
  <si>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</si>
  <si>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</si>
  <si>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</si>
  <si>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</si>
  <si>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</si>
  <si>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</si>
  <si>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</si>
  <si>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</si>
  <si>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</si>
  <si>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</si>
  <si>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</si>
  <si>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</si>
  <si>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</si>
  <si>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</si>
  <si>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</si>
  <si>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</si>
  <si>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</si>
  <si>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</si>
  <si>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</si>
  <si>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</si>
  <si>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</si>
  <si>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</si>
  <si>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</si>
  <si>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</si>
  <si>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</si>
  <si>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</si>
  <si>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</si>
  <si>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</si>
  <si>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</si>
  <si>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</si>
  <si>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</si>
  <si>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</si>
  <si>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</si>
  <si>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</si>
  <si>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</si>
  <si>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</si>
  <si>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</si>
  <si>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</si>
  <si>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</si>
  <si>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</si>
  <si>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</si>
  <si>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</si>
  <si>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</si>
  <si>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</si>
  <si>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</si>
  <si>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</si>
  <si>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</si>
  <si>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</si>
  <si>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</si>
  <si>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</si>
  <si>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</si>
  <si>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</si>
  <si>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</si>
  <si>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</si>
  <si>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</si>
  <si>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</si>
  <si>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</si>
  <si>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</si>
  <si>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</si>
  <si>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</si>
  <si>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</si>
  <si>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</si>
  <si>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</si>
  <si>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</si>
  <si>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</si>
  <si>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</si>
  <si>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</si>
  <si>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</si>
  <si>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</si>
  <si>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</si>
  <si>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</si>
  <si>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</si>
  <si>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</si>
  <si>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</si>
  <si>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</si>
  <si>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</si>
  <si>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</si>
  <si>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</si>
  <si>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</si>
  <si>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</si>
  <si>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</si>
  <si>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</si>
  <si>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</si>
  <si>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</si>
  <si>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</si>
  <si>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</si>
  <si>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</si>
  <si>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</si>
  <si>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</si>
  <si>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</si>
  <si>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</si>
  <si>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</si>
  <si>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</si>
  <si>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</si>
  <si>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</si>
  <si>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</si>
  <si>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</si>
  <si>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</si>
  <si>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</si>
  <si>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</si>
  <si>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</si>
  <si>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</si>
  <si>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</si>
  <si>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</si>
  <si>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</si>
  <si>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</si>
  <si>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</si>
  <si>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</si>
  <si>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</si>
  <si>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</si>
  <si>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</si>
  <si>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</si>
  <si>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</si>
  <si>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</si>
  <si>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</si>
  <si>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</si>
  <si>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</si>
  <si>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</si>
  <si>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</si>
  <si>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</si>
  <si>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</si>
  <si>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</si>
  <si>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</si>
  <si>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</si>
  <si>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</si>
  <si>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</si>
  <si>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</si>
  <si>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</si>
  <si>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</si>
  <si>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</si>
  <si>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</si>
  <si>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</si>
  <si>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</si>
  <si>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</si>
  <si>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</si>
  <si>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</si>
  <si>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</si>
  <si>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</si>
  <si>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</si>
  <si>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</si>
  <si>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</si>
  <si>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</si>
  <si>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</si>
  <si>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</si>
  <si>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</si>
  <si>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</si>
  <si>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</si>
  <si>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</si>
  <si>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</si>
  <si>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</si>
  <si>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</si>
  <si>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</si>
  <si>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</si>
  <si>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</si>
  <si>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</si>
  <si>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</si>
  <si>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</si>
  <si>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</si>
  <si>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</si>
  <si>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</si>
  <si>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</si>
  <si>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</si>
  <si>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</si>
  <si>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</si>
  <si>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</si>
  <si>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</si>
  <si>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</si>
  <si>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</si>
  <si>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</si>
  <si>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</si>
  <si>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</si>
  <si>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</si>
  <si>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</si>
  <si>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</si>
  <si>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</si>
  <si>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</si>
  <si>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</si>
  <si>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</si>
  <si>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</si>
  <si>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</si>
  <si>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</si>
  <si>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</si>
  <si>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</si>
  <si>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</si>
  <si>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</si>
  <si>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</si>
  <si>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</si>
  <si>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</si>
  <si>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</si>
  <si>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</si>
  <si>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</si>
  <si>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</si>
  <si>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</si>
  <si>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</si>
  <si>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</si>
  <si>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</si>
  <si>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</si>
  <si>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</si>
  <si>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</si>
  <si>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</si>
  <si>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</si>
  <si>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</si>
  <si>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</si>
  <si>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</si>
  <si>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</si>
  <si>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</si>
  <si>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</si>
  <si>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</si>
  <si>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</si>
  <si>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</si>
  <si>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</si>
  <si>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</si>
  <si>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</si>
  <si>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</si>
  <si>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</si>
  <si>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</si>
  <si>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</si>
  <si>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</si>
  <si>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</si>
  <si>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</si>
  <si>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</si>
  <si>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</si>
  <si>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</si>
  <si>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</si>
  <si>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</si>
  <si>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</si>
  <si>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</si>
  <si>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</si>
  <si>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</si>
  <si>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</si>
  <si>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</si>
  <si>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</si>
  <si>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</si>
  <si>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</si>
  <si>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</si>
  <si>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</si>
  <si>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</si>
  <si>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</si>
  <si>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</si>
  <si>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</si>
  <si>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</si>
  <si>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</si>
  <si>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</si>
  <si>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</si>
  <si>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</si>
  <si>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</si>
  <si>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</si>
  <si>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</si>
  <si>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</si>
  <si>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</si>
  <si>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</si>
  <si>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</si>
  <si>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</si>
  <si>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</si>
  <si>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</si>
  <si>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</si>
  <si>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</si>
  <si>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</si>
  <si>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</si>
  <si>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</si>
  <si>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</si>
  <si>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</si>
  <si>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</si>
  <si>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</si>
  <si>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</si>
  <si>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</si>
  <si>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</si>
  <si>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</si>
  <si>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</si>
  <si>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</si>
  <si>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</si>
  <si>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</si>
  <si>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</si>
  <si>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</si>
  <si>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</si>
  <si>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</si>
  <si>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</si>
  <si>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</si>
  <si>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</si>
  <si>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</si>
  <si>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</si>
  <si>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</si>
  <si>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</si>
  <si>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</si>
  <si>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</si>
  <si>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</si>
  <si>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</si>
  <si>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</si>
  <si>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</si>
  <si>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</si>
  <si>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</si>
  <si>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</si>
  <si>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</si>
  <si>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</si>
  <si>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</si>
  <si>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</si>
  <si>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</si>
  <si>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</si>
  <si>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</si>
  <si>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</si>
  <si>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</si>
  <si>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</si>
  <si>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</si>
  <si>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</si>
  <si>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</si>
  <si>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</si>
  <si>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</si>
  <si>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</si>
  <si>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</si>
  <si>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</si>
  <si>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</si>
  <si>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</si>
  <si>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</si>
  <si>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</si>
  <si>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</si>
  <si>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</si>
  <si>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</si>
  <si>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</si>
  <si>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</si>
  <si>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</si>
  <si>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</si>
  <si>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</si>
  <si>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</si>
  <si>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</si>
  <si>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</si>
  <si>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</si>
  <si>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</si>
  <si>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</si>
  <si>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</si>
  <si>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</si>
  <si>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</si>
  <si>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</si>
  <si>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</si>
  <si>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</si>
  <si>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</si>
  <si>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</si>
  <si>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</si>
  <si>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</si>
  <si>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</si>
  <si>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</si>
  <si>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</si>
  <si>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</si>
  <si>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</si>
  <si>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</si>
  <si>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</si>
  <si>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</si>
  <si>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</si>
  <si>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</si>
  <si>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</si>
  <si>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</si>
  <si>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</si>
  <si>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</si>
  <si>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</si>
  <si>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</si>
  <si>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</si>
  <si>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</si>
  <si>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</si>
  <si>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</si>
  <si>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</si>
  <si>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</si>
  <si>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</si>
  <si>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</si>
  <si>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</si>
  <si>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</si>
  <si>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</si>
  <si>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</si>
  <si>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</si>
  <si>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</si>
  <si>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</si>
  <si>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</si>
  <si>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</si>
  <si>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</si>
  <si>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</si>
  <si>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</si>
  <si>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</si>
  <si>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</si>
  <si>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</si>
  <si>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</si>
  <si>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</si>
  <si>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</si>
  <si>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</si>
  <si>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</si>
  <si>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</si>
  <si>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</si>
  <si>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</si>
  <si>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</si>
  <si>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</si>
  <si>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</si>
  <si>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</si>
  <si>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</si>
  <si>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</si>
  <si>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</si>
  <si>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</si>
  <si>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</si>
  <si>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</si>
  <si>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</si>
  <si>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</si>
  <si>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</si>
  <si>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</si>
  <si>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</si>
  <si>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</si>
  <si>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</si>
  <si>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</si>
  <si>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</si>
  <si>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</si>
  <si>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</si>
  <si>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</si>
  <si>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</si>
  <si>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</si>
  <si>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</si>
  <si>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</si>
  <si>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</si>
  <si>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</si>
  <si>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</si>
  <si>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</si>
  <si>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</si>
  <si>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</si>
  <si>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</si>
  <si>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</si>
  <si>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</si>
  <si>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</si>
  <si>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</si>
  <si>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</si>
  <si>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</si>
  <si>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</si>
  <si>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</si>
  <si>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</si>
  <si>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</si>
  <si>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</si>
  <si>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</si>
  <si>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</si>
  <si>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</si>
  <si>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</si>
  <si>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</si>
  <si>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</si>
  <si>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</si>
  <si>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</si>
  <si>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</si>
  <si>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</si>
  <si>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</si>
  <si>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</si>
  <si>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</si>
  <si>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</si>
  <si>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</si>
  <si>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</si>
  <si>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</si>
  <si>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</si>
  <si>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</si>
  <si>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</si>
  <si>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</si>
  <si>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</si>
  <si>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</si>
  <si>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</si>
  <si>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</si>
  <si>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</si>
  <si>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</si>
  <si>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</si>
  <si>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</si>
  <si>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</si>
  <si>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</si>
  <si>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</si>
  <si>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</si>
  <si>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</si>
  <si>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</si>
  <si>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</si>
  <si>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</si>
  <si>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</si>
  <si>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</si>
  <si>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</si>
  <si>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</si>
  <si>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</si>
  <si>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</si>
  <si>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</si>
  <si>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</si>
  <si>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</si>
  <si>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</si>
  <si>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</si>
  <si>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</si>
  <si>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</si>
  <si>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</si>
  <si>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</si>
  <si>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</si>
  <si>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</si>
  <si>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</si>
  <si>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</si>
  <si>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</si>
  <si>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</si>
  <si>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</si>
  <si>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</si>
  <si>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</si>
  <si>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</si>
  <si>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</si>
  <si>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</si>
  <si>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</si>
  <si>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</si>
  <si>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</si>
  <si>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</si>
  <si>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</si>
  <si>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</si>
  <si>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</si>
  <si>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</si>
  <si>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</si>
  <si>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</si>
  <si>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</si>
  <si>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</si>
  <si>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</si>
  <si>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</si>
  <si>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</si>
  <si>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</si>
  <si>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</si>
  <si>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</si>
  <si>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</si>
  <si>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</si>
  <si>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</si>
  <si>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</si>
  <si>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</si>
  <si>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</si>
  <si>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</si>
  <si>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</si>
  <si>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</si>
  <si>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</si>
  <si>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</si>
  <si>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</si>
  <si>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</si>
  <si>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</si>
  <si>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</si>
  <si>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</si>
  <si>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</si>
  <si>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</si>
  <si>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</si>
  <si>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</si>
  <si>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</si>
  <si>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</si>
  <si>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</si>
  <si>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</si>
  <si>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</si>
  <si>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</si>
  <si>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</si>
  <si>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</si>
  <si>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</si>
  <si>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</si>
  <si>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</si>
  <si>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</si>
  <si>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</si>
  <si>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</si>
  <si>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</si>
  <si>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</si>
  <si>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</si>
  <si>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</si>
  <si>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</si>
  <si>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</si>
  <si>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</si>
  <si>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</si>
  <si>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</si>
  <si>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</si>
  <si>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</si>
  <si>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</si>
  <si>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</si>
  <si>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</si>
  <si>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</si>
  <si>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</si>
  <si>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</si>
  <si>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</si>
  <si>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</si>
  <si>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</si>
  <si>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</si>
  <si>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</si>
  <si>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</si>
  <si>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</si>
  <si>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</si>
  <si>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</si>
  <si>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</si>
  <si>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</si>
  <si>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</si>
  <si>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</si>
  <si>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</si>
  <si>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</si>
  <si>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</si>
  <si>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</si>
  <si>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</si>
  <si>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</si>
  <si>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</si>
  <si>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</si>
  <si>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</si>
  <si>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</si>
  <si>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</si>
  <si>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</si>
  <si>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</si>
  <si>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</si>
  <si>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</si>
  <si>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</si>
  <si>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</si>
  <si>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</si>
  <si>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</si>
  <si>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</si>
  <si>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</si>
  <si>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</si>
  <si>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</si>
  <si>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</si>
  <si>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</si>
  <si>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</si>
  <si>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</si>
  <si>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</si>
  <si>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</si>
  <si>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</si>
  <si>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</si>
  <si>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</si>
  <si>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</si>
  <si>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</si>
  <si>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</si>
  <si>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</si>
  <si>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</si>
  <si>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</si>
  <si>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</si>
  <si>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</si>
  <si>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</si>
  <si>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</si>
  <si>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</si>
  <si>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</si>
  <si>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</si>
  <si>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</si>
  <si>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</si>
  <si>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</si>
  <si>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</si>
  <si>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</si>
  <si>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</si>
  <si>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</si>
  <si>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</si>
  <si>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</si>
  <si>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</si>
  <si>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</si>
  <si>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</si>
  <si>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</si>
  <si>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</si>
  <si>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</si>
  <si>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</si>
  <si>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</si>
  <si>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</si>
  <si>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</si>
  <si>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</si>
  <si>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</si>
  <si>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</si>
  <si>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</si>
  <si>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</si>
  <si>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</si>
  <si>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</si>
  <si>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</si>
  <si>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</si>
  <si>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</si>
  <si>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</si>
  <si>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</si>
  <si>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</si>
  <si>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</si>
  <si>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</si>
  <si>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</si>
  <si>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</si>
  <si>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</si>
  <si>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</si>
  <si>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</si>
  <si>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</si>
  <si>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</si>
  <si>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</si>
  <si>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</si>
  <si>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</si>
  <si>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</si>
  <si>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</si>
  <si>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</si>
  <si>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</si>
  <si>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</si>
  <si>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</si>
  <si>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</si>
  <si>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</si>
  <si>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</si>
  <si>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</si>
  <si>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</si>
  <si>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</si>
  <si>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</si>
  <si>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</si>
  <si>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</si>
  <si>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</si>
  <si>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</si>
  <si>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</si>
  <si>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</si>
  <si>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</si>
  <si>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</si>
  <si>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</si>
  <si>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</si>
  <si>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</si>
  <si>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</si>
  <si>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</si>
  <si>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</si>
  <si>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</si>
  <si>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</si>
  <si>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</si>
  <si>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</si>
  <si>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</si>
  <si>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</si>
  <si>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</si>
  <si>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</si>
  <si>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</si>
  <si>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</si>
  <si>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</si>
  <si>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</si>
  <si>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</si>
  <si>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</si>
  <si>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</si>
  <si>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</si>
  <si>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</si>
  <si>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</si>
  <si>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</si>
  <si>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</si>
  <si>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</si>
  <si>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</si>
  <si>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</si>
  <si>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</si>
  <si>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</si>
  <si>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</si>
  <si>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</si>
  <si>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</si>
  <si>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</si>
  <si>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</si>
  <si>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</si>
  <si>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</si>
  <si>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</si>
  <si>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</si>
  <si>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</si>
  <si>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</si>
  <si>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</si>
  <si>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</si>
  <si>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</si>
  <si>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</si>
  <si>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</si>
  <si>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</si>
  <si>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</si>
  <si>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</si>
  <si>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</si>
  <si>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</si>
  <si>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</si>
  <si>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</si>
  <si>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</si>
  <si>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</si>
  <si>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</si>
  <si>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</si>
  <si>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</si>
  <si>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</si>
  <si>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</si>
  <si>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</si>
  <si>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</si>
  <si>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</si>
  <si>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</si>
  <si>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</si>
  <si>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</si>
  <si>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</si>
  <si>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</si>
  <si>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</si>
  <si>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</si>
  <si>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</si>
  <si>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</si>
  <si>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</si>
  <si>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</si>
  <si>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</si>
  <si>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</si>
  <si>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</si>
  <si>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</si>
  <si>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</si>
  <si>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</si>
  <si>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</si>
  <si>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</si>
  <si>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</si>
  <si>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</si>
  <si>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</si>
  <si>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</si>
  <si>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</si>
  <si>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</si>
  <si>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</si>
  <si>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</si>
  <si>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</si>
  <si>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</si>
  <si>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</si>
  <si>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</si>
  <si>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</si>
  <si>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</si>
  <si>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</si>
  <si>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</si>
  <si>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</si>
  <si>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</si>
  <si>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</si>
  <si>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</si>
  <si>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</si>
  <si>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</si>
  <si>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</si>
  <si>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</si>
  <si>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</si>
  <si>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</si>
  <si>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</si>
  <si>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</si>
  <si>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</si>
  <si>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</si>
  <si>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</si>
  <si>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</si>
  <si>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</si>
  <si>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</si>
  <si>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</si>
  <si>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</si>
  <si>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</si>
  <si>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</si>
  <si>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</si>
  <si>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</si>
  <si>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</si>
  <si>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</si>
  <si>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</si>
  <si>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</si>
  <si>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</si>
  <si>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</si>
  <si>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</si>
  <si>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</si>
  <si>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</si>
  <si>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</si>
  <si>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</si>
  <si>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</si>
  <si>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</si>
  <si>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</si>
  <si>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</si>
  <si>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</si>
  <si>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</si>
  <si>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</si>
  <si>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</si>
  <si>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</si>
  <si>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</si>
  <si>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</si>
  <si>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</si>
  <si>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</si>
  <si>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</si>
  <si>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</si>
  <si>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</si>
  <si>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</si>
  <si>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</si>
  <si>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</si>
  <si>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</si>
  <si>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</si>
  <si>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</si>
  <si>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</si>
  <si>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</si>
  <si>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</si>
  <si>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</si>
  <si>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</si>
  <si>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</si>
  <si>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</si>
  <si>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</si>
  <si>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</si>
  <si>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</si>
  <si>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</si>
  <si>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</si>
  <si>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</si>
  <si>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</si>
  <si>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</si>
  <si>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</si>
  <si>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</si>
  <si>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</si>
  <si>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</si>
  <si>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</si>
  <si>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</si>
  <si>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</si>
  <si>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</si>
  <si>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</si>
  <si>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</si>
  <si>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</si>
  <si>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</si>
  <si>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</si>
  <si>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</si>
  <si>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</si>
  <si>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</si>
  <si>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</si>
  <si>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</si>
  <si>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</si>
  <si>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</si>
  <si>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</si>
  <si>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</si>
  <si>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</si>
  <si>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</si>
  <si>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</si>
  <si>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</si>
  <si>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</si>
  <si>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</si>
  <si>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</si>
  <si>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</si>
  <si>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</si>
  <si>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</si>
  <si>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</si>
  <si>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</si>
  <si>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</si>
  <si>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</si>
  <si>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</si>
  <si>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</si>
  <si>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</si>
  <si>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</si>
  <si>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</si>
  <si>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</si>
  <si>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</si>
  <si>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</si>
  <si>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</si>
  <si>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</si>
  <si>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</si>
  <si>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</si>
  <si>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</si>
  <si>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</si>
  <si>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</si>
  <si>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</si>
  <si>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</si>
  <si>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</si>
  <si>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</si>
  <si>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</si>
  <si>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</si>
  <si>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</si>
  <si>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</si>
  <si>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</si>
  <si>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</si>
  <si>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</si>
  <si>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</si>
  <si>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</si>
  <si>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</si>
  <si>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</si>
  <si>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</si>
  <si>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</si>
  <si>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</si>
  <si>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</si>
  <si>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</si>
  <si>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</si>
  <si>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</si>
  <si>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</si>
  <si>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</si>
  <si>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</si>
  <si>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</si>
  <si>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</si>
  <si>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</si>
  <si>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</si>
  <si>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</si>
  <si>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</si>
  <si>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</si>
  <si>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</si>
  <si>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</si>
  <si>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</si>
  <si>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</si>
  <si>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</si>
  <si>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</si>
  <si>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</si>
  <si>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</si>
  <si>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</si>
  <si>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</si>
  <si>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</si>
  <si>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</si>
  <si>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</si>
  <si>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</si>
  <si>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</si>
  <si>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</si>
  <si>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</si>
  <si>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</si>
  <si>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</si>
  <si>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</si>
  <si>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</si>
  <si>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</si>
  <si>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</si>
  <si>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</si>
  <si>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</si>
  <si>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</si>
  <si>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</si>
  <si>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</si>
  <si>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</si>
  <si>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</si>
  <si>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</si>
  <si>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</si>
  <si>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</si>
  <si>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</si>
  <si>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</si>
  <si>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</si>
  <si>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</si>
  <si>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</si>
  <si>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</si>
  <si>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</si>
  <si>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</si>
  <si>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</si>
  <si>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</si>
  <si>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</si>
  <si>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</si>
  <si>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</si>
  <si>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</si>
  <si>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</si>
  <si>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</si>
  <si>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</si>
  <si>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</si>
  <si>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</si>
  <si>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</si>
  <si>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</si>
  <si>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</si>
  <si>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</si>
  <si>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</si>
  <si>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</si>
  <si>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</si>
  <si>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</si>
  <si>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</si>
  <si>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</si>
  <si>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</si>
  <si>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</si>
  <si>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</si>
  <si>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</si>
  <si>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</si>
  <si>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</si>
  <si>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</si>
  <si>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</si>
  <si>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</si>
  <si>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</si>
  <si>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</si>
  <si>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</si>
  <si>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</si>
  <si>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</si>
  <si>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</si>
  <si>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</si>
  <si>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</si>
  <si>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</si>
  <si>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</si>
  <si>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</si>
  <si>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</si>
  <si>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</si>
  <si>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</si>
  <si>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</si>
  <si>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</si>
  <si>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</si>
  <si>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</si>
  <si>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</si>
  <si>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</si>
  <si>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</si>
  <si>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</si>
  <si>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</si>
  <si>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</si>
  <si>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</si>
  <si>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</si>
  <si>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</si>
  <si>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</si>
  <si>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</si>
  <si>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</si>
  <si>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</si>
  <si>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</si>
  <si>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</si>
  <si>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</si>
  <si>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</si>
  <si>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</si>
  <si>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</si>
  <si>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</si>
  <si>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</si>
  <si>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</si>
  <si>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</si>
  <si>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</si>
  <si>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</si>
  <si>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</si>
  <si>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</si>
  <si>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</si>
  <si>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</si>
  <si>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</si>
  <si>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</si>
  <si>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</si>
  <si>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</si>
  <si>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</si>
  <si>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</si>
  <si>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</si>
  <si>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</si>
  <si>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</si>
  <si>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</si>
  <si>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</si>
  <si>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</si>
  <si>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</si>
  <si>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</si>
  <si>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</si>
  <si>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</si>
  <si>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</si>
  <si>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</si>
  <si>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</si>
  <si>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</si>
  <si>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</si>
  <si>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</si>
  <si>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</si>
  <si>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</si>
  <si>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</si>
  <si>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</si>
  <si>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</si>
  <si>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</si>
  <si>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</si>
  <si>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</si>
  <si>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</si>
  <si>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</si>
  <si>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</si>
  <si>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</si>
  <si>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</si>
  <si>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</si>
  <si>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</si>
  <si>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</si>
  <si>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</si>
  <si>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</si>
  <si>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</si>
  <si>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</si>
  <si>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</si>
  <si>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</si>
  <si>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</si>
  <si>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</si>
  <si>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</si>
  <si>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</si>
  <si>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</si>
  <si>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</si>
  <si>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</si>
  <si>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</si>
  <si>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</si>
  <si>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</si>
  <si>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</si>
  <si>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</si>
  <si>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</si>
  <si>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</si>
  <si>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</si>
  <si>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</si>
  <si>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</si>
  <si>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</si>
  <si>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</si>
  <si>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</si>
  <si>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</si>
  <si>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</si>
  <si>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</si>
  <si>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</si>
  <si>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</si>
  <si>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</si>
  <si>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</si>
  <si>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</si>
  <si>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</si>
  <si>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</si>
  <si>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</si>
  <si>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</si>
  <si>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</si>
  <si>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</si>
  <si>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</si>
  <si>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</si>
  <si>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</si>
  <si>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</si>
  <si>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</si>
  <si>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</si>
  <si>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</si>
  <si>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</si>
  <si>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</si>
  <si>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</si>
  <si>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</si>
  <si>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</si>
  <si>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</si>
  <si>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</si>
  <si>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</si>
  <si>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</si>
  <si>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</si>
  <si>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</si>
  <si>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</si>
  <si>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</si>
  <si>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</si>
  <si>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</si>
  <si>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</si>
  <si>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</si>
  <si>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</si>
  <si>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</si>
  <si>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</si>
  <si>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</si>
  <si>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</si>
  <si>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</si>
  <si>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</si>
  <si>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</si>
  <si>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</si>
  <si>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</si>
  <si>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</si>
  <si>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</si>
  <si>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</si>
  <si>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</si>
  <si>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</si>
  <si>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</si>
  <si>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</si>
  <si>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</si>
  <si>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</si>
  <si>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</si>
  <si>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</si>
  <si>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</si>
  <si>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</si>
  <si>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</si>
  <si>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</si>
  <si>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</si>
  <si>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</si>
  <si>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</si>
  <si>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</si>
  <si>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</si>
  <si>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</si>
  <si>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</si>
  <si>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</si>
  <si>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</si>
  <si>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</si>
  <si>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</si>
  <si>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</si>
  <si>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</si>
  <si>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</si>
  <si>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</si>
  <si>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</si>
  <si>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</si>
  <si>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</si>
  <si>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</si>
  <si>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</si>
  <si>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</si>
  <si>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</si>
  <si>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</si>
  <si>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</si>
  <si>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</si>
  <si>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</si>
  <si>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</si>
  <si>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</si>
  <si>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</si>
  <si>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</si>
  <si>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</si>
  <si>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</si>
  <si>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</si>
  <si>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</si>
  <si>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</si>
  <si>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</si>
  <si>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</si>
  <si>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</si>
  <si>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</si>
  <si>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</si>
  <si>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</si>
  <si>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</si>
  <si>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</si>
  <si>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</si>
  <si>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</si>
  <si>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</si>
  <si>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</si>
  <si>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</si>
  <si>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</si>
  <si>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</si>
  <si>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</si>
  <si>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</si>
  <si>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</si>
  <si>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</si>
  <si>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</si>
  <si>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</si>
  <si>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</si>
  <si>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</si>
  <si>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</si>
  <si>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</si>
  <si>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</si>
  <si>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</si>
  <si>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</si>
  <si>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</si>
  <si>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</si>
  <si>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</si>
  <si>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</si>
  <si>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</si>
  <si>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</si>
  <si>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</si>
  <si>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</si>
  <si>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</si>
  <si>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</si>
  <si>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</si>
  <si>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</si>
  <si>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</si>
  <si>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</si>
  <si>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</si>
  <si>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</si>
  <si>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</si>
  <si>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</si>
  <si>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</si>
  <si>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</si>
  <si>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</si>
  <si>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</si>
  <si>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</si>
  <si>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</si>
  <si>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</si>
  <si>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</si>
  <si>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</si>
  <si>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</si>
  <si>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</si>
  <si>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</si>
  <si>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</si>
  <si>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</si>
  <si>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</si>
  <si>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</si>
  <si>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</si>
  <si>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</si>
  <si>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</si>
  <si>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</si>
  <si>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</si>
  <si>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</si>
  <si>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</si>
  <si>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</si>
  <si>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</si>
  <si>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</si>
  <si>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</si>
  <si>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</si>
  <si>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</si>
  <si>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</si>
  <si>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</si>
  <si>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</si>
  <si>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</si>
  <si>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</si>
  <si>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</si>
  <si>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</si>
  <si>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</si>
  <si>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</si>
  <si>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</si>
  <si>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</si>
  <si>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</si>
  <si>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</si>
  <si>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</si>
  <si>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</si>
  <si>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</si>
  <si>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</si>
  <si>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</si>
  <si>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</si>
  <si>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</si>
  <si>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</si>
  <si>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</si>
  <si>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</si>
  <si>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</si>
  <si>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</si>
  <si>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</si>
  <si>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</si>
  <si>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</si>
  <si>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</si>
  <si>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</si>
  <si>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</si>
  <si>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</si>
  <si>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</si>
  <si>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</si>
  <si>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</si>
  <si>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</si>
  <si>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</si>
  <si>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</si>
  <si>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</si>
  <si>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</si>
  <si>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</si>
  <si>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</si>
  <si>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</si>
  <si>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</si>
  <si>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</si>
  <si>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</si>
  <si>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</si>
  <si>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</si>
  <si>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</si>
  <si>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</si>
  <si>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</si>
  <si>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</si>
  <si>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</si>
  <si>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</si>
  <si>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</si>
  <si>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</si>
  <si>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</si>
  <si>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</si>
  <si>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</si>
  <si>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</si>
  <si>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</si>
  <si>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</si>
  <si>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</si>
  <si>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</si>
  <si>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</si>
  <si>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</si>
  <si>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</si>
  <si>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</si>
  <si>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</si>
  <si>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</si>
  <si>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</si>
  <si>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</si>
  <si>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</si>
  <si>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</si>
  <si>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</si>
  <si>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</si>
  <si>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</si>
  <si>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</si>
  <si>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</si>
  <si>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</si>
  <si>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</si>
  <si>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</si>
  <si>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</si>
  <si>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</si>
  <si>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</si>
  <si>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</si>
  <si>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</si>
  <si>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</si>
  <si>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</si>
  <si>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</si>
  <si>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</si>
  <si>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</si>
  <si>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</si>
  <si>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</si>
  <si>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</si>
  <si>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</si>
  <si>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</si>
  <si>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</si>
  <si>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</si>
  <si>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</si>
  <si>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</si>
  <si>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</si>
  <si>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</si>
  <si>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</si>
  <si>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</si>
  <si>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</si>
  <si>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</si>
  <si>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</si>
  <si>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</si>
  <si>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</si>
  <si>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</si>
  <si>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</si>
  <si>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</si>
  <si>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</si>
  <si>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</si>
  <si>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</si>
  <si>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</si>
  <si>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</si>
  <si>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</si>
  <si>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</si>
  <si>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</si>
  <si>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</si>
  <si>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</si>
  <si>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</si>
  <si>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</si>
  <si>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</si>
  <si>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</si>
  <si>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</si>
  <si>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</si>
  <si>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</si>
  <si>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</si>
  <si>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</si>
  <si>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</si>
  <si>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</si>
  <si>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</si>
  <si>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</si>
  <si>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</si>
  <si>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</si>
  <si>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</si>
  <si>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</si>
  <si>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</si>
  <si>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</si>
  <si>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</si>
  <si>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</si>
  <si>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</si>
  <si>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</si>
  <si>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</si>
  <si>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</si>
  <si>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</si>
  <si>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</si>
  <si>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</si>
  <si>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</si>
  <si>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</si>
  <si>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</si>
  <si>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</si>
  <si>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</si>
  <si>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</si>
  <si>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</si>
  <si>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</si>
  <si>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</si>
  <si>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</si>
  <si>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</si>
  <si>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</si>
  <si>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</si>
  <si>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</si>
  <si>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</si>
  <si>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</si>
  <si>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</si>
  <si>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</si>
  <si>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</si>
  <si>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</si>
  <si>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</si>
  <si>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</si>
  <si>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</si>
  <si>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</si>
  <si>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</si>
  <si>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</si>
  <si>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</si>
  <si>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</si>
  <si>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</si>
  <si>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</si>
  <si>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</si>
  <si>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</si>
  <si>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</si>
  <si>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</si>
  <si>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</si>
  <si>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</si>
  <si>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</si>
  <si>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</si>
  <si>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</si>
  <si>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</si>
  <si>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</si>
  <si>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</si>
  <si>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</si>
  <si>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</si>
  <si>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</si>
  <si>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</si>
  <si>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</si>
  <si>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</si>
  <si>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</si>
  <si>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</si>
  <si>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</si>
  <si>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</si>
  <si>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</si>
  <si>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</si>
  <si>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</si>
  <si>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</si>
  <si>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</si>
  <si>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</si>
  <si>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</si>
  <si>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</si>
  <si>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</si>
  <si>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</si>
  <si>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</si>
  <si>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</si>
  <si>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</si>
  <si>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</si>
  <si>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</si>
  <si>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</si>
  <si>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</si>
  <si>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</si>
  <si>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</si>
  <si>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</si>
  <si>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</si>
  <si>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</si>
  <si>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</si>
  <si>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</si>
  <si>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</si>
  <si>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</si>
  <si>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</si>
  <si>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</si>
  <si>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</si>
  <si>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</si>
  <si>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</si>
  <si>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</si>
  <si>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</si>
  <si>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</si>
  <si>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</si>
  <si>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</si>
  <si>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</si>
  <si>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</si>
  <si>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</si>
  <si>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</si>
  <si>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</si>
  <si>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</si>
  <si>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</si>
  <si>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</si>
  <si>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</si>
  <si>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</si>
  <si>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</si>
  <si>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</si>
  <si>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</si>
  <si>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</si>
  <si>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</si>
  <si>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</si>
  <si>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</si>
  <si>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</si>
  <si>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</si>
  <si>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</si>
  <si>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</si>
  <si>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</si>
  <si>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</si>
  <si>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</si>
  <si>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</si>
  <si>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</si>
  <si>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</si>
  <si>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</si>
  <si>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</si>
  <si>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</si>
  <si>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</si>
  <si>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</si>
  <si>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</si>
  <si>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</si>
  <si>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</si>
  <si>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</si>
  <si>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</si>
  <si>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</si>
  <si>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</si>
  <si>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</si>
  <si>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</si>
  <si>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</si>
  <si>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</si>
  <si>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</si>
  <si>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</si>
  <si>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</si>
  <si>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</si>
  <si>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</si>
  <si>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</si>
  <si>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</si>
  <si>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</si>
  <si>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</si>
  <si>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</si>
  <si>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</si>
  <si>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</si>
  <si>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</si>
  <si>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</si>
  <si>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</si>
  <si>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</si>
  <si>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</si>
  <si>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</si>
  <si>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</si>
  <si>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</si>
  <si>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</si>
  <si>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</si>
  <si>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</si>
  <si>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</si>
  <si>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</si>
  <si>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</si>
  <si>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</si>
  <si>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</si>
  <si>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</si>
  <si>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</si>
  <si>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</si>
  <si>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</si>
  <si>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</si>
  <si>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</si>
  <si>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</si>
  <si>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</si>
  <si>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</si>
  <si>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</si>
  <si>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</si>
  <si>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</si>
  <si>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</si>
  <si>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</si>
  <si>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</si>
  <si>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</si>
  <si>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</si>
  <si>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</si>
  <si>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</si>
  <si>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</si>
  <si>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</si>
  <si>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</si>
  <si>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</si>
  <si>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</si>
  <si>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</si>
  <si>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</si>
  <si>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</si>
  <si>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</si>
  <si>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</si>
  <si>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</si>
  <si>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</si>
  <si>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</si>
  <si>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</si>
  <si>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</si>
  <si>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</si>
  <si>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</si>
  <si>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</si>
  <si>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</si>
  <si>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</si>
  <si>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</si>
  <si>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</si>
  <si>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</si>
  <si>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</si>
  <si>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</si>
  <si>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</si>
  <si>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</si>
  <si>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</si>
  <si>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</si>
  <si>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</si>
  <si>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</si>
  <si>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</si>
  <si>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</si>
  <si>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</si>
  <si>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</si>
  <si>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</si>
  <si>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</si>
  <si>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</si>
  <si>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</si>
  <si>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</si>
  <si>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</si>
  <si>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</si>
  <si>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</si>
  <si>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</si>
  <si>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</si>
  <si>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</si>
  <si>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</si>
  <si>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</si>
  <si>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</si>
  <si>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</si>
  <si>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</si>
  <si>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</si>
  <si>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</si>
  <si>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</si>
  <si>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</si>
  <si>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</si>
  <si>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</si>
  <si>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</si>
  <si>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</si>
  <si>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</si>
  <si>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</si>
  <si>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</si>
  <si>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</si>
  <si>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</si>
  <si>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</si>
  <si>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</si>
  <si>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</si>
  <si>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</si>
  <si>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</si>
  <si>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</si>
  <si>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</si>
  <si>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</si>
  <si>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</si>
  <si>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</si>
  <si>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</si>
  <si>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</si>
  <si>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</si>
  <si>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</si>
  <si>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</si>
  <si>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</si>
  <si>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</si>
  <si>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</si>
  <si>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</si>
  <si>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</si>
  <si>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</si>
  <si>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</si>
  <si>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</si>
  <si>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</si>
  <si>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</si>
  <si>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</si>
  <si>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</si>
  <si>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</si>
  <si>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</si>
  <si>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</si>
  <si>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</si>
  <si>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</si>
  <si>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</si>
  <si>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</si>
  <si>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</si>
  <si>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</si>
  <si>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</si>
  <si>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</si>
  <si>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</si>
  <si>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</si>
  <si>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</si>
  <si>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</si>
  <si>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</si>
  <si>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</si>
  <si>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</si>
  <si>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</si>
  <si>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</si>
  <si>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</si>
  <si>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</si>
  <si>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</si>
  <si>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</si>
  <si>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</si>
  <si>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</si>
  <si>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</si>
  <si>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</si>
  <si>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</si>
  <si>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</si>
  <si>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</si>
  <si>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</si>
  <si>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</si>
  <si>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</si>
  <si>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</si>
  <si>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</si>
  <si>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</si>
  <si>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</si>
  <si>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</si>
  <si>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</si>
  <si>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</si>
  <si>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</si>
  <si>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</si>
  <si>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</si>
  <si>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</si>
  <si>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</si>
  <si>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</si>
  <si>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</si>
  <si>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</si>
  <si>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</si>
  <si>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</si>
  <si>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</si>
  <si>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</si>
  <si>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</si>
  <si>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</si>
  <si>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</si>
  <si>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</si>
  <si>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</si>
  <si>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</si>
  <si>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</si>
  <si>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</si>
  <si>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</si>
  <si>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</si>
  <si>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</si>
  <si>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</si>
  <si>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</si>
  <si>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</si>
  <si>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</si>
  <si>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</si>
  <si>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</si>
  <si>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</si>
  <si>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</si>
  <si>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</si>
  <si>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</si>
  <si>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</si>
  <si>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</si>
  <si>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</si>
  <si>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</si>
  <si>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</si>
  <si>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</si>
  <si>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</si>
  <si>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</si>
  <si>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</si>
  <si>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</si>
  <si>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</si>
  <si>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</si>
  <si>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</si>
  <si>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</si>
  <si>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</si>
  <si>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</si>
  <si>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</si>
  <si>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</si>
  <si>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</si>
  <si>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</si>
  <si>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</si>
  <si>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</si>
  <si>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</si>
  <si>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</si>
  <si>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</si>
  <si>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</si>
  <si>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</si>
  <si>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</si>
  <si>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</si>
  <si>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</si>
  <si>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</si>
  <si>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</si>
  <si>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</si>
  <si>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</si>
  <si>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</si>
  <si>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</si>
  <si>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</si>
  <si>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</si>
  <si>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</si>
  <si>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</si>
  <si>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</si>
  <si>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</si>
  <si>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</si>
  <si>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</si>
  <si>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</si>
  <si>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</si>
  <si>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</si>
  <si>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</si>
  <si>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</si>
  <si>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</si>
  <si>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</si>
  <si>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</si>
  <si>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</si>
  <si>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</si>
  <si>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</si>
  <si>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</si>
  <si>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</si>
  <si>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</si>
  <si>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</si>
  <si>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</si>
  <si>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</si>
  <si>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</si>
  <si>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</si>
  <si>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</si>
  <si>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</si>
  <si>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</si>
  <si>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</si>
  <si>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</si>
  <si>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</si>
  <si>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</si>
  <si>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</si>
  <si>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</si>
  <si>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</si>
  <si>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</si>
  <si>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</si>
  <si>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</si>
  <si>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</si>
  <si>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</si>
  <si>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</si>
  <si>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</si>
  <si>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</si>
  <si>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</si>
  <si>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</si>
  <si>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</si>
  <si>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</si>
  <si>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</si>
  <si>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</si>
  <si>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</si>
  <si>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</si>
  <si>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</si>
  <si>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</si>
  <si>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</si>
  <si>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</si>
  <si>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</si>
  <si>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</si>
  <si>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</si>
  <si>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</si>
  <si>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</si>
  <si>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</si>
  <si>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</si>
  <si>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</si>
  <si>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</si>
  <si>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</si>
  <si>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</si>
  <si>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</si>
  <si>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</si>
  <si>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</si>
  <si>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</si>
  <si>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</si>
  <si>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</si>
  <si>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</si>
  <si>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</si>
  <si>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</si>
  <si>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</si>
  <si>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</si>
  <si>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</si>
  <si>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</si>
  <si>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</si>
  <si>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</si>
  <si>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</si>
  <si>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</si>
  <si>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</si>
  <si>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</si>
  <si>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</si>
  <si>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</si>
  <si>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</si>
  <si>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</si>
  <si>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</si>
  <si>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</si>
  <si>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</si>
  <si>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</si>
  <si>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</si>
  <si>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</si>
  <si>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</si>
  <si>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</si>
  <si>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</si>
  <si>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</si>
  <si>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</si>
  <si>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</si>
  <si>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</si>
  <si>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</si>
  <si>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</si>
  <si>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</si>
  <si>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</si>
  <si>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</si>
  <si>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</si>
  <si>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</si>
  <si>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</si>
  <si>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</si>
  <si>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</si>
  <si>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</si>
  <si>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</si>
  <si>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</si>
  <si>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</si>
  <si>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</si>
  <si>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</si>
  <si>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</si>
  <si>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</si>
  <si>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</si>
  <si>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</si>
  <si>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</si>
  <si>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</si>
  <si>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</si>
  <si>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</si>
  <si>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</si>
  <si>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</si>
  <si>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</si>
  <si>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</si>
  <si>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</si>
  <si>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</si>
  <si>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</si>
  <si>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</si>
  <si>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</si>
  <si>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</si>
  <si>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</si>
  <si>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</si>
  <si>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</si>
  <si>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</si>
  <si>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</si>
  <si>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</si>
  <si>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</si>
  <si>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</si>
  <si>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</si>
  <si>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</si>
  <si>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</si>
  <si>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</si>
  <si>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</si>
  <si>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</si>
  <si>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</si>
  <si>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</si>
  <si>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</si>
  <si>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</si>
  <si>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</si>
  <si>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</si>
  <si>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</si>
  <si>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</si>
  <si>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</si>
  <si>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</si>
  <si>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</si>
  <si>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</si>
  <si>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</si>
  <si>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</si>
  <si>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</si>
  <si>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</si>
  <si>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</si>
  <si>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</si>
  <si>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</si>
  <si>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</si>
  <si>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</si>
  <si>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</si>
  <si>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</si>
  <si>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</si>
  <si>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</si>
  <si>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</si>
  <si>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</si>
  <si>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</si>
  <si>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</si>
  <si>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</si>
  <si>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</si>
  <si>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</si>
  <si>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</si>
  <si>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</si>
  <si>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</si>
  <si>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</si>
  <si>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</si>
  <si>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</si>
  <si>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</si>
  <si>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</si>
  <si>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</si>
  <si>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</si>
  <si>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</si>
  <si>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</si>
  <si>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</si>
  <si>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</si>
  <si>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</si>
  <si>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</si>
  <si>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</si>
  <si>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</si>
  <si>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</si>
  <si>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</si>
  <si>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</si>
  <si>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</si>
  <si>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</si>
  <si>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</si>
  <si>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</si>
  <si>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</si>
  <si>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</si>
  <si>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</si>
  <si>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</si>
  <si>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</si>
  <si>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</si>
  <si>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</si>
  <si>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</si>
  <si>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</si>
  <si>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</si>
  <si>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</si>
  <si>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</si>
  <si>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</si>
  <si>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</si>
  <si>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</si>
  <si>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</si>
  <si>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</si>
  <si>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</si>
  <si>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</si>
  <si>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</si>
  <si>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</si>
  <si>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</si>
  <si>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</si>
  <si>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</si>
  <si>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</si>
  <si>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</si>
  <si>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</si>
  <si>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</si>
  <si>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</si>
  <si>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</si>
  <si>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</si>
  <si>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</si>
  <si>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</si>
  <si>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</si>
  <si>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</si>
  <si>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</si>
  <si>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</si>
  <si>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</si>
  <si>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</si>
  <si>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</si>
  <si>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</si>
  <si>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</si>
  <si>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</si>
  <si>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</si>
  <si>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</si>
  <si>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</si>
  <si>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</si>
  <si>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</si>
  <si>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</si>
  <si>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</si>
  <si>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</si>
  <si>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</si>
  <si>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</si>
  <si>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</si>
  <si>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</si>
  <si>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</si>
  <si>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</si>
  <si>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</si>
  <si>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</si>
  <si>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</si>
  <si>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</si>
  <si>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</si>
  <si>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</si>
  <si>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</si>
  <si>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</si>
  <si>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</si>
  <si>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</si>
  <si>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</si>
  <si>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</si>
  <si>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</si>
  <si>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</si>
  <si>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</si>
  <si>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</si>
  <si>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</si>
  <si>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</si>
  <si>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</si>
  <si>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</si>
  <si>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</si>
  <si>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</si>
  <si>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</si>
  <si>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</si>
  <si>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</si>
  <si>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</si>
  <si>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</si>
  <si>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</si>
  <si>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</si>
  <si>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</si>
  <si>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</si>
  <si>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</si>
  <si>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</si>
  <si>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</si>
  <si>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</si>
  <si>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</si>
  <si>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</si>
  <si>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</si>
  <si>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</si>
  <si>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</si>
  <si>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</si>
  <si>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</si>
  <si>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</si>
  <si>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</si>
  <si>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</si>
  <si>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</si>
  <si>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</si>
  <si>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</si>
  <si>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</si>
  <si>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</si>
  <si>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</si>
  <si>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</si>
  <si>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</si>
  <si>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</si>
  <si>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</si>
  <si>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</si>
  <si>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</si>
  <si>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</si>
  <si>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</si>
  <si>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</si>
  <si>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</si>
  <si>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</si>
  <si>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</si>
  <si>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</si>
  <si>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</si>
  <si>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</si>
  <si>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</si>
  <si>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</si>
  <si>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</si>
  <si>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</si>
  <si>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</si>
  <si>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</si>
  <si>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</si>
  <si>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</si>
  <si>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</si>
  <si>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</si>
  <si>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</si>
  <si>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</si>
  <si>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</si>
  <si>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</si>
  <si>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</si>
  <si>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</si>
  <si>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</si>
  <si>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</si>
  <si>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</si>
  <si>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</si>
  <si>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</si>
  <si>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</si>
  <si>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</si>
  <si>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</si>
  <si>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</si>
  <si>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</si>
  <si>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</si>
  <si>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</si>
  <si>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</si>
  <si>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</si>
  <si>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</si>
  <si>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</si>
  <si>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</si>
  <si>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</si>
  <si>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</si>
  <si>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</si>
  <si>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</si>
  <si>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</si>
  <si>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</si>
  <si>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</si>
  <si>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</si>
  <si>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</si>
  <si>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</si>
  <si>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</si>
  <si>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</si>
  <si>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</si>
  <si>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</si>
  <si>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</si>
  <si>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</si>
  <si>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</si>
  <si>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</si>
  <si>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</si>
  <si>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</si>
  <si>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</si>
  <si>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</si>
  <si>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</si>
  <si>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</si>
  <si>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</si>
  <si>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</si>
  <si>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</si>
  <si>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</si>
  <si>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</si>
  <si>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</si>
  <si>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</si>
  <si>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</si>
  <si>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</si>
  <si>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</si>
  <si>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</si>
  <si>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</si>
  <si>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</si>
  <si>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</si>
  <si>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</si>
  <si>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</si>
  <si>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</si>
  <si>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</si>
  <si>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</si>
  <si>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</si>
  <si>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</si>
  <si>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</si>
  <si>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</si>
  <si>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</si>
  <si>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</si>
  <si>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</si>
  <si>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</si>
  <si>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</si>
  <si>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</si>
  <si>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</si>
  <si>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</si>
  <si>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</si>
  <si>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</si>
  <si>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</si>
  <si>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</si>
  <si>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</si>
  <si>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</si>
  <si>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</si>
  <si>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</si>
  <si>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</si>
  <si>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</si>
  <si>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</si>
  <si>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</si>
  <si>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</si>
  <si>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</si>
  <si>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</si>
  <si>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</si>
  <si>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</si>
  <si>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</si>
  <si>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</si>
  <si>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</si>
  <si>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</si>
  <si>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</si>
  <si>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</si>
  <si>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</si>
  <si>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</si>
  <si>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</si>
  <si>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</si>
  <si>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</si>
  <si>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</si>
  <si>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</si>
  <si>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</si>
  <si>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</si>
  <si>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</si>
  <si>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</si>
  <si>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</si>
  <si>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</si>
  <si>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</si>
  <si>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</si>
  <si>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</si>
  <si>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</si>
  <si>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</si>
  <si>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</si>
  <si>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</si>
  <si>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</si>
  <si>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</si>
  <si>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</si>
  <si>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</si>
  <si>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</si>
  <si>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</si>
  <si>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</si>
  <si>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</si>
  <si>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</si>
  <si>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</si>
  <si>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</si>
  <si>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</si>
  <si>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</si>
  <si>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</si>
  <si>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</si>
  <si>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</si>
  <si>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</si>
  <si>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</si>
  <si>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</si>
  <si>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</si>
  <si>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</si>
  <si>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</si>
  <si>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</si>
  <si>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</si>
  <si>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</si>
  <si>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</si>
  <si>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</si>
  <si>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</si>
  <si>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</si>
  <si>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</si>
  <si>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</si>
  <si>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</si>
  <si>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</si>
  <si>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</si>
  <si>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</si>
  <si>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</si>
  <si>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</si>
  <si>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</si>
  <si>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</si>
  <si>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</si>
  <si>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</si>
  <si>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</si>
  <si>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</si>
  <si>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</si>
  <si>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</si>
  <si>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</si>
  <si>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</si>
  <si>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</si>
  <si>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</si>
  <si>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</si>
  <si>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</si>
  <si>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</si>
  <si>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</si>
  <si>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</si>
  <si>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</si>
  <si>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</si>
  <si>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</si>
  <si>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</si>
  <si>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</si>
  <si>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</si>
  <si>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</si>
  <si>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</si>
  <si>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</si>
  <si>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</si>
  <si>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</si>
  <si>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</si>
  <si>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</si>
  <si>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</si>
  <si>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</si>
  <si>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</si>
  <si>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</si>
  <si>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</si>
  <si>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</si>
  <si>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</si>
  <si>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</si>
  <si>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</si>
  <si>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</si>
  <si>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</si>
  <si>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</si>
  <si>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</si>
  <si>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</si>
  <si>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</si>
  <si>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</si>
  <si>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</si>
  <si>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</si>
  <si>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</si>
  <si>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</si>
  <si>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</si>
  <si>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</si>
  <si>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</si>
  <si>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</si>
  <si>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</si>
  <si>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</si>
  <si>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</si>
  <si>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</si>
  <si>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</si>
  <si>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</si>
  <si>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</si>
  <si>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</si>
  <si>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</si>
  <si>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</si>
  <si>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</si>
  <si>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</si>
  <si>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</si>
  <si>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</si>
  <si>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</si>
  <si>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</si>
  <si>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</si>
  <si>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</si>
  <si>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</si>
  <si>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</si>
  <si>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</si>
  <si>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</si>
  <si>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</si>
  <si>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</si>
  <si>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</si>
  <si>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</si>
  <si>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</si>
  <si>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</si>
  <si>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</si>
  <si>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</si>
  <si>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</si>
  <si>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</si>
  <si>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</si>
  <si>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</si>
  <si>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</si>
  <si>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</si>
  <si>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</si>
  <si>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</si>
  <si>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</si>
  <si>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</si>
  <si>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</si>
  <si>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</si>
  <si>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</si>
  <si>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</si>
  <si>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</si>
  <si>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</si>
  <si>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</si>
  <si>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</si>
  <si>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</si>
  <si>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</si>
  <si>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</si>
  <si>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</si>
  <si>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</si>
  <si>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</si>
  <si>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</si>
  <si>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</si>
  <si>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</si>
  <si>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</si>
  <si>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</si>
  <si>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</si>
  <si>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</si>
  <si>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</si>
  <si>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</si>
  <si>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</si>
  <si>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</si>
  <si>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</si>
  <si>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</si>
  <si>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</si>
  <si>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</si>
  <si>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</si>
  <si>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</si>
  <si>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</si>
  <si>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</si>
  <si>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</si>
  <si>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</si>
  <si>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</si>
  <si>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</si>
  <si>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</si>
  <si>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</si>
  <si>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</si>
  <si>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</si>
  <si>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</si>
  <si>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</si>
  <si>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</si>
  <si>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</si>
  <si>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</si>
  <si>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</si>
  <si>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</si>
  <si>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</si>
  <si>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</si>
  <si>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</si>
  <si>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</si>
  <si>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</si>
  <si>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</si>
  <si>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</si>
  <si>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</si>
  <si>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</si>
  <si>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</si>
  <si>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</si>
  <si>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</si>
  <si>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</si>
  <si>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</si>
  <si>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</si>
  <si>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</si>
  <si>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</si>
  <si>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</si>
  <si>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</si>
  <si>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</si>
  <si>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</si>
  <si>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</si>
  <si>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</si>
  <si>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</si>
  <si>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</si>
  <si>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</si>
  <si>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</si>
  <si>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</si>
  <si>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</si>
  <si>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</si>
  <si>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</si>
  <si>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</si>
  <si>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</si>
  <si>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</si>
  <si>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</si>
  <si>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</si>
  <si>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</si>
  <si>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</si>
  <si>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</si>
  <si>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</si>
  <si>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</si>
  <si>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</si>
  <si>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</si>
  <si>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</si>
  <si>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</si>
  <si>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</si>
  <si>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</si>
  <si>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</si>
  <si>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</si>
  <si>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</si>
  <si>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</si>
  <si>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</si>
  <si>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</si>
  <si>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</si>
  <si>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</si>
  <si>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</si>
  <si>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</si>
  <si>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</si>
  <si>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</si>
  <si>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</si>
  <si>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</si>
  <si>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</si>
  <si>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</si>
  <si>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</si>
  <si>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</si>
  <si>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</si>
  <si>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</si>
  <si>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</si>
  <si>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</si>
  <si>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</si>
  <si>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</si>
  <si>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</si>
  <si>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</si>
  <si>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</si>
  <si>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</si>
  <si>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</si>
  <si>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</si>
  <si>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</si>
  <si>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</si>
  <si>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</si>
  <si>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</si>
  <si>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</si>
  <si>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</si>
  <si>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</si>
  <si>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</si>
  <si>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</si>
  <si>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</si>
  <si>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</si>
  <si>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</si>
  <si>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</si>
  <si>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</si>
  <si>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</si>
  <si>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</si>
  <si>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</si>
  <si>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</si>
  <si>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</si>
  <si>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</si>
  <si>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</si>
  <si>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</si>
  <si>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</si>
  <si>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</si>
  <si>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</si>
  <si>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</si>
  <si>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</si>
  <si>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</si>
  <si>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</si>
  <si>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</si>
  <si>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</si>
  <si>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</si>
  <si>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</si>
  <si>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</si>
  <si>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</si>
  <si>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</si>
  <si>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</si>
  <si>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</si>
  <si>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</si>
  <si>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</si>
  <si>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</si>
  <si>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</si>
  <si>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</si>
  <si>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</si>
  <si>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</si>
  <si>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</si>
  <si>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</si>
  <si>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</si>
  <si>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</si>
  <si>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</si>
  <si>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</si>
  <si>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</si>
  <si>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</si>
  <si>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</si>
  <si>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</si>
  <si>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</si>
  <si>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</si>
  <si>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</si>
  <si>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</si>
  <si>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</si>
  <si>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</si>
  <si>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</si>
  <si>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</si>
  <si>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</si>
  <si>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</si>
  <si>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</si>
  <si>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</si>
  <si>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</si>
  <si>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</si>
  <si>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</si>
  <si>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</si>
  <si>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</si>
  <si>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</si>
  <si>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</si>
  <si>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</si>
  <si>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</si>
  <si>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</si>
  <si>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</si>
  <si>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</si>
  <si>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</si>
  <si>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</si>
  <si>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</si>
  <si>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</si>
  <si>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</si>
  <si>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</si>
  <si>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</si>
  <si>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</si>
  <si>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</si>
  <si>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</si>
  <si>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</si>
  <si>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</si>
  <si>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</si>
  <si>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</si>
  <si>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</si>
  <si>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</si>
  <si>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</si>
  <si>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</si>
  <si>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</si>
  <si>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</si>
  <si>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</si>
  <si>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</si>
  <si>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</si>
  <si>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</si>
  <si>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</si>
  <si>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</si>
  <si>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</si>
  <si>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</si>
  <si>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</si>
  <si>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</si>
  <si>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</si>
  <si>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</si>
  <si>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</si>
  <si>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</si>
  <si>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</si>
  <si>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</si>
  <si>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</si>
  <si>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</si>
  <si>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</si>
  <si>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</si>
  <si>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</si>
  <si>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</si>
  <si>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</si>
  <si>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</si>
  <si>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</si>
  <si>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</si>
  <si>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</si>
  <si>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</si>
  <si>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</si>
  <si>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</si>
  <si>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</si>
  <si>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</si>
  <si>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</si>
  <si>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</si>
  <si>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</si>
  <si>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</si>
  <si>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</si>
  <si>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</si>
  <si>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</si>
  <si>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</si>
  <si>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</si>
  <si>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</si>
  <si>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</si>
  <si>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</si>
  <si>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</si>
  <si>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</si>
  <si>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</si>
  <si>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</si>
  <si>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</si>
  <si>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</si>
  <si>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</si>
  <si>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</si>
  <si>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</si>
  <si>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</si>
  <si>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</si>
  <si>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</si>
  <si>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</si>
  <si>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</si>
  <si>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</si>
  <si>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</si>
  <si>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</si>
  <si>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</si>
  <si>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</si>
  <si>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</si>
  <si>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</si>
  <si>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</si>
  <si>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</si>
  <si>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</si>
  <si>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</si>
  <si>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</si>
  <si>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</si>
  <si>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</si>
  <si>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</si>
  <si>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</si>
  <si>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</si>
  <si>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</si>
  <si>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</si>
  <si>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</si>
  <si>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</si>
  <si>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</si>
  <si>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</si>
  <si>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</si>
  <si>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</si>
  <si>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</si>
  <si>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</si>
  <si>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</si>
  <si>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</si>
  <si>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</si>
  <si>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</si>
  <si>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</si>
  <si>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</si>
  <si>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</si>
  <si>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</si>
  <si>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</si>
  <si>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</si>
  <si>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</si>
  <si>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</si>
  <si>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</si>
  <si>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</si>
  <si>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</si>
  <si>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</si>
  <si>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</si>
  <si>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</si>
  <si>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</si>
  <si>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</si>
  <si>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</si>
  <si>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</si>
  <si>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</si>
  <si>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</si>
  <si>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</si>
  <si>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</si>
  <si>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</si>
  <si>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</si>
  <si>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</si>
  <si>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</si>
  <si>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</si>
  <si>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</si>
  <si>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</si>
  <si>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</si>
  <si>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</si>
  <si>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</si>
  <si>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</si>
  <si>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</si>
  <si>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</si>
  <si>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</si>
  <si>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</si>
  <si>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</si>
  <si>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</si>
  <si>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</si>
  <si>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</si>
  <si>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</si>
  <si>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</si>
  <si>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</si>
  <si>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</si>
  <si>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</si>
  <si>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</si>
  <si>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</si>
  <si>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</si>
  <si>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</si>
  <si>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</si>
  <si>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</si>
  <si>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</si>
  <si>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</si>
  <si>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</si>
  <si>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</si>
  <si>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</si>
  <si>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</si>
  <si>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</si>
  <si>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</si>
  <si>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</si>
  <si>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</si>
  <si>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</si>
  <si>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</si>
  <si>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</si>
  <si>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</si>
  <si>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</si>
  <si>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</si>
  <si>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</si>
  <si>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</si>
  <si>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</si>
  <si>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</si>
  <si>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</si>
  <si>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</si>
  <si>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</si>
  <si>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</si>
  <si>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</si>
  <si>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</si>
  <si>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</si>
  <si>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</si>
  <si>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</si>
  <si>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</si>
  <si>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</si>
  <si>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</si>
  <si>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</si>
  <si>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</si>
  <si>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</si>
  <si>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</si>
  <si>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</si>
  <si>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</si>
  <si>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</si>
  <si>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</si>
  <si>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</si>
  <si>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</si>
  <si>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</si>
  <si>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</si>
  <si>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</si>
  <si>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</si>
  <si>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</si>
  <si>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</si>
  <si>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</si>
  <si>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</si>
  <si>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</si>
  <si>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</si>
  <si>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</si>
  <si>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</si>
  <si>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</si>
  <si>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</si>
  <si>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</si>
  <si>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</si>
  <si>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</si>
  <si>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</si>
  <si>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</si>
  <si>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</si>
  <si>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</si>
  <si>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</si>
  <si>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</si>
  <si>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</si>
  <si>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</si>
  <si>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</si>
  <si>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</si>
  <si>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</si>
  <si>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</si>
  <si>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</si>
  <si>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</si>
  <si>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</si>
  <si>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</si>
  <si>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</si>
  <si>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</si>
  <si>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</si>
  <si>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</si>
  <si>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</si>
  <si>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</si>
  <si>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</si>
  <si>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</si>
  <si>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</si>
  <si>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</si>
  <si>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</si>
  <si>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</si>
  <si>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</si>
  <si>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</si>
  <si>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</si>
  <si>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</si>
  <si>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</si>
  <si>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</si>
  <si>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</si>
  <si>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</si>
  <si>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</si>
  <si>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</si>
  <si>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</si>
  <si>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</si>
  <si>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</si>
  <si>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</si>
  <si>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</si>
  <si>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</si>
  <si>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</si>
  <si>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</si>
  <si>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</si>
  <si>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</si>
  <si>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</si>
  <si>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</si>
  <si>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</si>
  <si>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</si>
  <si>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</si>
  <si>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</si>
  <si>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</si>
  <si>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</si>
  <si>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</si>
  <si>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</si>
  <si>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</si>
  <si>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</si>
  <si>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</si>
  <si>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</si>
  <si>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</si>
  <si>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</si>
  <si>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</si>
  <si>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</si>
  <si>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</si>
  <si>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</si>
  <si>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</si>
  <si>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</si>
  <si>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</si>
  <si>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</si>
  <si>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</si>
  <si>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</si>
  <si>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</si>
  <si>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</si>
  <si>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</si>
  <si>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</si>
  <si>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</si>
  <si>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</si>
  <si>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</si>
  <si>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</si>
  <si>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</si>
  <si>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</si>
  <si>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</si>
  <si>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</si>
  <si>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</si>
  <si>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</si>
  <si>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</si>
  <si>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</si>
  <si>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</si>
  <si>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</si>
  <si>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</si>
  <si>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</si>
  <si>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</si>
  <si>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</si>
  <si>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</si>
  <si>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</si>
  <si>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</si>
  <si>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</si>
  <si>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</si>
  <si>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</si>
  <si>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</si>
  <si>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</si>
  <si>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</si>
  <si>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</si>
  <si>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</si>
  <si>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</si>
  <si>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</si>
  <si>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</si>
  <si>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</si>
  <si>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</si>
  <si>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</si>
  <si>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</si>
  <si>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</si>
  <si>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</si>
  <si>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</si>
  <si>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</si>
  <si>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</si>
  <si>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</si>
  <si>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</si>
  <si>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</si>
  <si>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</si>
  <si>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</si>
  <si>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</si>
  <si>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</si>
  <si>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</si>
  <si>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</si>
  <si>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</si>
  <si>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</si>
  <si>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</si>
  <si>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</si>
  <si>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</si>
  <si>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</si>
  <si>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</si>
  <si>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</si>
  <si>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</si>
  <si>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</si>
  <si>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</si>
  <si>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</si>
  <si>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</si>
  <si>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</si>
  <si>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</si>
  <si>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</si>
  <si>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</si>
  <si>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</si>
  <si>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</si>
  <si>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</si>
  <si>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</si>
  <si>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</si>
  <si>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</si>
  <si>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</si>
  <si>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</si>
  <si>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</si>
  <si>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</si>
  <si>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</si>
  <si>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</si>
  <si>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</si>
  <si>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</si>
  <si>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</si>
  <si>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</si>
  <si>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</si>
  <si>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</si>
  <si>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</si>
  <si>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</si>
  <si>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</si>
  <si>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</si>
  <si>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</si>
  <si>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</si>
  <si>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</si>
  <si>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</si>
  <si>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</si>
  <si>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</si>
  <si>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</si>
  <si>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</si>
  <si>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</si>
  <si>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</si>
  <si>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</si>
  <si>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</si>
  <si>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</si>
  <si>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</si>
  <si>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</si>
  <si>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</si>
  <si>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</si>
  <si>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</si>
  <si>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</si>
  <si>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</si>
  <si>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</si>
  <si>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</si>
  <si>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</si>
  <si>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</si>
  <si>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</si>
  <si>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</si>
  <si>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</si>
  <si>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</si>
  <si>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</si>
  <si>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</si>
  <si>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</si>
  <si>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</si>
  <si>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</si>
  <si>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</si>
  <si>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</si>
  <si>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</si>
  <si>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</si>
  <si>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</si>
  <si>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</si>
  <si>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</si>
  <si>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</si>
  <si>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</si>
  <si>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</si>
  <si>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</si>
  <si>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</si>
  <si>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</si>
  <si>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</si>
  <si>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</si>
  <si>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</si>
  <si>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</si>
  <si>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</si>
  <si>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</si>
  <si>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</si>
  <si>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</si>
  <si>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</si>
  <si>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</si>
  <si>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</si>
  <si>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</si>
  <si>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</si>
  <si>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</si>
  <si>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</si>
  <si>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</si>
  <si>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</si>
  <si>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</si>
  <si>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</si>
  <si>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</si>
  <si>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</si>
  <si>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</si>
  <si>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</si>
  <si>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</si>
  <si>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</si>
  <si>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</si>
  <si>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</si>
  <si>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</si>
  <si>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</si>
  <si>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</si>
  <si>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</si>
  <si>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</si>
  <si>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</si>
  <si>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</si>
  <si>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</si>
  <si>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</si>
  <si>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</si>
  <si>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</si>
  <si>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</si>
  <si>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</si>
  <si>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</si>
  <si>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</si>
  <si>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</si>
  <si>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</si>
  <si>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</si>
  <si>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</si>
  <si>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</si>
  <si>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</si>
  <si>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</si>
  <si>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</si>
  <si>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</si>
  <si>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</si>
  <si>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</si>
  <si>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</si>
  <si>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</si>
  <si>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</si>
  <si>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</si>
  <si>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</si>
  <si>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</si>
  <si>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</si>
  <si>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</si>
  <si>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</si>
  <si>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</si>
  <si>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</si>
  <si>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</si>
  <si>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</si>
  <si>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</si>
  <si>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</si>
  <si>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</si>
  <si>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</si>
  <si>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</si>
  <si>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</si>
  <si>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</si>
  <si>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</si>
  <si>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</si>
  <si>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</si>
  <si>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</si>
  <si>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</si>
  <si>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</si>
  <si>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</si>
  <si>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</si>
  <si>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</si>
  <si>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</si>
  <si>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</si>
  <si>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</si>
  <si>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</si>
  <si>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</si>
  <si>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</si>
  <si>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</si>
  <si>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</si>
  <si>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</si>
  <si>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</si>
  <si>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</si>
  <si>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</si>
  <si>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</si>
  <si>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</si>
  <si>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</si>
  <si>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</si>
  <si>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</si>
  <si>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</si>
  <si>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</si>
  <si>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</si>
  <si>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</si>
  <si>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</si>
  <si>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</si>
  <si>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</si>
  <si>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</si>
  <si>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</si>
  <si>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</si>
  <si>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</si>
  <si>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</si>
  <si>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</si>
  <si>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</si>
  <si>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</si>
  <si>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</si>
  <si>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</si>
  <si>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</si>
  <si>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</si>
  <si>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</si>
  <si>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</si>
  <si>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</si>
  <si>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</si>
  <si>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</si>
  <si>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</si>
  <si>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</si>
  <si>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</si>
  <si>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</si>
  <si>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</si>
  <si>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</si>
  <si>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</si>
  <si>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</si>
  <si>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</si>
  <si>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</si>
  <si>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</si>
  <si>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</si>
  <si>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</si>
  <si>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</si>
  <si>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</si>
  <si>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</si>
  <si>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</si>
  <si>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</si>
  <si>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</si>
  <si>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</si>
  <si>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</si>
  <si>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</si>
  <si>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</si>
  <si>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</si>
  <si>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</si>
  <si>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</si>
  <si>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</si>
  <si>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</si>
  <si>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</si>
  <si>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</si>
  <si>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</si>
  <si>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</si>
  <si>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</si>
  <si>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</si>
  <si>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</si>
  <si>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</si>
  <si>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</si>
  <si>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</si>
  <si>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</si>
  <si>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</si>
  <si>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</si>
  <si>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</si>
  <si>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</si>
  <si>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</si>
  <si>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</si>
  <si>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</si>
  <si>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</si>
  <si>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</si>
  <si>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</si>
  <si>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</si>
  <si>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</si>
  <si>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</si>
  <si>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</si>
  <si>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</si>
  <si>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</si>
  <si>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</si>
  <si>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</si>
  <si>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</si>
  <si>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</si>
  <si>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</si>
  <si>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</si>
  <si>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</si>
  <si>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</si>
  <si>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</si>
  <si>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</si>
  <si>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</si>
  <si>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</si>
  <si>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</si>
  <si>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</si>
  <si>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</si>
  <si>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</si>
  <si>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</si>
  <si>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</si>
  <si>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</si>
  <si>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</si>
  <si>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</si>
  <si>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</si>
  <si>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</si>
  <si>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</si>
  <si>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</si>
  <si>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</si>
  <si>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</si>
  <si>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</si>
  <si>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</si>
  <si>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</si>
  <si>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</si>
  <si>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</si>
  <si>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</si>
  <si>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</si>
  <si>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</si>
  <si>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</si>
  <si>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</si>
  <si>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</si>
  <si>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</si>
  <si>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</si>
  <si>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</si>
  <si>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</si>
  <si>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</si>
  <si>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</si>
  <si>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</si>
  <si>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</si>
  <si>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</si>
  <si>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</si>
  <si>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</si>
  <si>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</si>
  <si>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</si>
  <si>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</si>
  <si>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</si>
  <si>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</si>
  <si>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</si>
  <si>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</si>
  <si>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</si>
  <si>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</si>
  <si>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</si>
  <si>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</si>
  <si>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</si>
  <si>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</si>
  <si>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</si>
  <si>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</si>
  <si>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</si>
  <si>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</si>
  <si>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</si>
  <si>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</si>
  <si>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</si>
  <si>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</si>
  <si>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</si>
  <si>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</si>
  <si>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</si>
  <si>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</si>
  <si>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</si>
  <si>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</si>
  <si>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</si>
  <si>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</si>
  <si>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</si>
  <si>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</si>
  <si>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</si>
  <si>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</si>
  <si>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</si>
  <si>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</si>
  <si>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</si>
  <si>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</si>
  <si>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</si>
  <si>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</si>
  <si>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</si>
  <si>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</si>
  <si>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</si>
  <si>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</si>
  <si>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</si>
  <si>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</si>
  <si>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</si>
  <si>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</si>
  <si>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</si>
  <si>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</si>
  <si>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</si>
  <si>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</si>
  <si>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</si>
  <si>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</si>
  <si>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</si>
  <si>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</si>
  <si>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</si>
  <si>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</si>
  <si>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</si>
  <si>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</si>
  <si>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</si>
  <si>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</si>
  <si>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</si>
  <si>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</si>
  <si>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</si>
  <si>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</si>
  <si>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</si>
  <si>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</si>
  <si>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</si>
  <si>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</si>
  <si>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</si>
  <si>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</si>
  <si>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</si>
  <si>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</si>
  <si>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</si>
  <si>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</si>
  <si>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</si>
  <si>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</si>
  <si>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</si>
  <si>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</si>
  <si>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</si>
  <si>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</si>
  <si>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</si>
  <si>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</si>
  <si>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</si>
  <si>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</si>
  <si>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</si>
  <si>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</si>
  <si>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</si>
  <si>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</si>
  <si>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</si>
  <si>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</si>
  <si>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</si>
  <si>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</si>
  <si>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</si>
  <si>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</si>
  <si>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</si>
  <si>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</si>
  <si>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</si>
  <si>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</si>
  <si>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</si>
  <si>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</si>
  <si>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</si>
  <si>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</si>
  <si>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</si>
  <si>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</si>
  <si>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</si>
  <si>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</si>
  <si>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</si>
  <si>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</si>
  <si>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</si>
  <si>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</si>
  <si>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</si>
  <si>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</si>
  <si>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</si>
  <si>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</si>
  <si>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</si>
  <si>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</si>
  <si>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</si>
  <si>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</si>
  <si>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</si>
  <si>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</si>
  <si>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</si>
  <si>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</si>
  <si>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</si>
  <si>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</si>
  <si>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</si>
  <si>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</si>
  <si>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</si>
  <si>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</si>
  <si>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</si>
  <si>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</si>
  <si>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</si>
  <si>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</si>
  <si>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</si>
  <si>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</si>
  <si>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</si>
  <si>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</si>
  <si>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</si>
  <si>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</si>
  <si>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</si>
  <si>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</si>
  <si>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</si>
  <si>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</si>
  <si>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</si>
  <si>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</si>
  <si>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</si>
  <si>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</si>
  <si>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</si>
  <si>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</si>
  <si>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</si>
  <si>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</si>
  <si>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</si>
  <si>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</si>
  <si>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</si>
  <si>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</si>
  <si>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</si>
  <si>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</si>
  <si>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</si>
  <si>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</si>
  <si>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</si>
  <si>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</si>
  <si>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</si>
  <si>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</si>
  <si>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</si>
  <si>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</si>
  <si>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</si>
  <si>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</si>
  <si>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</si>
  <si>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</si>
  <si>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</si>
  <si>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</si>
  <si>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</si>
  <si>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</si>
  <si>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</si>
  <si>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</si>
  <si>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</si>
  <si>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</si>
  <si>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</si>
  <si>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</si>
  <si>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</si>
  <si>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</si>
  <si>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</si>
  <si>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</si>
  <si>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</si>
  <si>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</si>
  <si>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</si>
  <si>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</si>
  <si>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</si>
  <si>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</si>
  <si>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</si>
  <si>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</si>
  <si>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</si>
  <si>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</si>
  <si>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</si>
  <si>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</si>
  <si>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</si>
  <si>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</si>
  <si>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</si>
  <si>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</si>
  <si>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</si>
  <si>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</si>
  <si>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</si>
  <si>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</si>
  <si>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</si>
  <si>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</si>
  <si>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</si>
  <si>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</si>
  <si>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</si>
  <si>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</si>
  <si>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</si>
  <si>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</si>
  <si>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</si>
  <si>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</si>
  <si>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</si>
  <si>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</si>
  <si>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</si>
  <si>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</si>
  <si>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</si>
  <si>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</si>
  <si>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</si>
  <si>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</si>
  <si>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</si>
  <si>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</si>
  <si>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</si>
  <si>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</si>
  <si>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</si>
  <si>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</si>
  <si>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</si>
  <si>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</si>
  <si>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</si>
  <si>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</si>
  <si>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</si>
  <si>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</si>
  <si>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</si>
  <si>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</si>
  <si>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</si>
  <si>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</si>
  <si>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</si>
  <si>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</si>
  <si>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</si>
  <si>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</si>
  <si>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</si>
  <si>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</si>
  <si>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</si>
  <si>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</si>
  <si>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</si>
  <si>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</si>
  <si>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</si>
  <si>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</si>
  <si>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</si>
  <si>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</si>
  <si>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</si>
  <si>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</si>
  <si>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</si>
  <si>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</si>
  <si>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</si>
  <si>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</si>
  <si>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</si>
  <si>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</si>
  <si>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</si>
  <si>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</si>
  <si>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</si>
  <si>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</si>
  <si>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</si>
  <si>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</si>
  <si>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</si>
  <si>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</si>
  <si>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</si>
  <si>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</si>
  <si>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</si>
  <si>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</si>
  <si>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</si>
  <si>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</si>
  <si>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</si>
  <si>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</si>
  <si>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</si>
  <si>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</si>
  <si>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</si>
  <si>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</si>
  <si>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</si>
  <si>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</si>
  <si>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</si>
  <si>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</si>
  <si>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</si>
  <si>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</si>
  <si>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</si>
  <si>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</si>
  <si>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</si>
  <si>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</si>
  <si>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</si>
  <si>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</si>
  <si>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</si>
  <si>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</si>
  <si>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</si>
  <si>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</si>
  <si>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</si>
  <si>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</si>
  <si>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</si>
  <si>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</si>
  <si>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</si>
  <si>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</si>
  <si>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</si>
  <si>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</si>
  <si>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</si>
  <si>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</si>
  <si>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</si>
  <si>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</si>
  <si>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</si>
  <si>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</si>
  <si>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</si>
  <si>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</si>
  <si>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</si>
  <si>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</si>
  <si>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</si>
  <si>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</si>
  <si>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</si>
  <si>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</si>
  <si>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</si>
  <si>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</si>
  <si>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</si>
  <si>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</si>
  <si>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</si>
  <si>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</si>
  <si>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</si>
  <si>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</si>
  <si>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</si>
  <si>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</si>
  <si>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</si>
  <si>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</si>
  <si>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</si>
  <si>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</si>
  <si>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</si>
  <si>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</si>
  <si>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</si>
  <si>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</si>
  <si>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</si>
  <si>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</si>
  <si>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</si>
  <si>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</si>
  <si>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</si>
  <si>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</si>
  <si>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</si>
  <si>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</si>
  <si>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</si>
  <si>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</si>
  <si>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</si>
  <si>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</si>
  <si>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</si>
  <si>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</si>
  <si>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</si>
  <si>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</si>
  <si>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</si>
  <si>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</si>
  <si>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</si>
  <si>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</si>
  <si>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</si>
  <si>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</si>
  <si>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</si>
  <si>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</si>
  <si>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</si>
  <si>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</si>
  <si>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</si>
  <si>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</si>
  <si>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</si>
  <si>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</si>
  <si>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</si>
  <si>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</si>
  <si>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</si>
  <si>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</si>
  <si>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</si>
  <si>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</si>
  <si>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</si>
  <si>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</si>
  <si>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</si>
  <si>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</si>
  <si>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</si>
  <si>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</si>
  <si>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</si>
  <si>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</si>
  <si>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</si>
  <si>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</si>
  <si>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</si>
  <si>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</si>
  <si>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</si>
  <si>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</si>
  <si>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</si>
  <si>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</si>
  <si>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</si>
  <si>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</si>
  <si>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</si>
  <si>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</si>
  <si>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</si>
  <si>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</si>
  <si>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</si>
  <si>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</si>
  <si>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</si>
  <si>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</si>
  <si>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</si>
  <si>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</si>
  <si>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</si>
  <si>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</si>
  <si>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</si>
  <si>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</si>
  <si>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</si>
  <si>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</si>
  <si>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</si>
  <si>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</si>
  <si>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</si>
  <si>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</si>
  <si>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</si>
  <si>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</si>
  <si>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</si>
  <si>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</si>
  <si>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</si>
  <si>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</si>
  <si>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</si>
  <si>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</si>
  <si>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</si>
  <si>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</si>
  <si>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</si>
  <si>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</si>
  <si>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</si>
  <si>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</si>
  <si>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</si>
  <si>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</si>
  <si>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</si>
  <si>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</si>
  <si>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</si>
  <si>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</si>
  <si>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</si>
  <si>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</si>
  <si>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</si>
  <si>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</si>
  <si>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</si>
  <si>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</si>
  <si>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</si>
  <si>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</si>
  <si>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</si>
  <si>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</si>
  <si>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</si>
  <si>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</si>
  <si>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</si>
  <si>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</si>
  <si>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</si>
  <si>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</si>
  <si>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</si>
  <si>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</si>
  <si>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</si>
  <si>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</si>
  <si>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</si>
  <si>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</si>
  <si>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</si>
  <si>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</si>
  <si>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</si>
  <si>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</si>
  <si>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</si>
  <si>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</si>
  <si>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</si>
  <si>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</si>
  <si>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</si>
  <si>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</si>
  <si>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</si>
  <si>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</si>
  <si>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</si>
  <si>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</si>
  <si>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</si>
  <si>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</si>
  <si>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</si>
  <si>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</si>
  <si>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</si>
  <si>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</si>
  <si>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</si>
  <si>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</si>
  <si>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</si>
  <si>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</si>
  <si>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</si>
  <si>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</si>
  <si>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</si>
  <si>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</si>
  <si>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</si>
  <si>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</si>
  <si>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</si>
  <si>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</si>
  <si>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</si>
  <si>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</si>
  <si>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</si>
  <si>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</si>
  <si>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</si>
  <si>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</si>
  <si>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</si>
  <si>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</si>
  <si>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</si>
  <si>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</si>
  <si>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</si>
  <si>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</si>
  <si>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</si>
  <si>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</si>
  <si>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</si>
  <si>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</si>
  <si>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</si>
  <si>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</si>
  <si>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</si>
  <si>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</si>
  <si>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</si>
  <si>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</si>
  <si>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</si>
  <si>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</si>
  <si>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</si>
  <si>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</si>
  <si>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</si>
  <si>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</si>
  <si>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</si>
  <si>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</si>
  <si>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</si>
  <si>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</si>
  <si>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</si>
  <si>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</si>
  <si>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</si>
  <si>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</si>
  <si>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</si>
  <si>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</si>
  <si>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</si>
  <si>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</si>
  <si>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</si>
  <si>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</si>
  <si>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</si>
  <si>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</si>
  <si>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</si>
  <si>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</si>
  <si>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</si>
  <si>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</si>
  <si>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</si>
  <si>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</si>
  <si>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</si>
  <si>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</si>
  <si>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</si>
  <si>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</si>
  <si>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</si>
  <si>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</si>
  <si>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</si>
  <si>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</si>
  <si>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</si>
  <si>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</si>
  <si>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</si>
  <si>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</si>
  <si>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</si>
  <si>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</si>
  <si>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</si>
  <si>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</si>
  <si>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</si>
  <si>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</si>
  <si>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</si>
  <si>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</si>
  <si>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</si>
  <si>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</si>
  <si>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</si>
  <si>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</si>
  <si>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</si>
  <si>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</si>
  <si>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</si>
  <si>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</si>
  <si>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</si>
  <si>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</si>
  <si>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</si>
  <si>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</si>
  <si>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</si>
  <si>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</si>
  <si>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</si>
  <si>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</si>
  <si>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</si>
  <si>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</si>
  <si>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</si>
  <si>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</si>
  <si>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</si>
  <si>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</si>
  <si>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</si>
  <si>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</si>
  <si>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</si>
  <si>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</si>
  <si>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</si>
  <si>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</si>
  <si>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</si>
  <si>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</si>
  <si>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</si>
  <si>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</si>
  <si>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</si>
  <si>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</si>
  <si>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</si>
  <si>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</si>
  <si>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</si>
  <si>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</si>
  <si>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</si>
  <si>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</si>
  <si>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</si>
  <si>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</si>
  <si>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</si>
  <si>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</si>
  <si>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</si>
  <si>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</si>
  <si>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</si>
  <si>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</si>
  <si>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</si>
  <si>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</si>
  <si>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</si>
  <si>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</si>
  <si>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</si>
  <si>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</si>
  <si>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</si>
  <si>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</si>
  <si>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</si>
  <si>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</si>
  <si>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</si>
  <si>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</si>
  <si>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</si>
  <si>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</si>
  <si>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</si>
  <si>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</si>
  <si>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</si>
  <si>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</si>
  <si>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</si>
  <si>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</si>
  <si>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</si>
  <si>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</si>
  <si>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</si>
  <si>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</si>
  <si>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</si>
  <si>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</si>
  <si>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</si>
  <si>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</si>
  <si>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</si>
  <si>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</si>
  <si>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</si>
  <si>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</si>
  <si>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</si>
  <si>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</si>
  <si>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</si>
  <si>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</si>
  <si>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</si>
  <si>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</si>
  <si>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</si>
  <si>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</si>
  <si>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</si>
  <si>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</si>
  <si>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</si>
  <si>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</si>
  <si>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</si>
  <si>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</si>
  <si>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</si>
  <si>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</si>
  <si>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</si>
  <si>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</si>
  <si>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</si>
  <si>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</si>
  <si>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</si>
  <si>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</si>
  <si>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</si>
  <si>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</si>
  <si>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</si>
  <si>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</si>
  <si>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</si>
  <si>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</si>
  <si>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</si>
  <si>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</si>
  <si>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</si>
  <si>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</si>
  <si>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</si>
  <si>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</si>
  <si>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</si>
  <si>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</si>
  <si>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</si>
  <si>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</si>
  <si>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</si>
  <si>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</si>
  <si>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</si>
  <si>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</si>
  <si>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</si>
  <si>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</si>
  <si>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</si>
  <si>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</si>
  <si>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</si>
  <si>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</si>
  <si>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</si>
  <si>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</si>
  <si>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</si>
  <si>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</si>
  <si>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</si>
  <si>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</si>
  <si>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</si>
  <si>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</si>
  <si>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</si>
  <si>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</si>
  <si>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</si>
  <si>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</si>
  <si>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</si>
  <si>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</si>
  <si>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</si>
  <si>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</si>
  <si>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</si>
  <si>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</si>
  <si>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</si>
  <si>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</si>
  <si>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</si>
  <si>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</si>
  <si>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</si>
  <si>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</si>
  <si>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</si>
  <si>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</si>
  <si>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</si>
  <si>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</si>
  <si>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</si>
  <si>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</si>
  <si>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</si>
  <si>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</si>
  <si>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</si>
  <si>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</si>
  <si>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</si>
  <si>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</si>
  <si>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</si>
  <si>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</si>
  <si>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</si>
  <si>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</si>
  <si>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</si>
  <si>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</si>
  <si>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</si>
  <si>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</si>
  <si>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</si>
  <si>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</si>
  <si>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</si>
  <si>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</si>
  <si>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</si>
  <si>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</si>
  <si>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</si>
  <si>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</si>
  <si>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</si>
  <si>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</si>
  <si>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</si>
  <si>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</si>
  <si>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</si>
  <si>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</si>
  <si>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</si>
  <si>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</si>
  <si>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</si>
  <si>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</si>
  <si>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</si>
  <si>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</si>
  <si>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</si>
  <si>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</si>
  <si>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</si>
  <si>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</si>
  <si>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</si>
  <si>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</si>
  <si>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</si>
  <si>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</si>
  <si>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</si>
  <si>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</si>
  <si>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</si>
  <si>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</si>
  <si>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</si>
  <si>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</si>
  <si>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</si>
  <si>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</si>
  <si>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</si>
  <si>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</si>
  <si>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</si>
  <si>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</si>
  <si>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</si>
  <si>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</si>
  <si>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</si>
  <si>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</si>
  <si>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</si>
  <si>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</si>
  <si>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</si>
  <si>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</si>
  <si>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</si>
  <si>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</si>
  <si>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</si>
  <si>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</si>
  <si>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</si>
  <si>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</si>
  <si>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</si>
  <si>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</si>
  <si>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</si>
  <si>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</si>
  <si>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</si>
  <si>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</si>
  <si>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</si>
  <si>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</si>
  <si>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</si>
  <si>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</si>
  <si>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</si>
  <si>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</si>
  <si>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</si>
  <si>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</si>
  <si>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</si>
  <si>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</si>
  <si>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</si>
  <si>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</si>
  <si>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</si>
  <si>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</si>
  <si>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</si>
  <si>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</si>
  <si>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</si>
  <si>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</si>
  <si>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</si>
  <si>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</si>
  <si>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</si>
  <si>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</si>
  <si>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</si>
  <si>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</si>
  <si>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</si>
  <si>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</si>
  <si>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</si>
  <si>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</si>
  <si>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</si>
  <si>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</si>
  <si>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</si>
  <si>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</si>
  <si>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</si>
  <si>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</si>
  <si>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</si>
  <si>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</si>
  <si>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</si>
  <si>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</si>
  <si>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</si>
  <si>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</si>
  <si>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</si>
  <si>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</si>
  <si>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</si>
  <si>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</si>
  <si>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</si>
  <si>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</si>
  <si>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</si>
  <si>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</si>
  <si>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</si>
  <si>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</si>
  <si>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</si>
  <si>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</si>
  <si>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</si>
  <si>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</si>
  <si>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</si>
  <si>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</si>
  <si>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</si>
  <si>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</si>
  <si>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</si>
  <si>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</si>
  <si>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</si>
  <si>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</si>
  <si>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</si>
  <si>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</si>
  <si>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</si>
  <si>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</si>
  <si>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</si>
  <si>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</si>
  <si>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</si>
  <si>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</si>
  <si>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</si>
  <si>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</si>
  <si>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</si>
  <si>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</si>
  <si>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</si>
  <si>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</si>
  <si>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</si>
  <si>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</si>
  <si>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</si>
  <si>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</si>
  <si>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</si>
  <si>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</si>
  <si>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</si>
  <si>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</si>
  <si>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</si>
  <si>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</si>
  <si>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</si>
  <si>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</si>
  <si>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</si>
  <si>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</si>
  <si>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</si>
  <si>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</si>
  <si>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</si>
  <si>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</si>
  <si>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</si>
  <si>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</si>
  <si>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</si>
  <si>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</si>
  <si>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</si>
  <si>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</si>
  <si>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</si>
  <si>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</si>
  <si>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</si>
  <si>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</si>
  <si>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</si>
  <si>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</si>
  <si>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</si>
  <si>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</si>
  <si>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</si>
  <si>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</si>
  <si>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</si>
  <si>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</si>
  <si>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</si>
  <si>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</si>
  <si>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</si>
  <si>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</si>
  <si>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</si>
  <si>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</si>
  <si>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</si>
  <si>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</si>
  <si>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</si>
  <si>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</si>
  <si>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</si>
  <si>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</si>
  <si>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</si>
  <si>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</si>
  <si>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</si>
  <si>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</si>
  <si>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</si>
  <si>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</si>
  <si>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</si>
  <si>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</si>
  <si>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</si>
  <si>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</si>
  <si>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</si>
  <si>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</si>
  <si>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</si>
  <si>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</si>
  <si>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</si>
  <si>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</si>
  <si>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</si>
  <si>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</si>
  <si>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</si>
  <si>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</si>
  <si>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</si>
  <si>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</si>
  <si>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</si>
  <si>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</si>
  <si>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</si>
  <si>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</si>
  <si>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</si>
  <si>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</si>
  <si>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</si>
  <si>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</si>
  <si>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</si>
  <si>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</si>
  <si>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</si>
  <si>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</si>
  <si>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</si>
  <si>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</si>
  <si>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</si>
  <si>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</si>
  <si>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</si>
  <si>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</si>
  <si>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</si>
  <si>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</si>
  <si>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</si>
  <si>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</si>
  <si>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</si>
  <si>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</si>
  <si>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</si>
  <si>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</si>
  <si>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</si>
  <si>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</si>
  <si>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</si>
  <si>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</si>
  <si>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</si>
  <si>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</si>
  <si>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</si>
  <si>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</si>
  <si>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</si>
  <si>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</si>
  <si>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</si>
  <si>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</si>
  <si>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</si>
  <si>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</si>
  <si>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</si>
  <si>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</si>
  <si>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</si>
  <si>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</si>
  <si>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</si>
  <si>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</si>
  <si>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</si>
  <si>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</si>
  <si>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</si>
  <si>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</si>
  <si>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</si>
  <si>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</si>
  <si>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</si>
  <si>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</si>
  <si>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</si>
  <si>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</si>
  <si>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</si>
  <si>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</si>
  <si>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</si>
  <si>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</si>
  <si>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</si>
  <si>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</si>
  <si>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</si>
  <si>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</si>
  <si>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</si>
  <si>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</si>
  <si>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</si>
  <si>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</si>
  <si>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</si>
  <si>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</si>
  <si>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</si>
  <si>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</si>
  <si>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</si>
  <si>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</si>
  <si>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</si>
  <si>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</si>
  <si>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</si>
  <si>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</si>
  <si>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</si>
  <si>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</si>
  <si>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</si>
  <si>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</si>
  <si>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</si>
  <si>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</si>
  <si>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</si>
  <si>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</si>
  <si>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</si>
  <si>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</si>
  <si>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</si>
  <si>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</si>
  <si>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</si>
  <si>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</si>
  <si>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</si>
  <si>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</si>
  <si>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</si>
  <si>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</si>
  <si>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</si>
  <si>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</si>
  <si>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</si>
  <si>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</si>
  <si>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</si>
  <si>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</si>
  <si>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</si>
  <si>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</si>
  <si>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</si>
  <si>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</si>
  <si>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</si>
  <si>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</si>
  <si>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</si>
  <si>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</si>
  <si>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</si>
  <si>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</si>
  <si>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</si>
  <si>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</si>
  <si>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</si>
  <si>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</si>
  <si>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</si>
  <si>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</si>
  <si>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</si>
  <si>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</si>
  <si>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</si>
  <si>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</si>
  <si>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</si>
  <si>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</si>
  <si>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</si>
  <si>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</si>
  <si>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</si>
  <si>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</si>
  <si>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</si>
  <si>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</si>
  <si>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</si>
  <si>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</si>
  <si>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</si>
  <si>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</si>
  <si>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</si>
  <si>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</si>
  <si>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</si>
  <si>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</si>
  <si>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</si>
  <si>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</si>
  <si>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</si>
  <si>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</si>
  <si>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</si>
  <si>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</si>
  <si>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</si>
  <si>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</si>
  <si>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</si>
  <si>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</si>
  <si>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</si>
  <si>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</si>
  <si>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</si>
  <si>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</si>
  <si>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</si>
  <si>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</si>
  <si>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</si>
  <si>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</si>
  <si>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</si>
  <si>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</si>
  <si>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</si>
  <si>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</si>
  <si>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</si>
  <si>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</si>
  <si>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</si>
  <si>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</si>
  <si>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</si>
  <si>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</si>
  <si>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</si>
  <si>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</si>
  <si>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</si>
  <si>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</si>
  <si>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</si>
  <si>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</si>
  <si>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</si>
  <si>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</si>
  <si>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</si>
  <si>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</si>
  <si>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</si>
  <si>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</si>
  <si>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</si>
  <si>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</si>
  <si>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</si>
  <si>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</si>
  <si>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</si>
  <si>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</si>
  <si>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</si>
  <si>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</si>
  <si>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</si>
  <si>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</si>
  <si>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</si>
  <si>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</si>
  <si>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</si>
  <si>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</si>
  <si>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</si>
  <si>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</si>
  <si>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</si>
  <si>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</si>
  <si>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</si>
  <si>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</si>
  <si>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</si>
  <si>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</si>
  <si>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</si>
  <si>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</si>
  <si>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</si>
  <si>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</si>
  <si>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</si>
  <si>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</si>
  <si>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</si>
  <si>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</si>
  <si>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</si>
  <si>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</si>
  <si>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</si>
  <si>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</si>
  <si>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</si>
  <si>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</si>
  <si>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</si>
  <si>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</si>
  <si>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</si>
  <si>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</si>
  <si>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</si>
  <si>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</si>
  <si>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</si>
  <si>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</si>
  <si>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</si>
  <si>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</si>
  <si>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</si>
  <si>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</si>
  <si>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</si>
  <si>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</si>
  <si>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</si>
  <si>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</si>
  <si>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</si>
  <si>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</si>
  <si>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</si>
  <si>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</si>
  <si>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</si>
  <si>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</si>
  <si>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</si>
  <si>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</si>
  <si>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</si>
  <si>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</si>
  <si>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</si>
  <si>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</si>
  <si>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</si>
  <si>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</si>
  <si>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</si>
  <si>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</si>
  <si>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</si>
  <si>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</si>
  <si>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</si>
  <si>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</si>
  <si>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</si>
  <si>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</si>
  <si>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</si>
  <si>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</si>
  <si>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</si>
  <si>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</si>
  <si>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</si>
  <si>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</si>
  <si>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</si>
  <si>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</si>
  <si>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</si>
  <si>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</si>
  <si>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</si>
  <si>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</si>
  <si>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</si>
  <si>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</si>
  <si>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</si>
  <si>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</si>
  <si>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</si>
  <si>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</si>
  <si>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</si>
  <si>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</si>
  <si>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</si>
  <si>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</si>
  <si>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</si>
  <si>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</si>
  <si>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</si>
  <si>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</si>
  <si>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</si>
  <si>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</si>
  <si>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</si>
  <si>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</si>
  <si>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</si>
  <si>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</si>
  <si>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</si>
  <si>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</si>
  <si>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</si>
  <si>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</si>
  <si>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</si>
  <si>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</si>
  <si>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</si>
  <si>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</si>
  <si>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</si>
  <si>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</si>
  <si>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</si>
  <si>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</si>
  <si>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</si>
  <si>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</si>
  <si>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</si>
  <si>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</si>
  <si>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</si>
  <si>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</si>
  <si>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</si>
  <si>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</si>
  <si>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</si>
  <si>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</si>
  <si>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</si>
  <si>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</si>
  <si>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</si>
  <si>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</si>
  <si>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</si>
  <si>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</si>
  <si>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</si>
  <si>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</si>
  <si>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</si>
  <si>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</si>
  <si>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</si>
  <si>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</si>
  <si>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</si>
  <si>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</si>
  <si>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</si>
  <si>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</si>
  <si>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</si>
  <si>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</si>
  <si>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</si>
  <si>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</si>
  <si>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</si>
  <si>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</si>
  <si>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</si>
  <si>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</si>
  <si>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</si>
  <si>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</si>
  <si>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</si>
  <si>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</si>
  <si>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</si>
  <si>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</si>
  <si>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</si>
  <si>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</si>
  <si>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</si>
  <si>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</si>
  <si>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</si>
  <si>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</si>
  <si>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</si>
  <si>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</si>
  <si>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</si>
  <si>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</si>
  <si>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</si>
  <si>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</si>
  <si>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</si>
  <si>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</si>
  <si>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</si>
  <si>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</si>
  <si>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</si>
  <si>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</si>
  <si>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</si>
  <si>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</si>
  <si>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</si>
  <si>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</si>
  <si>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</si>
  <si>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</si>
  <si>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</si>
  <si>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</si>
  <si>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</si>
  <si>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</si>
  <si>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</si>
  <si>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</si>
  <si>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</si>
  <si>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</si>
  <si>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</si>
  <si>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</si>
  <si>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</si>
  <si>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</si>
  <si>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</si>
  <si>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</si>
  <si>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</si>
  <si>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</si>
  <si>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</si>
  <si>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</si>
  <si>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</si>
  <si>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</si>
  <si>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</si>
  <si>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</si>
  <si>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</si>
  <si>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</si>
  <si>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</si>
  <si>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</si>
  <si>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</si>
  <si>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</si>
  <si>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</si>
  <si>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</si>
  <si>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</si>
  <si>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</si>
  <si>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</si>
  <si>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</si>
  <si>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</si>
  <si>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</si>
  <si>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</si>
  <si>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</si>
  <si>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</si>
  <si>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</si>
  <si>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</si>
  <si>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</si>
  <si>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</si>
  <si>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</si>
  <si>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</si>
  <si>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</si>
  <si>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</si>
  <si>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</si>
  <si>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</si>
  <si>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</si>
  <si>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</si>
  <si>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</si>
  <si>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</si>
  <si>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</si>
  <si>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</si>
  <si>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</si>
  <si>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</si>
  <si>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</si>
  <si>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</si>
  <si>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</si>
  <si>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</si>
  <si>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</si>
  <si>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</si>
  <si>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</si>
  <si>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</si>
  <si>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</si>
  <si>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</si>
  <si>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</si>
  <si>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</si>
  <si>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</si>
  <si>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</si>
  <si>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</si>
  <si>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</si>
  <si>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</si>
  <si>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</si>
  <si>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</si>
  <si>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</si>
  <si>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</si>
  <si>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</si>
  <si>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</si>
  <si>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</si>
  <si>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</si>
  <si>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</si>
  <si>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</si>
  <si>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</si>
  <si>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</si>
  <si>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</si>
  <si>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</si>
  <si>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</si>
  <si>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</si>
  <si>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</si>
  <si>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</si>
  <si>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</si>
  <si>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</si>
  <si>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</si>
  <si>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</si>
  <si>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</si>
  <si>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</si>
  <si>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</si>
  <si>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</si>
  <si>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</si>
  <si>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</si>
  <si>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</si>
  <si>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</si>
  <si>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</si>
  <si>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</si>
  <si>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</si>
  <si>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</si>
  <si>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</si>
  <si>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</si>
  <si>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</si>
  <si>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</si>
  <si>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</si>
  <si>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</si>
  <si>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</si>
  <si>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</si>
  <si>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</si>
  <si>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</si>
  <si>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</si>
  <si>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</si>
  <si>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</si>
  <si>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</si>
  <si>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</si>
  <si>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</si>
  <si>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</si>
  <si>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</si>
  <si>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</si>
  <si>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</si>
  <si>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</si>
  <si>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</si>
  <si>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</si>
  <si>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</si>
  <si>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</si>
  <si>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</si>
  <si>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</si>
  <si>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</si>
  <si>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</si>
  <si>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</si>
  <si>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</si>
  <si>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</si>
  <si>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</si>
  <si>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</si>
  <si>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</si>
  <si>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</si>
  <si>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</si>
  <si>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</si>
  <si>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</si>
  <si>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</si>
  <si>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</si>
  <si>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</si>
  <si>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</si>
  <si>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</si>
  <si>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</si>
  <si>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</si>
  <si>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</si>
  <si>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</si>
  <si>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</si>
  <si>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</si>
  <si>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</si>
  <si>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</si>
  <si>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</si>
  <si>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</si>
  <si>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</si>
  <si>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</si>
  <si>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</si>
  <si>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</si>
  <si>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</si>
  <si>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</si>
  <si>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</si>
  <si>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</si>
  <si>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</si>
  <si>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</si>
  <si>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</si>
  <si>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</si>
  <si>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</si>
  <si>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</si>
  <si>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</si>
  <si>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</si>
  <si>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</si>
  <si>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</si>
  <si>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</si>
  <si>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</si>
  <si>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</si>
  <si>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</si>
  <si>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</si>
  <si>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</si>
  <si>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</si>
  <si>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</si>
  <si>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</si>
  <si>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</si>
  <si>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</si>
  <si>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</si>
  <si>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</si>
  <si>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</si>
  <si>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</si>
  <si>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</si>
  <si>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</si>
  <si>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</si>
  <si>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</si>
  <si>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</si>
  <si>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</si>
  <si>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</si>
  <si>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</si>
  <si>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</si>
  <si>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</si>
  <si>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</si>
  <si>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</si>
  <si>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</si>
  <si>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</si>
  <si>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</si>
  <si>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</si>
  <si>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</si>
  <si>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</si>
  <si>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</si>
  <si>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</si>
  <si>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</si>
  <si>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</si>
  <si>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</si>
  <si>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</si>
  <si>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</si>
  <si>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</si>
  <si>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</si>
  <si>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</si>
  <si>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</si>
  <si>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</si>
  <si>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</si>
  <si>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</si>
  <si>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</si>
  <si>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</si>
  <si>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</si>
  <si>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</si>
  <si>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</si>
  <si>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</si>
  <si>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</si>
  <si>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</si>
  <si>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</si>
  <si>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</si>
  <si>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</si>
  <si>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</si>
  <si>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</si>
  <si>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</si>
  <si>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</si>
  <si>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</si>
  <si>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</si>
  <si>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</si>
  <si>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</si>
  <si>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</si>
  <si>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</si>
  <si>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</si>
  <si>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</si>
  <si>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</si>
  <si>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</si>
  <si>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</si>
  <si>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</si>
  <si>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</si>
  <si>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</si>
  <si>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</si>
  <si>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</si>
  <si>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</si>
  <si>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</si>
  <si>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</si>
  <si>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</si>
  <si>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</si>
  <si>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</si>
  <si>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</si>
  <si>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</si>
  <si>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</si>
  <si>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</si>
  <si>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</si>
  <si>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</si>
  <si>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</si>
  <si>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</si>
  <si>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</si>
  <si>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</si>
  <si>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</si>
  <si>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</si>
  <si>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</si>
  <si>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</si>
  <si>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</si>
  <si>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</si>
  <si>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</si>
  <si>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</si>
  <si>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</si>
  <si>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</si>
  <si>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</si>
  <si>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</si>
  <si>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</si>
  <si>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</si>
  <si>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</si>
  <si>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</si>
  <si>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</si>
  <si>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</si>
  <si>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</si>
  <si>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</si>
  <si>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</si>
  <si>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</si>
  <si>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</si>
  <si>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</si>
  <si>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</si>
  <si>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</si>
  <si>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</si>
  <si>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</si>
  <si>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</si>
  <si>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</si>
  <si>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</si>
  <si>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</si>
  <si>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</si>
  <si>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</si>
  <si>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</si>
  <si>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</si>
  <si>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</si>
  <si>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</si>
  <si>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</si>
  <si>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</si>
  <si>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</si>
  <si>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</si>
  <si>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</si>
  <si>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</si>
  <si>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</si>
  <si>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</si>
  <si>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</si>
  <si>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</si>
  <si>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</si>
  <si>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</si>
  <si>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</si>
  <si>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</si>
  <si>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</si>
  <si>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</si>
  <si>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</si>
  <si>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</si>
  <si>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</si>
  <si>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</si>
  <si>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</si>
  <si>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</si>
  <si>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</si>
  <si>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</si>
  <si>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</si>
  <si>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</si>
  <si>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</si>
  <si>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</si>
  <si>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</si>
  <si>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</si>
  <si>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</si>
  <si>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</si>
  <si>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</si>
  <si>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</si>
  <si>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</si>
  <si>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</si>
  <si>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</si>
  <si>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</si>
  <si>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</si>
  <si>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</si>
  <si>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</si>
  <si>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</si>
  <si>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</si>
  <si>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</si>
  <si>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</si>
  <si>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</si>
  <si>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</si>
  <si>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</si>
  <si>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</si>
  <si>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</si>
  <si>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</si>
  <si>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</si>
  <si>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</si>
  <si>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</si>
  <si>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</si>
  <si>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</si>
  <si>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</si>
  <si>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</si>
  <si>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</si>
  <si>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</si>
  <si>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</si>
  <si>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</si>
  <si>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</si>
  <si>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</si>
  <si>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</si>
  <si>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</si>
  <si>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</si>
  <si>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</si>
  <si>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</si>
  <si>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</si>
  <si>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</si>
  <si>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</si>
  <si>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</si>
  <si>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</si>
  <si>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</si>
  <si>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</si>
  <si>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</si>
  <si>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</si>
  <si>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</si>
  <si>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</si>
  <si>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</si>
  <si>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</si>
  <si>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</si>
  <si>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</si>
  <si>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</si>
  <si>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</si>
  <si>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</si>
  <si>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</si>
  <si>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</si>
  <si>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</si>
  <si>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</si>
  <si>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</si>
  <si>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</si>
  <si>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</si>
  <si>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</si>
  <si>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</si>
  <si>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</si>
  <si>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</si>
  <si>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</si>
  <si>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</si>
  <si>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</si>
  <si>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</si>
  <si>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</si>
  <si>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</si>
  <si>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</si>
  <si>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</si>
  <si>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</si>
  <si>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</si>
  <si>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</si>
  <si>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</si>
  <si>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</si>
  <si>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</si>
  <si>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</si>
  <si>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</si>
  <si>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</si>
  <si>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</si>
  <si>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</si>
  <si>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</si>
  <si>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</si>
  <si>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</si>
  <si>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</si>
  <si>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</si>
  <si>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</si>
  <si>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</si>
  <si>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</si>
  <si>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</si>
  <si>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</si>
  <si>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</si>
  <si>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</si>
  <si>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</si>
  <si>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</si>
  <si>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</si>
  <si>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</si>
  <si>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</si>
  <si>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</si>
  <si>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</si>
  <si>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</si>
  <si>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</si>
  <si>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</si>
  <si>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</si>
  <si>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</si>
  <si>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</si>
  <si>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</si>
  <si>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</si>
  <si>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</si>
  <si>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</si>
  <si>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</si>
  <si>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</si>
  <si>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</si>
  <si>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</si>
  <si>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</si>
  <si>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</si>
  <si>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</si>
  <si>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</si>
  <si>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</si>
  <si>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</si>
  <si>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</si>
  <si>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</si>
  <si>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</si>
  <si>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</si>
  <si>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</si>
  <si>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</si>
  <si>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</si>
  <si>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</si>
  <si>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</si>
  <si>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</si>
  <si>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</si>
  <si>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</si>
  <si>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</si>
  <si>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</si>
  <si>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</si>
  <si>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</si>
  <si>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</si>
  <si>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</si>
  <si>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</si>
  <si>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</si>
  <si>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</si>
  <si>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</si>
  <si>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</si>
  <si>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</si>
  <si>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</si>
  <si>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</si>
  <si>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</si>
  <si>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</si>
  <si>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</si>
  <si>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</si>
  <si>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</si>
  <si>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</si>
  <si>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</si>
  <si>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</si>
  <si>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</si>
  <si>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</si>
  <si>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</si>
  <si>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</si>
  <si>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</si>
  <si>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</si>
  <si>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</si>
  <si>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</si>
  <si>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</si>
  <si>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</si>
  <si>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</si>
  <si>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</si>
  <si>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</si>
  <si>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</si>
  <si>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</si>
  <si>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</si>
  <si>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</si>
  <si>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</si>
  <si>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</si>
  <si>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</si>
  <si>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</si>
  <si>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</si>
  <si>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</si>
  <si>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</si>
  <si>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</si>
  <si>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</si>
  <si>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</si>
  <si>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</si>
  <si>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</si>
  <si>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</si>
  <si>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</si>
  <si>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</si>
  <si>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</si>
  <si>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</si>
  <si>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</si>
  <si>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</si>
  <si>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</si>
  <si>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</si>
  <si>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</si>
  <si>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</si>
  <si>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</si>
  <si>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</si>
  <si>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</si>
  <si>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</si>
  <si>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</si>
  <si>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</si>
  <si>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</si>
  <si>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</si>
  <si>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</si>
  <si>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</si>
  <si>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</si>
  <si>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</si>
  <si>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</si>
  <si>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</si>
  <si>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</si>
  <si>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</si>
  <si>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</si>
  <si>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</si>
  <si>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</si>
  <si>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</si>
  <si>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</si>
  <si>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</si>
  <si>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</si>
  <si>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</si>
  <si>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</si>
  <si>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</si>
  <si>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</si>
  <si>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</si>
  <si>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</si>
  <si>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</si>
  <si>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</si>
  <si>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</si>
  <si>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</si>
  <si>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</si>
  <si>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</si>
  <si>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</si>
  <si>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</si>
  <si>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</si>
  <si>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</si>
  <si>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</si>
  <si>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</si>
  <si>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</si>
  <si>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</si>
  <si>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</si>
  <si>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</si>
  <si>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</si>
  <si>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</si>
  <si>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</si>
  <si>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</si>
  <si>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</si>
  <si>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</si>
  <si>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</si>
  <si>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</si>
  <si>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</si>
  <si>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</si>
  <si>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</si>
  <si>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</si>
  <si>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</si>
  <si>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</si>
  <si>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</si>
  <si>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</si>
  <si>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</si>
  <si>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</si>
  <si>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</si>
  <si>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</si>
  <si>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</si>
  <si>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</si>
  <si>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</si>
  <si>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</si>
  <si>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</si>
  <si>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</si>
  <si>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</si>
  <si>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</si>
  <si>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</si>
  <si>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</si>
  <si>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</si>
  <si>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</si>
  <si>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</si>
  <si>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</si>
  <si>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</si>
  <si>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</si>
  <si>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</si>
  <si>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</si>
  <si>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</si>
  <si>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</si>
  <si>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</si>
  <si>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</si>
  <si>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</si>
  <si>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</si>
  <si>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</si>
  <si>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</si>
  <si>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</si>
  <si>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</si>
  <si>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</si>
  <si>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</si>
  <si>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</si>
  <si>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</si>
  <si>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</si>
  <si>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</si>
  <si>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</si>
  <si>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</si>
  <si>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</si>
  <si>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</si>
  <si>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</si>
  <si>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</si>
  <si>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</si>
  <si>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</si>
  <si>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</si>
  <si>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</si>
  <si>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</si>
  <si>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</si>
  <si>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</si>
  <si>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</si>
  <si>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</si>
  <si>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</si>
  <si>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</si>
  <si>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</si>
  <si>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</si>
  <si>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</si>
  <si>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</si>
  <si>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</si>
  <si>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</si>
  <si>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</si>
  <si>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</si>
  <si>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</si>
  <si>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</si>
  <si>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</si>
  <si>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</si>
  <si>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</si>
  <si>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</si>
  <si>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</si>
  <si>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</si>
  <si>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</si>
  <si>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</si>
  <si>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</si>
  <si>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</si>
  <si>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</si>
  <si>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</si>
  <si>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</si>
  <si>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</si>
  <si>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</si>
  <si>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</si>
  <si>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</si>
  <si>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</si>
  <si>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</si>
  <si>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</si>
  <si>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</si>
  <si>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</si>
  <si>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</si>
  <si>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</si>
  <si>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</si>
  <si>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</si>
  <si>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</si>
  <si>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</si>
  <si>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</si>
  <si>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</si>
  <si>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</si>
  <si>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</si>
  <si>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</si>
  <si>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</si>
  <si>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</si>
  <si>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</si>
  <si>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</si>
  <si>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</si>
  <si>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</si>
  <si>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</si>
  <si>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</si>
  <si>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</si>
  <si>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</si>
  <si>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</si>
  <si>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</si>
  <si>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</si>
  <si>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</si>
  <si>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</si>
  <si>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</si>
  <si>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</si>
  <si>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</si>
  <si>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</si>
  <si>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</si>
  <si>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</si>
  <si>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</si>
  <si>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</si>
  <si>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</si>
  <si>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</si>
  <si>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</si>
  <si>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</si>
  <si>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</si>
  <si>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</si>
  <si>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</si>
  <si>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</si>
  <si>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</si>
  <si>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</si>
  <si>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</si>
  <si>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</si>
  <si>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</si>
  <si>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</si>
  <si>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</si>
  <si>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</si>
  <si>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</si>
  <si>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</si>
  <si>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</si>
  <si>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</si>
  <si>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</si>
  <si>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</si>
  <si>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</si>
  <si>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</si>
  <si>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</si>
  <si>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</si>
  <si>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</si>
  <si>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</si>
  <si>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</si>
  <si>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</si>
  <si>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</si>
  <si>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</si>
  <si>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</si>
  <si>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</si>
  <si>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</si>
  <si>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</si>
  <si>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</si>
  <si>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</si>
  <si>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</si>
  <si>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</si>
  <si>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</si>
  <si>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</si>
  <si>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</si>
  <si>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</si>
  <si>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</si>
  <si>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</si>
  <si>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</si>
  <si>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</si>
  <si>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</si>
  <si>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</si>
  <si>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</si>
  <si>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</si>
  <si>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</si>
  <si>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</si>
  <si>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</si>
  <si>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</si>
  <si>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</si>
  <si>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</si>
  <si>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</si>
  <si>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</si>
  <si>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</si>
  <si>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</si>
  <si>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</si>
  <si>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</si>
  <si>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</si>
  <si>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</si>
  <si>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</si>
  <si>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</si>
  <si>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</si>
  <si>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</si>
  <si>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</si>
  <si>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</si>
  <si>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</si>
  <si>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</si>
  <si>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</si>
  <si>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</si>
  <si>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</si>
  <si>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</si>
  <si>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</si>
  <si>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</si>
  <si>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</si>
  <si>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</si>
  <si>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</si>
  <si>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</si>
  <si>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</si>
  <si>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</si>
  <si>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</si>
  <si>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</si>
  <si>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</si>
  <si>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</si>
  <si>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</si>
  <si>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</si>
  <si>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</si>
  <si>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</si>
  <si>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</si>
  <si>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</si>
  <si>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</si>
  <si>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</si>
  <si>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</si>
  <si>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</si>
  <si>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</si>
  <si>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</si>
  <si>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</si>
  <si>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</si>
  <si>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</si>
  <si>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</si>
  <si>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</si>
  <si>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</si>
  <si>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</si>
  <si>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</si>
  <si>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</si>
  <si>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</si>
  <si>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</si>
  <si>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</si>
  <si>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</si>
  <si>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</si>
  <si>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</si>
  <si>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</si>
  <si>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</si>
  <si>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</si>
  <si>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</si>
  <si>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</si>
  <si>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</si>
  <si>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</si>
  <si>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</si>
  <si>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</si>
  <si>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</si>
  <si>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</si>
  <si>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</si>
  <si>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</si>
  <si>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</si>
  <si>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</si>
  <si>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</si>
  <si>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</si>
  <si>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</si>
  <si>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</si>
  <si>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</si>
  <si>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</si>
  <si>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</si>
  <si>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</si>
  <si>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</si>
  <si>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</si>
  <si>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</si>
  <si>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</si>
  <si>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</si>
  <si>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</si>
  <si>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</si>
  <si>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</si>
  <si>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</si>
  <si>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</si>
  <si>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</si>
  <si>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</si>
  <si>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</si>
  <si>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</si>
  <si>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</si>
  <si>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</si>
  <si>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</si>
  <si>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</si>
  <si>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</si>
  <si>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</si>
  <si>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</si>
  <si>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</si>
  <si>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</si>
  <si>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</si>
  <si>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</si>
  <si>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</si>
  <si>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</si>
  <si>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</si>
  <si>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</si>
  <si>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</si>
  <si>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</si>
  <si>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</si>
  <si>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</si>
  <si>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</si>
  <si>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</si>
  <si>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</si>
  <si>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</si>
  <si>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</si>
  <si>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</si>
  <si>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</si>
  <si>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</si>
  <si>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</si>
  <si>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</si>
  <si>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</si>
  <si>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</si>
  <si>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</si>
  <si>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</si>
  <si>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</si>
  <si>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</si>
  <si>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</si>
  <si>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</si>
  <si>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</si>
  <si>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</si>
  <si>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</si>
  <si>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</si>
  <si>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</si>
  <si>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</si>
  <si>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</si>
  <si>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</si>
  <si>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</si>
  <si>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</si>
  <si>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</si>
  <si>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</si>
  <si>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</si>
  <si>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</si>
  <si>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</si>
  <si>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</si>
  <si>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</si>
  <si>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</si>
  <si>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</si>
  <si>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</si>
  <si>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</si>
  <si>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</si>
  <si>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</si>
  <si>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</si>
  <si>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</si>
  <si>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</si>
  <si>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</si>
  <si>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</si>
  <si>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</si>
  <si>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</si>
  <si>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</si>
  <si>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</si>
  <si>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</si>
  <si>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</si>
  <si>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</si>
  <si>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</si>
  <si>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</si>
  <si>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</si>
  <si>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</si>
  <si>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</si>
  <si>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</si>
  <si>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</si>
  <si>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</si>
  <si>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</si>
  <si>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</si>
  <si>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</si>
  <si>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</si>
  <si>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</si>
  <si>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</si>
  <si>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</si>
  <si>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</si>
  <si>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</si>
  <si>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</si>
  <si>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</si>
  <si>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</si>
  <si>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</si>
  <si>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</si>
  <si>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</si>
  <si>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</si>
  <si>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</si>
  <si>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</si>
  <si>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</si>
  <si>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</si>
  <si>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</si>
  <si>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</si>
  <si>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</si>
  <si>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</si>
  <si>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</si>
  <si>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</si>
  <si>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</si>
  <si>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</si>
  <si>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</si>
  <si>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</si>
  <si>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</si>
  <si>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</si>
  <si>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</si>
  <si>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</si>
  <si>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</si>
  <si>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</si>
  <si>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</si>
  <si>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</si>
  <si>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</si>
  <si>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</si>
  <si>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</si>
  <si>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</si>
  <si>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</si>
  <si>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</si>
  <si>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</si>
  <si>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</si>
  <si>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</si>
  <si>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</si>
  <si>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</si>
  <si>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</si>
  <si>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</si>
  <si>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</si>
  <si>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</si>
  <si>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</si>
  <si>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</si>
  <si>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</si>
  <si>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</si>
  <si>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</si>
  <si>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</si>
  <si>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</si>
  <si>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</si>
  <si>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</si>
  <si>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</si>
  <si>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</si>
  <si>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</si>
  <si>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</si>
  <si>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</si>
  <si>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</si>
  <si>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</si>
  <si>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</si>
  <si>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</si>
  <si>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</si>
  <si>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</si>
  <si>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</si>
  <si>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</si>
  <si>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</si>
  <si>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</si>
  <si>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</si>
  <si>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</si>
  <si>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</si>
  <si>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</si>
  <si>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</si>
  <si>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</si>
  <si>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</si>
  <si>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</si>
  <si>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</si>
  <si>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</si>
  <si>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</si>
  <si>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</si>
  <si>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</si>
  <si>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</si>
  <si>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</si>
  <si>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</si>
  <si>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</si>
  <si>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</si>
  <si>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</si>
  <si>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</si>
  <si>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</si>
  <si>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</si>
  <si>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</si>
  <si>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</si>
  <si>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</si>
  <si>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</si>
  <si>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</si>
  <si>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</si>
  <si>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</si>
  <si>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</si>
  <si>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</si>
  <si>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</si>
  <si>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</si>
  <si>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</si>
  <si>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</si>
  <si>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</si>
  <si>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</si>
  <si>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</si>
  <si>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</si>
  <si>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</si>
  <si>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</si>
  <si>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</si>
  <si>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</si>
  <si>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</si>
  <si>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</si>
  <si>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</si>
  <si>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</si>
  <si>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</si>
  <si>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</si>
  <si>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</si>
  <si>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</si>
  <si>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</si>
  <si>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</si>
  <si>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</si>
  <si>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</si>
  <si>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</si>
  <si>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</si>
  <si>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</si>
  <si>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</si>
  <si>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</si>
  <si>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</si>
  <si>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</si>
  <si>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</si>
  <si>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</si>
  <si>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</si>
  <si>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</si>
  <si>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</si>
  <si>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</si>
  <si>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</si>
  <si>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</si>
  <si>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</si>
  <si>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</si>
  <si>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</si>
  <si>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</si>
  <si>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</si>
  <si>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</si>
  <si>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</si>
  <si>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</si>
  <si>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</si>
  <si>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</si>
  <si>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</si>
  <si>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</si>
  <si>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</si>
  <si>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</si>
  <si>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</si>
  <si>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</si>
  <si>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</si>
  <si>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</si>
  <si>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</si>
  <si>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</si>
  <si>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</si>
  <si>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</si>
  <si>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</si>
  <si>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</si>
  <si>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</si>
  <si>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</si>
  <si>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</si>
  <si>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</si>
  <si>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</si>
  <si>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</si>
  <si>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</si>
  <si>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</si>
  <si>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</si>
  <si>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</si>
  <si>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</si>
  <si>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</si>
  <si>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</si>
  <si>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</si>
  <si>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</si>
  <si>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</si>
  <si>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</si>
  <si>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</si>
  <si>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</si>
  <si>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</si>
  <si>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</si>
  <si>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</si>
  <si>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</si>
  <si>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</si>
  <si>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</si>
  <si>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</si>
  <si>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</si>
  <si>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</si>
  <si>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</si>
  <si>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</si>
  <si>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</si>
  <si>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</si>
  <si>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</si>
  <si>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</si>
  <si>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</si>
  <si>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</si>
  <si>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</si>
  <si>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</si>
  <si>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</si>
  <si>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</si>
  <si>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</si>
  <si>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</si>
  <si>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</si>
  <si>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</si>
  <si>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</si>
  <si>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</si>
  <si>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</si>
  <si>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</si>
  <si>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</si>
  <si>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</si>
  <si>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</si>
  <si>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</si>
  <si>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</si>
  <si>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</si>
  <si>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</si>
  <si>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</si>
  <si>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</si>
  <si>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</si>
  <si>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</si>
  <si>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</si>
  <si>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</si>
  <si>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</si>
  <si>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</si>
  <si>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</si>
  <si>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</si>
  <si>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</si>
  <si>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</si>
  <si>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</si>
  <si>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</si>
  <si>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</si>
  <si>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</si>
  <si>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</si>
  <si>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</si>
  <si>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</si>
  <si>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</si>
  <si>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</si>
  <si>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</si>
  <si>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</si>
  <si>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</si>
  <si>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</si>
  <si>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</si>
  <si>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</si>
  <si>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</si>
  <si>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</si>
  <si>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</si>
  <si>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</si>
  <si>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</si>
  <si>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</si>
  <si>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</si>
  <si>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</si>
  <si>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</si>
  <si>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</si>
  <si>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</si>
  <si>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</si>
  <si>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</si>
  <si>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</si>
  <si>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</si>
  <si>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</si>
  <si>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</si>
  <si>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</si>
  <si>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</si>
  <si>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</si>
  <si>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</si>
  <si>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</si>
  <si>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</si>
  <si>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</si>
  <si>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</si>
  <si>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</si>
  <si>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</si>
  <si>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</si>
  <si>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</si>
  <si>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</si>
  <si>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</si>
  <si>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</si>
  <si>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</si>
  <si>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</si>
  <si>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</si>
  <si>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</si>
  <si>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</si>
  <si>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</si>
  <si>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</si>
  <si>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</si>
  <si>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</si>
  <si>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</si>
  <si>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</si>
  <si>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</si>
  <si>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</si>
  <si>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</si>
  <si>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</si>
  <si>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</si>
  <si>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</si>
  <si>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</si>
  <si>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</si>
  <si>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</si>
  <si>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</si>
  <si>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</si>
  <si>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</si>
  <si>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</si>
  <si>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</si>
  <si>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</si>
  <si>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</si>
  <si>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</si>
  <si>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</si>
  <si>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</si>
  <si>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</si>
  <si>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</si>
  <si>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</si>
  <si>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</si>
  <si>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</si>
  <si>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</si>
  <si>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</si>
  <si>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</si>
  <si>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</si>
  <si>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</si>
  <si>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</si>
  <si>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</si>
  <si>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</si>
  <si>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</si>
  <si>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</si>
  <si>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</si>
  <si>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</si>
  <si>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</si>
  <si>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</si>
  <si>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</si>
  <si>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</si>
  <si>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</si>
  <si>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</si>
  <si>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</si>
  <si>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</si>
  <si>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</si>
  <si>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</si>
  <si>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</si>
  <si>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</si>
  <si>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</si>
  <si>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</si>
  <si>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</si>
  <si>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</si>
  <si>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</si>
  <si>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</si>
  <si>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</si>
  <si>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</si>
  <si>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</si>
  <si>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</si>
  <si>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</si>
  <si>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</si>
  <si>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</si>
  <si>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</si>
  <si>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</si>
  <si>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</si>
  <si>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</si>
  <si>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</si>
  <si>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</si>
  <si>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</si>
  <si>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</si>
  <si>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</si>
  <si>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</si>
  <si>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</si>
  <si>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</si>
  <si>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</si>
  <si>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</si>
  <si>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</si>
  <si>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</si>
  <si>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</si>
  <si>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</si>
  <si>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</si>
  <si>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</si>
  <si>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</si>
  <si>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</si>
  <si>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</si>
  <si>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</si>
  <si>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</si>
  <si>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</si>
  <si>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</si>
  <si>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</si>
  <si>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</si>
  <si>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</si>
  <si>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</si>
  <si>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</si>
  <si>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</si>
  <si>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</si>
  <si>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</si>
  <si>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</si>
  <si>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</si>
  <si>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</si>
  <si>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</si>
  <si>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</si>
  <si>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</si>
  <si>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</si>
  <si>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</si>
  <si>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</si>
  <si>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</si>
  <si>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</si>
  <si>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</si>
  <si>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</si>
  <si>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</si>
  <si>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</si>
  <si>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</si>
  <si>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</si>
  <si>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</si>
  <si>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</si>
  <si>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</si>
  <si>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</si>
  <si>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</si>
  <si>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</si>
  <si>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</si>
  <si>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</si>
  <si>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</si>
  <si>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</si>
  <si>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</si>
  <si>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</si>
  <si>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</si>
  <si>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</si>
  <si>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</si>
  <si>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</si>
  <si>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</si>
  <si>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</si>
  <si>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</si>
  <si>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</si>
  <si>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</si>
  <si>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</si>
  <si>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</si>
  <si>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</si>
  <si>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</si>
  <si>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</si>
  <si>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</si>
  <si>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</si>
  <si>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</si>
  <si>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</si>
  <si>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</si>
  <si>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</si>
  <si>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</si>
  <si>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</si>
  <si>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</si>
  <si>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</si>
  <si>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</si>
  <si>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</si>
  <si>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</si>
  <si>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</si>
  <si>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</si>
  <si>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</si>
  <si>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</si>
  <si>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</si>
  <si>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</si>
  <si>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</si>
  <si>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</si>
  <si>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</si>
  <si>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</si>
  <si>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</si>
  <si>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</si>
  <si>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</si>
  <si>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</si>
  <si>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</si>
  <si>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</si>
  <si>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</si>
  <si>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</si>
  <si>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</si>
  <si>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</si>
  <si>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</si>
  <si>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</si>
  <si>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</si>
  <si>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</si>
  <si>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</si>
  <si>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</si>
  <si>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</si>
  <si>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</si>
  <si>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</si>
  <si>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</si>
  <si>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</si>
  <si>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</si>
  <si>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</si>
  <si>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</si>
  <si>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</si>
  <si>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</si>
  <si>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</si>
  <si>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</si>
  <si>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</si>
  <si>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</si>
  <si>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</si>
  <si>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</si>
  <si>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</si>
  <si>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</si>
  <si>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</si>
  <si>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</si>
  <si>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</si>
  <si>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</si>
  <si>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</si>
  <si>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</si>
  <si>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</si>
  <si>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</si>
  <si>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</si>
  <si>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</si>
  <si>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</si>
  <si>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</si>
  <si>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</si>
  <si>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</si>
  <si>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</si>
  <si>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</si>
  <si>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</si>
  <si>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</si>
  <si>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</si>
  <si>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</si>
  <si>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</si>
  <si>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</si>
  <si>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</si>
  <si>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</si>
  <si>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</si>
  <si>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</si>
  <si>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</si>
  <si>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</si>
  <si>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</si>
  <si>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</si>
  <si>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</si>
  <si>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</si>
  <si>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</si>
  <si>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</si>
  <si>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</si>
  <si>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</si>
  <si>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</si>
  <si>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</si>
  <si>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</si>
  <si>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</si>
  <si>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</si>
  <si>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</si>
  <si>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</si>
  <si>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</si>
  <si>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</si>
  <si>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</si>
  <si>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</si>
  <si>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</si>
  <si>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</si>
  <si>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</si>
  <si>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</si>
  <si>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</si>
  <si>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</si>
  <si>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</si>
  <si>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</si>
  <si>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</si>
  <si>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</si>
  <si>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</si>
  <si>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</si>
  <si>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</si>
  <si>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</si>
  <si>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</si>
  <si>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</si>
  <si>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</si>
  <si>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</si>
  <si>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</si>
  <si>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</si>
  <si>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</si>
  <si>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</si>
  <si>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</si>
  <si>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</si>
  <si>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</si>
  <si>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</si>
  <si>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</si>
  <si>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</si>
  <si>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</si>
  <si>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</si>
  <si>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</si>
  <si>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</si>
  <si>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</si>
  <si>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</si>
  <si>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</si>
  <si>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</si>
  <si>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</si>
  <si>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</si>
  <si>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</si>
  <si>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</si>
  <si>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</si>
  <si>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</si>
  <si>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</si>
  <si>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</si>
  <si>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</si>
  <si>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</si>
  <si>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</si>
  <si>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</si>
  <si>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</si>
  <si>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</si>
  <si>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</si>
  <si>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</si>
  <si>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</si>
  <si>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</si>
  <si>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</si>
  <si>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</si>
  <si>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</si>
  <si>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</si>
  <si>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</si>
  <si>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</si>
  <si>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</si>
  <si>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</si>
  <si>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</si>
  <si>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</si>
  <si>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</si>
  <si>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</si>
  <si>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</si>
  <si>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</si>
  <si>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</si>
  <si>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</si>
  <si>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</si>
  <si>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</si>
  <si>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</si>
  <si>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</si>
  <si>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</si>
  <si>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</si>
  <si>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</si>
  <si>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</si>
  <si>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</si>
  <si>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</si>
  <si>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</si>
  <si>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</si>
  <si>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</si>
  <si>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</si>
  <si>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</si>
  <si>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</si>
  <si>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</si>
  <si>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</si>
  <si>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</si>
  <si>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</si>
  <si>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</si>
  <si>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</si>
  <si>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</si>
  <si>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</si>
  <si>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</si>
  <si>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</si>
  <si>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</si>
  <si>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</si>
  <si>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</si>
  <si>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</si>
  <si>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</si>
  <si>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</si>
  <si>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</si>
  <si>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</si>
  <si>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</si>
  <si>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</si>
  <si>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</si>
  <si>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</si>
  <si>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</si>
  <si>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</si>
  <si>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</si>
  <si>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</si>
  <si>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</si>
  <si>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</si>
  <si>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</si>
  <si>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</si>
  <si>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</si>
  <si>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</si>
  <si>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</si>
  <si>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</si>
  <si>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</si>
  <si>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</si>
  <si>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</si>
  <si>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</si>
  <si>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</si>
  <si>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</si>
  <si>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</si>
  <si>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</si>
  <si>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</si>
  <si>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</si>
  <si>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</si>
  <si>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</si>
  <si>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</si>
  <si>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</si>
  <si>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</si>
  <si>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</si>
  <si>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</si>
  <si>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</si>
  <si>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</si>
  <si>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</si>
  <si>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</si>
  <si>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</si>
  <si>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</si>
  <si>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</si>
  <si>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</si>
  <si>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</si>
  <si>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</si>
  <si>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</si>
  <si>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</si>
  <si>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</si>
  <si>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</si>
  <si>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</si>
  <si>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</si>
  <si>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</si>
  <si>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</si>
  <si>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</si>
  <si>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</si>
  <si>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</si>
  <si>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</si>
  <si>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</si>
  <si>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</si>
  <si>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</si>
  <si>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</si>
  <si>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</si>
  <si>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</si>
  <si>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</si>
  <si>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</si>
  <si>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</si>
  <si>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</si>
  <si>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</si>
  <si>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</si>
  <si>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</si>
  <si>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</si>
  <si>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</si>
  <si>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</si>
  <si>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</si>
  <si>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</si>
  <si>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</si>
  <si>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</si>
  <si>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</si>
  <si>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</si>
  <si>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</si>
  <si>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</si>
  <si>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</si>
  <si>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</si>
  <si>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</si>
  <si>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</si>
  <si>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</si>
  <si>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</si>
  <si>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</si>
  <si>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</si>
  <si>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</si>
  <si>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</si>
  <si>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</si>
  <si>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</si>
  <si>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</si>
  <si>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</si>
  <si>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</si>
  <si>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</si>
  <si>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</si>
  <si>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</si>
  <si>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</si>
  <si>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</si>
  <si>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</si>
  <si>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</si>
  <si>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</si>
  <si>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</si>
  <si>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</si>
  <si>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</si>
  <si>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</si>
  <si>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</si>
  <si>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</si>
  <si>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</si>
  <si>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</si>
  <si>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</si>
  <si>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</si>
  <si>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</si>
  <si>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</si>
  <si>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</si>
  <si>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</si>
  <si>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</si>
  <si>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</si>
  <si>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</si>
  <si>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</si>
  <si>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</si>
  <si>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</si>
  <si>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</si>
  <si>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</si>
  <si>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</si>
  <si>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</si>
  <si>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</si>
  <si>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</si>
  <si>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</si>
  <si>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</si>
  <si>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</si>
  <si>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</si>
  <si>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</si>
  <si>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</si>
  <si>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</si>
  <si>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</si>
  <si>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</si>
  <si>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</si>
  <si>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</si>
  <si>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</si>
  <si>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</si>
  <si>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</si>
  <si>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</si>
  <si>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</si>
  <si>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</si>
  <si>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</si>
  <si>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</si>
  <si>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</si>
  <si>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</si>
  <si>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</si>
  <si>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</si>
  <si>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</si>
  <si>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</si>
  <si>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</si>
  <si>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</si>
  <si>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</si>
  <si>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</si>
  <si>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</si>
  <si>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</si>
  <si>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</si>
  <si>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</si>
  <si>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</si>
  <si>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</si>
  <si>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</si>
  <si>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</si>
  <si>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</si>
  <si>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</si>
  <si>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</si>
  <si>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</si>
  <si>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</si>
  <si>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</si>
  <si>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</si>
  <si>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</si>
  <si>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</si>
  <si>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</si>
  <si>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</si>
  <si>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</si>
  <si>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</si>
  <si>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</si>
  <si>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</si>
  <si>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</si>
  <si>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</si>
  <si>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</si>
  <si>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</si>
  <si>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</si>
  <si>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</si>
  <si>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</si>
  <si>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</si>
  <si>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</si>
  <si>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</si>
  <si>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</si>
  <si>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</si>
  <si>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</si>
  <si>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</si>
  <si>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</si>
  <si>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</si>
  <si>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</si>
  <si>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</si>
  <si>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</si>
  <si>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</si>
  <si>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</si>
  <si>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</si>
  <si>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</si>
  <si>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</si>
  <si>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</si>
  <si>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</si>
  <si>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</si>
  <si>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</si>
  <si>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</si>
  <si>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</si>
  <si>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</si>
  <si>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</si>
  <si>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</si>
  <si>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</si>
  <si>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</si>
  <si>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</si>
  <si>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</si>
  <si>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</si>
  <si>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</si>
  <si>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</si>
  <si>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</si>
  <si>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</si>
  <si>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</si>
  <si>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</si>
  <si>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</si>
  <si>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</si>
  <si>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</si>
  <si>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</si>
  <si>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</si>
  <si>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</si>
  <si>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</si>
  <si>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</si>
  <si>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</si>
  <si>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</si>
  <si>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</si>
  <si>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</si>
  <si>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</si>
  <si>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</si>
  <si>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</si>
  <si>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</si>
  <si>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</si>
  <si>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</si>
  <si>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</si>
  <si>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</si>
  <si>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</si>
  <si>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</si>
  <si>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</si>
  <si>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</si>
  <si>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</si>
  <si>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</si>
  <si>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</si>
  <si>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</si>
  <si>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</si>
  <si>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</si>
  <si>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</si>
  <si>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</si>
  <si>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</si>
  <si>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</si>
  <si>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</si>
  <si>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</si>
  <si>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</si>
  <si>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</si>
  <si>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</si>
  <si>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</si>
  <si>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</si>
  <si>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</si>
  <si>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</si>
  <si>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</si>
  <si>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</si>
  <si>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</si>
  <si>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</si>
  <si>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</si>
  <si>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</si>
  <si>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</si>
  <si>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</si>
  <si>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</si>
  <si>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</si>
  <si>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</si>
  <si>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</si>
  <si>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</si>
  <si>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</si>
  <si>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</si>
  <si>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</si>
  <si>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</si>
  <si>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</si>
  <si>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</si>
  <si>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</si>
  <si>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</si>
  <si>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</si>
  <si>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</si>
  <si>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</si>
  <si>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</si>
  <si>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</si>
  <si>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</si>
  <si>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</si>
  <si>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</si>
  <si>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</si>
  <si>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</si>
  <si>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</si>
  <si>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</si>
  <si>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</si>
  <si>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</si>
  <si>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</si>
  <si>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</si>
  <si>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</si>
  <si>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</si>
  <si>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</si>
  <si>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</si>
  <si>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</si>
  <si>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</si>
  <si>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</si>
  <si>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</si>
  <si>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</si>
  <si>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</si>
  <si>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</si>
  <si>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</si>
  <si>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</si>
  <si>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</si>
  <si>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</si>
  <si>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</si>
  <si>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</si>
  <si>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</si>
  <si>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</si>
  <si>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</si>
  <si>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</si>
  <si>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</si>
  <si>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</si>
  <si>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</si>
  <si>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</si>
  <si>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</si>
  <si>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</si>
  <si>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</si>
  <si>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</si>
  <si>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</si>
  <si>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</si>
  <si>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</si>
  <si>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</si>
  <si>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</si>
  <si>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</si>
  <si>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</si>
  <si>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</si>
  <si>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</si>
  <si>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</si>
  <si>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</si>
  <si>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</si>
  <si>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</si>
  <si>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</si>
  <si>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</si>
  <si>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</si>
  <si>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</si>
  <si>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</si>
  <si>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</si>
  <si>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</si>
  <si>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</si>
  <si>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</si>
  <si>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</si>
  <si>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</si>
  <si>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</si>
  <si>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</si>
  <si>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</si>
  <si>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</si>
  <si>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</si>
  <si>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</si>
  <si>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</si>
  <si>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</si>
  <si>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</si>
  <si>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</si>
  <si>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</si>
  <si>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</si>
  <si>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</si>
  <si>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</si>
  <si>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</si>
  <si>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</si>
  <si>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</si>
  <si>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</si>
  <si>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</si>
  <si>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</si>
  <si>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</si>
  <si>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</si>
  <si>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</si>
  <si>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</si>
  <si>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</si>
  <si>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</si>
  <si>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</si>
  <si>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</si>
  <si>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</si>
  <si>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</si>
  <si>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</si>
  <si>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</si>
  <si>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</si>
  <si>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</si>
  <si>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</si>
  <si>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</si>
  <si>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</si>
  <si>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</si>
  <si>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</si>
  <si>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</si>
  <si>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</si>
  <si>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</si>
  <si>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</si>
  <si>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</si>
  <si>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</si>
  <si>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</si>
  <si>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</si>
  <si>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</si>
  <si>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</si>
  <si>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</si>
  <si>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</si>
  <si>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</si>
  <si>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</si>
  <si>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</si>
  <si>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</si>
  <si>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</si>
  <si>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</si>
  <si>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</si>
  <si>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</si>
  <si>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</si>
  <si>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</si>
  <si>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</si>
  <si>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</si>
  <si>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</si>
  <si>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</si>
  <si>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</si>
  <si>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</si>
  <si>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</si>
  <si>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</si>
  <si>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</si>
  <si>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</si>
  <si>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</si>
  <si>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</si>
  <si>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</si>
  <si>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</si>
  <si>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</si>
  <si>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</si>
  <si>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</si>
  <si>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</si>
  <si>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</si>
  <si>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</si>
  <si>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</si>
  <si>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</si>
  <si>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</si>
  <si>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</si>
  <si>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</si>
  <si>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</si>
  <si>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</si>
  <si>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</si>
  <si>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</si>
  <si>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</si>
  <si>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</si>
  <si>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</si>
  <si>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</si>
  <si>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</si>
  <si>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</si>
  <si>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</si>
  <si>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</si>
  <si>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</si>
  <si>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</si>
  <si>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</si>
  <si>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</si>
  <si>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</si>
  <si>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</si>
  <si>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</si>
  <si>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</si>
  <si>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</si>
  <si>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</si>
  <si>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</si>
  <si>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</si>
  <si>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</si>
  <si>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</si>
  <si>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</si>
  <si>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</si>
  <si>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</si>
  <si>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</si>
  <si>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</si>
  <si>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</si>
  <si>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</si>
  <si>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</si>
  <si>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</si>
  <si>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</si>
  <si>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</si>
  <si>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</si>
  <si>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</si>
  <si>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</si>
  <si>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</si>
  <si>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</si>
  <si>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</si>
  <si>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</si>
  <si>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</si>
  <si>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</si>
  <si>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</si>
  <si>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</si>
  <si>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</si>
  <si>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</si>
  <si>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</si>
  <si>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</si>
  <si>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</si>
  <si>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</si>
  <si>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</si>
  <si>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</si>
  <si>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</si>
  <si>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</si>
  <si>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</si>
  <si>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</si>
  <si>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</si>
  <si>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</si>
  <si>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</si>
  <si>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</si>
  <si>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</si>
  <si>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</si>
  <si>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</si>
  <si>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</si>
  <si>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</si>
  <si>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</si>
  <si>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</si>
  <si>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</si>
  <si>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</si>
  <si>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</si>
  <si>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</si>
  <si>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</si>
  <si>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</si>
  <si>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</si>
  <si>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</si>
  <si>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</si>
  <si>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</si>
  <si>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</si>
  <si>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</si>
  <si>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</si>
  <si>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</si>
  <si>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</si>
  <si>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</si>
  <si>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</si>
  <si>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</si>
  <si>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</si>
  <si>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</si>
  <si>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</si>
  <si>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</si>
  <si>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</si>
  <si>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</si>
  <si>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</si>
  <si>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</si>
  <si>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</si>
  <si>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</si>
  <si>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</si>
  <si>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</si>
  <si>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</si>
  <si>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</si>
  <si>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</si>
  <si>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</si>
  <si>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</si>
  <si>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</si>
  <si>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</si>
  <si>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</si>
  <si>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</si>
  <si>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</si>
  <si>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</si>
  <si>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</si>
  <si>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</si>
  <si>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</si>
  <si>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</si>
  <si>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</si>
  <si>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</si>
  <si>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</si>
  <si>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</si>
  <si>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</si>
  <si>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</si>
  <si>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</si>
  <si>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</si>
  <si>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</si>
  <si>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</si>
  <si>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</si>
  <si>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</si>
  <si>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</si>
  <si>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</si>
  <si>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</si>
  <si>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</si>
  <si>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</si>
  <si>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</si>
  <si>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</si>
  <si>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</si>
  <si>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</si>
  <si>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</si>
  <si>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</si>
  <si>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</si>
  <si>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</si>
  <si>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</si>
  <si>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</si>
  <si>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</si>
  <si>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</si>
  <si>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</si>
  <si>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</si>
  <si>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</si>
  <si>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</si>
  <si>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</si>
  <si>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</si>
  <si>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</si>
  <si>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</si>
  <si>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</si>
  <si>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</si>
  <si>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</si>
  <si>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</si>
  <si>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</si>
  <si>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</si>
  <si>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</si>
  <si>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</si>
  <si>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</si>
  <si>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</si>
  <si>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</si>
  <si>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</si>
  <si>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</si>
  <si>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</si>
  <si>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</si>
  <si>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</si>
  <si>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</si>
  <si>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</si>
  <si>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</si>
  <si>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</si>
  <si>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</si>
  <si>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</si>
  <si>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</si>
  <si>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</si>
  <si>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</si>
  <si>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</si>
  <si>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</si>
  <si>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</si>
  <si>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</si>
  <si>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</si>
  <si>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</si>
  <si>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</si>
  <si>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</si>
  <si>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</si>
  <si>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</si>
  <si>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</si>
  <si>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</si>
  <si>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</si>
  <si>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</si>
  <si>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</si>
  <si>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</si>
  <si>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</si>
  <si>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</si>
  <si>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</si>
  <si>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</si>
  <si>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</si>
  <si>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</si>
  <si>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</si>
  <si>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</si>
  <si>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</si>
  <si>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</si>
  <si>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</si>
  <si>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</si>
  <si>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</si>
  <si>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</si>
  <si>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</si>
  <si>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</si>
  <si>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</si>
  <si>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</si>
  <si>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</si>
  <si>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</si>
  <si>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</si>
  <si>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</si>
  <si>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</si>
  <si>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</si>
  <si>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</si>
  <si>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</si>
  <si>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</si>
  <si>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</si>
  <si>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</si>
  <si>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</si>
  <si>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</si>
  <si>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</si>
  <si>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</si>
  <si>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</si>
  <si>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</si>
  <si>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</si>
  <si>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</si>
  <si>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</si>
  <si>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</si>
  <si>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</si>
  <si>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</si>
  <si>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</si>
  <si>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</si>
  <si>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</si>
  <si>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</si>
  <si>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</si>
  <si>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</si>
  <si>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</si>
  <si>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</si>
  <si>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</si>
  <si>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</si>
  <si>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</si>
  <si>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</si>
  <si>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</si>
  <si>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</si>
  <si>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</si>
  <si>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</si>
  <si>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</si>
  <si>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</si>
  <si>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</si>
  <si>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</si>
  <si>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</si>
  <si>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</si>
  <si>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</si>
  <si>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</si>
  <si>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</si>
  <si>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</si>
  <si>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</si>
  <si>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</si>
  <si>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</si>
  <si>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</si>
  <si>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</si>
  <si>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</si>
  <si>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</si>
  <si>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</si>
  <si>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</si>
  <si>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</si>
  <si>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</si>
  <si>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</si>
  <si>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</si>
  <si>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</si>
  <si>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</si>
  <si>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</si>
  <si>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</si>
  <si>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</si>
  <si>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</si>
  <si>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</si>
  <si>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</si>
  <si>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</si>
  <si>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</si>
  <si>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</si>
  <si>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</si>
  <si>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</si>
  <si>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</si>
  <si>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</si>
  <si>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</si>
  <si>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</si>
  <si>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</si>
  <si>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</si>
  <si>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</si>
  <si>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</si>
  <si>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</si>
  <si>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</si>
  <si>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</si>
  <si>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</si>
  <si>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</si>
  <si>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</si>
  <si>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</si>
  <si>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</si>
  <si>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</si>
  <si>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</si>
  <si>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</si>
  <si>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</si>
  <si>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</si>
  <si>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</si>
  <si>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</si>
  <si>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</si>
  <si>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</si>
  <si>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</si>
  <si>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</si>
  <si>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</si>
  <si>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</si>
  <si>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</si>
  <si>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</si>
  <si>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</si>
  <si>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</si>
  <si>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</si>
  <si>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</si>
  <si>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</si>
  <si>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</si>
  <si>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</si>
  <si>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</si>
  <si>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</si>
  <si>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</si>
  <si>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</si>
  <si>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</si>
  <si>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</si>
  <si>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</si>
  <si>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</si>
  <si>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</si>
  <si>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</si>
  <si>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</si>
  <si>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</si>
  <si>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</si>
  <si>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</si>
  <si>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</si>
  <si>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</si>
  <si>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</si>
  <si>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</si>
  <si>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</si>
  <si>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</si>
  <si>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</si>
  <si>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</si>
  <si>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</si>
  <si>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</si>
  <si>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</si>
  <si>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</si>
  <si>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</si>
  <si>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</si>
  <si>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</si>
  <si>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</si>
  <si>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</si>
  <si>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</si>
  <si>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</si>
  <si>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</si>
  <si>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</si>
  <si>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</si>
  <si>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</si>
  <si>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</si>
  <si>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</si>
  <si>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</si>
  <si>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</si>
  <si>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</si>
  <si>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</si>
  <si>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</si>
  <si>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</si>
  <si>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</si>
  <si>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</si>
  <si>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</si>
  <si>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</si>
  <si>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</si>
  <si>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</si>
  <si>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</si>
  <si>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</si>
  <si>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</si>
  <si>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</si>
  <si>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</si>
  <si>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</si>
  <si>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</si>
  <si>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</si>
  <si>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</si>
  <si>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</si>
  <si>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</si>
  <si>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</si>
  <si>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</si>
  <si>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</si>
  <si>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</si>
  <si>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</si>
  <si>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</si>
  <si>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</si>
  <si>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</si>
  <si>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</si>
  <si>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</si>
  <si>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</si>
  <si>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</si>
  <si>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</si>
  <si>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</si>
  <si>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</si>
  <si>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</si>
  <si>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</si>
  <si>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</si>
  <si>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</si>
  <si>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</si>
  <si>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</si>
  <si>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</si>
  <si>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</si>
  <si>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</si>
  <si>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</si>
  <si>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</si>
  <si>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</si>
  <si>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</si>
  <si>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</si>
  <si>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</si>
  <si>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</si>
  <si>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</si>
  <si>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</si>
  <si>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</si>
  <si>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</si>
  <si>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</si>
  <si>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</si>
  <si>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</si>
  <si>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</si>
  <si>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</si>
  <si>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</si>
  <si>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</si>
  <si>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</si>
  <si>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</si>
  <si>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</si>
  <si>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</si>
  <si>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</si>
  <si>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</si>
  <si>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</si>
  <si>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</si>
  <si>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</si>
  <si>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</si>
  <si>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</si>
  <si>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</si>
  <si>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</si>
  <si>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</si>
  <si>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</si>
  <si>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</si>
  <si>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</si>
  <si>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</si>
  <si>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</si>
  <si>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</si>
  <si>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</si>
  <si>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</si>
  <si>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</si>
  <si>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</si>
  <si>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</si>
  <si>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</si>
  <si>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</si>
  <si>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</si>
  <si>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</si>
  <si>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</si>
  <si>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</si>
  <si>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</si>
  <si>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</si>
  <si>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</si>
  <si>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</si>
  <si>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</si>
  <si>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</si>
  <si>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</si>
  <si>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</si>
  <si>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</si>
  <si>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</si>
  <si>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</si>
  <si>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</si>
  <si>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</si>
  <si>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</si>
  <si>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</si>
  <si>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</si>
  <si>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</si>
  <si>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</si>
  <si>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</si>
  <si>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</si>
  <si>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</si>
  <si>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</si>
  <si>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</si>
  <si>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</si>
  <si>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</si>
  <si>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</si>
  <si>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</si>
  <si>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</si>
  <si>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</si>
  <si>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</si>
  <si>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</si>
  <si>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</si>
  <si>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</si>
  <si>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</si>
  <si>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</si>
  <si>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</si>
  <si>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</si>
  <si>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</si>
  <si>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</si>
  <si>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</si>
  <si>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</si>
  <si>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</si>
  <si>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</si>
  <si>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</si>
  <si>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</si>
  <si>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</si>
  <si>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</si>
  <si>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</si>
  <si>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</si>
  <si>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</si>
  <si>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</si>
  <si>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</si>
  <si>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</si>
  <si>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</si>
  <si>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</si>
  <si>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</si>
  <si>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</si>
  <si>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</si>
  <si>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</si>
  <si>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</si>
  <si>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</si>
  <si>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</si>
  <si>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</si>
  <si>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</si>
  <si>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</si>
  <si>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</si>
  <si>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</si>
  <si>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</si>
  <si>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</si>
  <si>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</si>
  <si>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</si>
  <si>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</si>
  <si>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</si>
  <si>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</si>
  <si>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</si>
  <si>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</si>
  <si>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</si>
  <si>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</si>
  <si>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</si>
  <si>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</si>
  <si>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</si>
  <si>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</si>
  <si>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</si>
  <si>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</si>
  <si>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</si>
  <si>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</si>
  <si>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</si>
  <si>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</si>
  <si>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</si>
  <si>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</si>
  <si>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</si>
  <si>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</si>
  <si>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</si>
  <si>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</si>
  <si>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</si>
  <si>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</si>
  <si>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</si>
  <si>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</si>
  <si>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</si>
  <si>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</si>
  <si>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</si>
  <si>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</si>
  <si>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</si>
  <si>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</si>
  <si>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</si>
  <si>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</si>
  <si>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</si>
  <si>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</si>
  <si>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</si>
  <si>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</si>
  <si>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</si>
  <si>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</si>
  <si>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</si>
  <si>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</si>
  <si>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</si>
  <si>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</si>
  <si>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</si>
  <si>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</si>
  <si>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</si>
  <si>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</si>
  <si>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</si>
  <si>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</si>
  <si>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</si>
  <si>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</si>
  <si>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</si>
  <si>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</si>
  <si>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</si>
  <si>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</si>
  <si>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</si>
  <si>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</si>
  <si>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</si>
  <si>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</si>
  <si>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</si>
  <si>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</si>
  <si>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</si>
  <si>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</si>
  <si>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</si>
  <si>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</si>
  <si>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</si>
  <si>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</si>
  <si>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</si>
  <si>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</si>
  <si>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</si>
  <si>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</si>
  <si>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</si>
  <si>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</si>
  <si>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</si>
  <si>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</si>
  <si>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</si>
  <si>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</si>
  <si>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</si>
  <si>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</si>
  <si>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</si>
  <si>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</si>
  <si>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</si>
  <si>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</si>
  <si>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</si>
  <si>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</si>
  <si>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</si>
  <si>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</si>
  <si>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</si>
  <si>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</si>
  <si>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</si>
  <si>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</si>
  <si>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</si>
  <si>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</si>
  <si>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</si>
  <si>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</si>
  <si>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</si>
  <si>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</si>
  <si>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</si>
  <si>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</si>
  <si>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</si>
  <si>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</si>
  <si>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</si>
  <si>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</si>
  <si>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</si>
  <si>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</si>
  <si>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</si>
  <si>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</si>
  <si>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</si>
  <si>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</si>
  <si>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</si>
  <si>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</si>
  <si>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</si>
  <si>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</si>
  <si>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</si>
  <si>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</si>
  <si>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</si>
  <si>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</si>
  <si>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</si>
  <si>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</si>
  <si>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</si>
  <si>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</si>
  <si>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</si>
  <si>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</si>
  <si>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</si>
  <si>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</si>
  <si>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</si>
  <si>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</si>
  <si>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</si>
  <si>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</si>
  <si>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</si>
  <si>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</si>
  <si>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</si>
  <si>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</si>
  <si>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</si>
  <si>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</si>
  <si>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</si>
  <si>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</si>
  <si>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</si>
  <si>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</si>
  <si>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</si>
  <si>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</si>
  <si>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</si>
  <si>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</si>
  <si>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</si>
  <si>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</si>
  <si>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</si>
  <si>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</si>
  <si>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</si>
  <si>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</si>
  <si>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</si>
  <si>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</si>
  <si>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</si>
  <si>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</si>
  <si>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</si>
  <si>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</si>
  <si>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</si>
  <si>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</si>
  <si>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</si>
  <si>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</si>
  <si>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</si>
  <si>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</si>
  <si>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</si>
  <si>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</si>
  <si>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</si>
  <si>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</si>
  <si>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</si>
  <si>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</si>
  <si>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</si>
  <si>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</si>
  <si>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</si>
  <si>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</si>
  <si>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</si>
  <si>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</si>
  <si>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</si>
  <si>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</si>
  <si>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</si>
  <si>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</si>
  <si>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</si>
  <si>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</si>
  <si>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</si>
  <si>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</si>
  <si>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</si>
  <si>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</si>
  <si>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</si>
  <si>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</si>
  <si>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</si>
  <si>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</si>
  <si>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</si>
  <si>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</si>
  <si>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</si>
  <si>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</si>
  <si>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</si>
  <si>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</si>
  <si>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</si>
  <si>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</si>
  <si>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</si>
  <si>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</si>
  <si>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</si>
  <si>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</si>
  <si>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</si>
  <si>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</si>
  <si>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</si>
  <si>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</si>
  <si>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</si>
  <si>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</si>
  <si>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</si>
  <si>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</si>
  <si>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</si>
  <si>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</si>
  <si>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</si>
  <si>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</si>
  <si>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</si>
  <si>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</si>
  <si>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</si>
  <si>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</si>
  <si>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</si>
  <si>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</si>
  <si>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</si>
  <si>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</si>
  <si>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</si>
  <si>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</si>
  <si>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</si>
  <si>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</si>
  <si>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</si>
  <si>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</si>
  <si>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</si>
  <si>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</si>
  <si>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</si>
  <si>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</si>
  <si>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</si>
  <si>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</si>
  <si>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</si>
  <si>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</si>
  <si>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</si>
  <si>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</si>
  <si>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</si>
  <si>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</si>
  <si>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</si>
  <si>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</si>
  <si>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</si>
  <si>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</si>
  <si>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</si>
  <si>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</si>
  <si>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</si>
  <si>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</si>
  <si>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</si>
  <si>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</si>
  <si>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</si>
  <si>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</si>
  <si>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</si>
  <si>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</si>
  <si>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</si>
  <si>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</si>
  <si>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</si>
  <si>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</si>
  <si>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</si>
  <si>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</si>
  <si>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</si>
  <si>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</si>
  <si>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</si>
  <si>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</si>
  <si>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</si>
  <si>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</si>
  <si>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</si>
  <si>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</si>
  <si>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</si>
  <si>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</si>
  <si>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</si>
  <si>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</si>
  <si>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</si>
  <si>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</si>
  <si>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</si>
  <si>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</si>
  <si>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</si>
  <si>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</si>
  <si>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</si>
  <si>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</si>
  <si>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</si>
  <si>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</si>
  <si>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</si>
  <si>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</si>
  <si>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</si>
  <si>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</si>
  <si>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</si>
  <si>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</si>
  <si>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</si>
  <si>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</si>
  <si>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</si>
  <si>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</si>
  <si>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</si>
  <si>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</si>
  <si>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</si>
  <si>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</si>
  <si>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</si>
  <si>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</si>
  <si>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</si>
  <si>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</si>
  <si>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</si>
  <si>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</si>
  <si>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</si>
  <si>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</si>
  <si>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</si>
  <si>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</si>
  <si>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</si>
  <si>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</si>
  <si>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</si>
  <si>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</si>
  <si>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</si>
  <si>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</si>
  <si>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</si>
  <si>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</si>
  <si>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</si>
  <si>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</si>
  <si>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</si>
  <si>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</si>
  <si>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</si>
  <si>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</si>
  <si>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</si>
  <si>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</si>
  <si>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</si>
  <si>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</si>
  <si>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</si>
  <si>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</si>
  <si>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</si>
  <si>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</si>
  <si>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</si>
  <si>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</si>
  <si>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</si>
  <si>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</si>
  <si>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</si>
  <si>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</si>
  <si>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</si>
  <si>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</si>
  <si>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</si>
  <si>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</si>
  <si>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</si>
  <si>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</si>
  <si>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</si>
  <si>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</si>
  <si>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</si>
  <si>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</si>
  <si>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</si>
  <si>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</si>
  <si>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</si>
  <si>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</si>
  <si>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</si>
  <si>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</si>
  <si>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</si>
  <si>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</si>
  <si>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</si>
  <si>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</si>
  <si>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</si>
  <si>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</si>
  <si>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</si>
  <si>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</si>
  <si>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</si>
  <si>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</si>
  <si>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</si>
  <si>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</si>
  <si>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</si>
  <si>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</si>
  <si>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</si>
  <si>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</si>
  <si>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</si>
  <si>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</si>
  <si>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</si>
  <si>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</si>
  <si>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</si>
  <si>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</si>
  <si>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</si>
  <si>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</si>
  <si>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</si>
  <si>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</si>
  <si>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</si>
  <si>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</si>
  <si>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</si>
  <si>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</si>
  <si>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</si>
  <si>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</si>
  <si>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</si>
  <si>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</si>
  <si>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</si>
  <si>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</si>
  <si>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</si>
  <si>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</si>
  <si>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</si>
  <si>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</si>
  <si>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</si>
  <si>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</si>
  <si>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</si>
  <si>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</si>
  <si>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</si>
  <si>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</si>
  <si>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</si>
  <si>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</si>
  <si>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</si>
  <si>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</si>
  <si>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</si>
  <si>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</si>
  <si>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</si>
  <si>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</si>
  <si>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</si>
  <si>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</si>
  <si>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</si>
  <si>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</si>
  <si>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</si>
  <si>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</si>
  <si>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</si>
  <si>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</si>
  <si>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</si>
  <si>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</si>
  <si>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</si>
  <si>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</si>
  <si>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</si>
  <si>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</si>
  <si>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</si>
  <si>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</si>
  <si>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</si>
  <si>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</si>
  <si>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</si>
  <si>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</si>
  <si>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</si>
  <si>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</si>
  <si>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</si>
  <si>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</si>
  <si>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</si>
  <si>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</si>
  <si>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</si>
  <si>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</si>
  <si>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</si>
  <si>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</si>
  <si>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</si>
  <si>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</si>
  <si>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</si>
  <si>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</si>
  <si>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</si>
  <si>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</si>
  <si>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</si>
  <si>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</si>
  <si>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</si>
  <si>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</si>
  <si>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</si>
  <si>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</si>
  <si>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</si>
  <si>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</si>
  <si>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</si>
  <si>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</si>
  <si>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</si>
  <si>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</si>
  <si>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</si>
  <si>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</si>
  <si>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</si>
  <si>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</si>
  <si>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</si>
  <si>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</si>
  <si>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</si>
  <si>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</si>
  <si>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</si>
  <si>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</si>
  <si>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</si>
  <si>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</si>
  <si>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</si>
  <si>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</si>
  <si>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</si>
  <si>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</si>
  <si>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</si>
  <si>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</si>
  <si>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</si>
  <si>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</si>
  <si>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</si>
  <si>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</si>
  <si>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</si>
  <si>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</si>
  <si>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</si>
  <si>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</si>
  <si>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</si>
  <si>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</si>
  <si>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</si>
  <si>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</si>
  <si>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</si>
  <si>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</si>
  <si>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</si>
  <si>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</si>
  <si>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</si>
  <si>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</si>
  <si>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</si>
  <si>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</si>
  <si>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</si>
  <si>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</si>
  <si>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</si>
  <si>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</si>
  <si>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</si>
  <si>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</si>
  <si>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</si>
  <si>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</si>
  <si>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</si>
  <si>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</si>
  <si>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</si>
  <si>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</si>
  <si>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</si>
  <si>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</si>
  <si>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</si>
  <si>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</si>
  <si>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</si>
  <si>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</si>
  <si>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</si>
  <si>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</si>
  <si>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</si>
  <si>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</si>
  <si>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</si>
  <si>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</si>
  <si>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</si>
  <si>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</si>
  <si>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</si>
  <si>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</si>
  <si>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</si>
  <si>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</si>
  <si>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</si>
  <si>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</si>
  <si>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</si>
  <si>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</si>
  <si>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</si>
  <si>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</si>
  <si>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</si>
  <si>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</si>
  <si>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</si>
  <si>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</si>
  <si>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</si>
  <si>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</si>
  <si>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</si>
  <si>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</si>
  <si>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</si>
  <si>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</si>
  <si>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</si>
  <si>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</si>
  <si>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</si>
  <si>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</si>
  <si>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</si>
  <si>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</si>
  <si>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</si>
  <si>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</si>
  <si>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</si>
  <si>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</si>
  <si>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</si>
  <si>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</si>
  <si>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</si>
  <si>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</si>
  <si>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</si>
  <si>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</si>
  <si>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</si>
  <si>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</si>
  <si>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</si>
  <si>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</si>
  <si>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</si>
  <si>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</si>
  <si>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</si>
  <si>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</si>
  <si>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</si>
  <si>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</si>
  <si>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</si>
  <si>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</si>
  <si>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</si>
  <si>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</si>
  <si>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</si>
  <si>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</si>
  <si>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</si>
  <si>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</si>
  <si>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</si>
  <si>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</si>
  <si>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</si>
  <si>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</si>
  <si>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</si>
  <si>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</si>
  <si>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</si>
  <si>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</si>
  <si>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</si>
  <si>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</si>
  <si>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</si>
  <si>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</si>
  <si>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</si>
  <si>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</si>
  <si>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</si>
  <si>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</si>
  <si>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</si>
  <si>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</si>
  <si>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</si>
  <si>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</si>
  <si>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</si>
  <si>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</si>
  <si>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</si>
  <si>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</si>
  <si>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</si>
  <si>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</si>
  <si>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</si>
  <si>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</si>
  <si>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</si>
  <si>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</si>
  <si>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</si>
  <si>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</si>
  <si>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</si>
  <si>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</si>
  <si>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</si>
  <si>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</si>
  <si>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</si>
  <si>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</si>
  <si>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</si>
  <si>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</si>
  <si>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</si>
  <si>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</si>
  <si>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</si>
  <si>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</si>
  <si>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</si>
  <si>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</si>
  <si>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</si>
  <si>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</si>
  <si>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</si>
  <si>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</si>
  <si>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</si>
  <si>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</si>
  <si>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</si>
  <si>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</si>
  <si>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</si>
  <si>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</si>
  <si>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</si>
  <si>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</si>
  <si>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</si>
  <si>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</si>
  <si>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</si>
  <si>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</si>
  <si>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</si>
  <si>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</si>
  <si>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</si>
  <si>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</si>
  <si>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</si>
  <si>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</si>
  <si>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</si>
  <si>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</si>
  <si>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</si>
  <si>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</si>
  <si>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</si>
  <si>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</si>
  <si>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</si>
  <si>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</si>
  <si>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</si>
  <si>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</si>
  <si>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</si>
  <si>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</si>
  <si>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</si>
  <si>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</si>
  <si>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</si>
  <si>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</si>
  <si>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</si>
  <si>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</si>
  <si>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</si>
  <si>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</si>
  <si>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</si>
  <si>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</si>
  <si>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</si>
  <si>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</si>
  <si>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</si>
  <si>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</si>
  <si>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</si>
  <si>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</si>
  <si>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</si>
  <si>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</si>
  <si>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</si>
  <si>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</si>
  <si>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</si>
  <si>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</si>
  <si>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</si>
  <si>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</si>
  <si>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</si>
  <si>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</si>
  <si>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</si>
  <si>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</si>
  <si>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</si>
  <si>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</si>
  <si>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</si>
  <si>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</si>
  <si>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</si>
  <si>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</si>
  <si>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</si>
  <si>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</si>
  <si>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</si>
  <si>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</si>
  <si>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</si>
  <si>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</si>
  <si>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</si>
  <si>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</si>
  <si>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</si>
  <si>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</si>
  <si>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</si>
  <si>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</si>
  <si>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</si>
  <si>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</si>
  <si>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</si>
  <si>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</si>
  <si>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</si>
  <si>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</si>
  <si>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</si>
  <si>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</si>
  <si>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</si>
  <si>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</si>
  <si>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</si>
  <si>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</si>
  <si>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</si>
  <si>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</si>
  <si>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</si>
  <si>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</si>
  <si>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</si>
  <si>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</si>
  <si>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</si>
  <si>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</si>
  <si>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</si>
  <si>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</si>
  <si>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</si>
  <si>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</si>
  <si>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</si>
  <si>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</si>
  <si>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</si>
  <si>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</si>
  <si>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</si>
  <si>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</si>
  <si>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</si>
  <si>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</si>
  <si>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</si>
  <si>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</si>
  <si>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</si>
  <si>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</si>
  <si>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</si>
  <si>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</si>
  <si>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</si>
  <si>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</si>
  <si>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</si>
  <si>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</si>
  <si>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</si>
  <si>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</si>
  <si>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</si>
  <si>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</si>
  <si>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</si>
  <si>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</si>
  <si>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</si>
  <si>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</si>
  <si>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</si>
  <si>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</si>
  <si>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</si>
  <si>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</si>
  <si>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</si>
  <si>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</si>
  <si>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</si>
  <si>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</si>
  <si>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</si>
  <si>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</si>
  <si>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</si>
  <si>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</si>
  <si>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</si>
  <si>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</si>
  <si>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</si>
  <si>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</si>
  <si>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</si>
  <si>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</si>
  <si>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</si>
  <si>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</si>
  <si>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</si>
  <si>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</si>
  <si>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</si>
  <si>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</si>
  <si>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</si>
  <si>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</si>
  <si>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</si>
  <si>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</si>
  <si>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</si>
  <si>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</si>
  <si>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</si>
  <si>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</si>
  <si>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</si>
  <si>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</si>
  <si>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</si>
  <si>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</si>
  <si>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</si>
  <si>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</si>
  <si>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</si>
  <si>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</si>
  <si>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</si>
  <si>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</si>
  <si>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</si>
  <si>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</si>
  <si>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</si>
  <si>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</si>
  <si>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</si>
  <si>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</si>
  <si>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</si>
  <si>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</si>
  <si>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</si>
  <si>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</si>
  <si>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</si>
  <si>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</si>
  <si>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</si>
  <si>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</si>
  <si>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</si>
  <si>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</si>
  <si>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</si>
  <si>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</si>
  <si>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</si>
  <si>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</si>
  <si>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</si>
  <si>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</si>
  <si>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</si>
  <si>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</si>
  <si>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</si>
  <si>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</si>
  <si>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</si>
  <si>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</si>
  <si>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</si>
  <si>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</si>
  <si>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</si>
  <si>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</si>
  <si>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</si>
  <si>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</si>
  <si>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</si>
  <si>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</si>
  <si>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</si>
  <si>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</si>
  <si>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</si>
  <si>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</si>
  <si>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</si>
  <si>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</si>
  <si>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</si>
  <si>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</si>
  <si>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</si>
  <si>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</si>
  <si>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</si>
  <si>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</si>
  <si>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</si>
  <si>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</si>
  <si>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</si>
  <si>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</si>
  <si>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</si>
  <si>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</si>
  <si>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</si>
  <si>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</si>
  <si>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</si>
  <si>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</si>
  <si>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</si>
  <si>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</si>
  <si>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</si>
  <si>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</si>
  <si>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</si>
  <si>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</si>
  <si>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</si>
  <si>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</si>
  <si>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</si>
  <si>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</si>
  <si>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</si>
  <si>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</si>
  <si>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</si>
  <si>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</si>
  <si>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</si>
  <si>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</si>
  <si>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</si>
  <si>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</si>
  <si>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</si>
  <si>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</si>
  <si>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</si>
  <si>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</si>
  <si>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</si>
  <si>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</si>
  <si>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</si>
  <si>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</si>
  <si>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</si>
  <si>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</si>
  <si>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</si>
  <si>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</si>
  <si>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</si>
  <si>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</si>
  <si>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</si>
  <si>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</si>
  <si>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</si>
  <si>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</si>
  <si>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</si>
  <si>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</si>
  <si>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</si>
  <si>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</si>
  <si>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</si>
  <si>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</si>
  <si>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</si>
  <si>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</si>
  <si>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</si>
  <si>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</si>
  <si>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</si>
  <si>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</si>
  <si>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</si>
  <si>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</si>
  <si>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</si>
  <si>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</si>
  <si>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</si>
  <si>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</si>
  <si>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</si>
  <si>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</si>
  <si>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</si>
  <si>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</si>
  <si>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</si>
  <si>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</si>
  <si>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</si>
  <si>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</si>
  <si>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</si>
  <si>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</si>
  <si>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</si>
  <si>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</si>
  <si>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</si>
  <si>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</si>
  <si>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</si>
  <si>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</si>
  <si>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</si>
  <si>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</si>
  <si>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</si>
  <si>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</si>
  <si>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</si>
  <si>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</si>
  <si>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</si>
  <si>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</si>
  <si>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</si>
  <si>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</si>
  <si>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</si>
  <si>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</si>
  <si>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</si>
  <si>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</si>
  <si>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</si>
  <si>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</si>
  <si>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</si>
  <si>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</si>
  <si>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</si>
  <si>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</si>
  <si>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</si>
  <si>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</si>
  <si>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</si>
  <si>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</si>
  <si>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</si>
  <si>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</si>
  <si>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</si>
  <si>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</si>
  <si>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</si>
  <si>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</si>
  <si>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</si>
  <si>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</si>
  <si>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</si>
  <si>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</si>
  <si>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</si>
  <si>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</si>
  <si>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</si>
  <si>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</si>
  <si>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</si>
  <si>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</si>
  <si>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</si>
  <si>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</si>
  <si>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</si>
  <si>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</si>
  <si>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</si>
  <si>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</si>
  <si>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</si>
  <si>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</si>
  <si>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</si>
  <si>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</si>
  <si>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</si>
  <si>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</si>
  <si>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</si>
  <si>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</si>
  <si>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</si>
  <si>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</si>
  <si>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</si>
  <si>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</si>
  <si>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</si>
  <si>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</si>
  <si>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</si>
  <si>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</si>
  <si>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</si>
  <si>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</si>
  <si>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</si>
  <si>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</si>
  <si>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</si>
  <si>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</si>
  <si>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</si>
  <si>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</si>
  <si>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</si>
  <si>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</si>
  <si>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</si>
  <si>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</si>
  <si>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</si>
  <si>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</si>
  <si>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</si>
  <si>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</si>
  <si>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</si>
  <si>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</si>
  <si>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</si>
  <si>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</si>
  <si>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</si>
  <si>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</si>
  <si>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</si>
  <si>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</si>
  <si>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</si>
  <si>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</si>
  <si>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</si>
  <si>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</si>
  <si>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</si>
  <si>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</si>
  <si>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</si>
  <si>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</si>
  <si>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</si>
  <si>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</si>
  <si>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</si>
  <si>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</si>
  <si>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</si>
  <si>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</si>
  <si>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</si>
  <si>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</si>
  <si>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</si>
  <si>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</si>
  <si>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</si>
  <si>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</si>
  <si>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</si>
  <si>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</si>
  <si>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</si>
  <si>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</si>
  <si>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</si>
  <si>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</si>
  <si>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</si>
  <si>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</si>
  <si>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</si>
  <si>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</si>
  <si>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</si>
  <si>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</si>
  <si>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</si>
  <si>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</si>
  <si>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</si>
  <si>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</si>
  <si>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</si>
  <si>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</si>
  <si>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</si>
  <si>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</si>
  <si>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</si>
  <si>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</si>
  <si>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</si>
  <si>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</si>
  <si>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</si>
  <si>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</si>
  <si>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</si>
  <si>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</si>
  <si>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</si>
  <si>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</si>
  <si>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</si>
  <si>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</si>
  <si>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</si>
  <si>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</si>
  <si>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</si>
  <si>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</si>
  <si>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</si>
  <si>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</si>
  <si>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</si>
  <si>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</si>
  <si>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</si>
  <si>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</si>
  <si>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</si>
  <si>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</si>
  <si>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</si>
  <si>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</si>
  <si>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</si>
  <si>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</si>
  <si>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</si>
  <si>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</si>
  <si>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</si>
  <si>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</si>
  <si>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</si>
  <si>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</si>
  <si>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</si>
  <si>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</si>
  <si>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</si>
  <si>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</si>
  <si>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</si>
  <si>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</si>
  <si>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</si>
  <si>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</si>
  <si>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</si>
  <si>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</si>
  <si>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</si>
  <si>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</si>
  <si>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</si>
  <si>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</si>
  <si>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</si>
  <si>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</si>
  <si>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</si>
  <si>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</si>
  <si>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</si>
  <si>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</si>
  <si>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</si>
  <si>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</si>
  <si>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</si>
  <si>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</si>
  <si>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</si>
  <si>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</si>
  <si>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</si>
  <si>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</si>
  <si>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</si>
  <si>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</si>
  <si>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</si>
  <si>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</si>
  <si>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</si>
  <si>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</si>
  <si>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</si>
  <si>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</si>
  <si>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</si>
  <si>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</si>
  <si>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</si>
  <si>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</si>
  <si>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</si>
  <si>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</si>
  <si>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</si>
  <si>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</si>
  <si>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</si>
  <si>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</si>
  <si>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</si>
  <si>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</si>
  <si>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</si>
  <si>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</si>
  <si>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</si>
  <si>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</si>
  <si>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</si>
  <si>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</si>
  <si>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</si>
  <si>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</si>
  <si>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</si>
  <si>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</si>
  <si>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</si>
  <si>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</si>
  <si>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</si>
  <si>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</si>
  <si>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</si>
  <si>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</si>
  <si>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</si>
  <si>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</si>
  <si>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</si>
  <si>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</si>
  <si>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</si>
  <si>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</si>
  <si>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</si>
  <si>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</si>
  <si>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</si>
  <si>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</si>
  <si>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</si>
  <si>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</si>
  <si>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</si>
  <si>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</si>
  <si>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</si>
  <si>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</si>
  <si>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</si>
  <si>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</si>
  <si>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</si>
  <si>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</si>
  <si>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</si>
  <si>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</si>
  <si>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</si>
  <si>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</si>
  <si>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</si>
  <si>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</si>
  <si>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</si>
  <si>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</si>
  <si>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</si>
  <si>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</si>
  <si>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</si>
  <si>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</si>
  <si>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</si>
  <si>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</si>
  <si>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</si>
  <si>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</si>
  <si>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</si>
  <si>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</si>
  <si>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</si>
  <si>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</si>
  <si>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</si>
  <si>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</si>
  <si>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</si>
  <si>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</si>
  <si>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</si>
  <si>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</si>
  <si>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</si>
  <si>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</si>
  <si>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</si>
  <si>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</si>
  <si>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</si>
  <si>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</si>
  <si>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</si>
  <si>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</si>
  <si>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</si>
  <si>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</si>
  <si>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</si>
  <si>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</si>
  <si>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</si>
  <si>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</si>
  <si>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</si>
  <si>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</si>
  <si>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</si>
  <si>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</si>
  <si>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</si>
  <si>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</si>
  <si>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</si>
  <si>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</si>
  <si>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</si>
  <si>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</si>
  <si>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</si>
  <si>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</si>
  <si>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</si>
  <si>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</si>
  <si>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</si>
  <si>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</si>
  <si>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</si>
  <si>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</si>
  <si>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</si>
  <si>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</si>
  <si>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</si>
  <si>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</si>
  <si>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</si>
  <si>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</si>
  <si>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</si>
  <si>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</si>
  <si>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</si>
  <si>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</si>
  <si>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</si>
  <si>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</si>
  <si>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</si>
  <si>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</si>
  <si>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</si>
  <si>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</si>
  <si>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</si>
  <si>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</si>
  <si>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</si>
  <si>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</si>
  <si>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</si>
  <si>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</si>
  <si>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</si>
  <si>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</si>
  <si>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</si>
  <si>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</si>
  <si>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</si>
  <si>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</si>
  <si>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</si>
  <si>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</si>
  <si>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</si>
  <si>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</si>
  <si>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</si>
  <si>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</si>
  <si>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</si>
  <si>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</si>
  <si>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</si>
  <si>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</si>
  <si>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</si>
  <si>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</si>
  <si>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</si>
  <si>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</si>
  <si>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</si>
  <si>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</si>
  <si>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</si>
  <si>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</si>
  <si>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</si>
  <si>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</si>
  <si>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</si>
  <si>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</si>
  <si>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</si>
  <si>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</si>
  <si>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</si>
  <si>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</si>
  <si>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</si>
  <si>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</si>
  <si>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</si>
  <si>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</si>
  <si>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</si>
  <si>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</si>
  <si>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</si>
  <si>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</si>
  <si>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</si>
  <si>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</si>
  <si>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</si>
  <si>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</si>
  <si>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</si>
  <si>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</si>
  <si>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</si>
  <si>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</si>
  <si>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</si>
  <si>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</si>
  <si>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</si>
  <si>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</si>
  <si>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</si>
  <si>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</si>
  <si>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</si>
  <si>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</si>
  <si>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</si>
  <si>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</si>
  <si>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</si>
  <si>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</si>
  <si>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</si>
  <si>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</si>
  <si>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</si>
  <si>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</si>
  <si>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</si>
  <si>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</si>
  <si>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</si>
  <si>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</si>
  <si>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</si>
  <si>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</si>
  <si>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</si>
  <si>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</si>
  <si>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</si>
  <si>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</si>
  <si>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</si>
  <si>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</si>
  <si>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</si>
  <si>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</si>
  <si>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</si>
  <si>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</si>
  <si>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</si>
  <si>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</si>
  <si>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</si>
  <si>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</si>
  <si>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</si>
  <si>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</si>
  <si>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</si>
  <si>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</si>
  <si>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</si>
  <si>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</si>
  <si>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</si>
  <si>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</si>
  <si>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</si>
  <si>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</si>
  <si>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</si>
  <si>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</si>
  <si>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</si>
  <si>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</si>
  <si>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</si>
  <si>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</si>
  <si>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</si>
  <si>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</si>
  <si>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</si>
  <si>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</si>
  <si>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</si>
  <si>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</si>
  <si>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</si>
  <si>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</si>
  <si>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</si>
  <si>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</si>
  <si>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</si>
  <si>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</si>
  <si>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</si>
  <si>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</si>
  <si>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</si>
  <si>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</si>
  <si>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</si>
  <si>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</si>
  <si>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</si>
  <si>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</si>
  <si>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</si>
  <si>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</si>
  <si>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</si>
  <si>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</si>
  <si>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</si>
  <si>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</si>
  <si>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</si>
  <si>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</si>
  <si>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</si>
  <si>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</si>
  <si>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</si>
  <si>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</si>
  <si>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</si>
  <si>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</si>
  <si>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</si>
  <si>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</si>
  <si>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</si>
  <si>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</si>
  <si>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</si>
  <si>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</si>
  <si>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</si>
  <si>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</si>
  <si>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</si>
  <si>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</si>
  <si>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</si>
  <si>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</si>
  <si>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</si>
  <si>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</si>
  <si>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</si>
  <si>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</si>
  <si>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</si>
  <si>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</si>
  <si>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</si>
  <si>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</si>
  <si>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</si>
  <si>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</si>
  <si>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</si>
  <si>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</si>
  <si>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</si>
  <si>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</si>
  <si>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</si>
  <si>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</si>
  <si>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</si>
  <si>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</si>
  <si>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</si>
  <si>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</si>
  <si>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</si>
  <si>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</si>
  <si>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</si>
  <si>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</si>
  <si>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</si>
  <si>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</si>
  <si>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</si>
  <si>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</si>
  <si>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</si>
  <si>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</si>
  <si>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</si>
  <si>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</si>
  <si>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</si>
  <si>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</si>
  <si>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</si>
  <si>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</si>
  <si>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</si>
  <si>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</si>
  <si>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</si>
  <si>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</si>
  <si>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</si>
  <si>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</si>
  <si>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</si>
  <si>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</si>
  <si>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</si>
  <si>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</si>
  <si>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</si>
  <si>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</si>
  <si>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</si>
  <si>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</si>
  <si>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</si>
  <si>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</si>
  <si>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</si>
  <si>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</si>
  <si>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</si>
  <si>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</si>
  <si>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</si>
  <si>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</si>
  <si>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</si>
  <si>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</si>
  <si>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</si>
  <si>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</si>
  <si>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</si>
  <si>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</si>
  <si>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</si>
  <si>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</si>
  <si>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</si>
  <si>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</si>
  <si>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</si>
  <si>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</si>
  <si>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</si>
  <si>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</si>
  <si>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</si>
  <si>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</si>
  <si>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</si>
  <si>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</si>
  <si>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</si>
  <si>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</si>
  <si>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</si>
  <si>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</si>
  <si>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</si>
  <si>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</si>
  <si>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</si>
  <si>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</si>
  <si>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</si>
  <si>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</si>
  <si>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</si>
  <si>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</si>
  <si>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</si>
  <si>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</si>
  <si>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</si>
  <si>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</si>
  <si>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</si>
  <si>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</si>
  <si>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</si>
  <si>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</si>
  <si>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</si>
  <si>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</si>
  <si>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</si>
  <si>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</si>
  <si>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</si>
  <si>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</si>
  <si>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</si>
  <si>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</si>
  <si>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</si>
  <si>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</si>
  <si>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</si>
  <si>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</si>
  <si>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</si>
  <si>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</si>
  <si>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</si>
  <si>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</si>
  <si>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</si>
  <si>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</si>
  <si>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</si>
  <si>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</si>
  <si>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</si>
  <si>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</si>
  <si>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</si>
  <si>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</si>
  <si>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</si>
  <si>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</si>
  <si>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</si>
  <si>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</si>
  <si>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</si>
  <si>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</si>
  <si>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</si>
  <si>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</si>
  <si>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</si>
  <si>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</si>
  <si>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</si>
  <si>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</si>
  <si>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</si>
  <si>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</si>
  <si>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</si>
  <si>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</si>
  <si>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</si>
  <si>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</si>
  <si>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</si>
  <si>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</si>
  <si>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</si>
  <si>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</si>
  <si>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</si>
  <si>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</si>
  <si>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</si>
  <si>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</si>
  <si>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</si>
  <si>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</si>
  <si>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</si>
  <si>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</si>
  <si>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</si>
  <si>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</si>
  <si>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</si>
  <si>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</si>
  <si>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</si>
  <si>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</si>
  <si>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</si>
  <si>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</si>
  <si>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</si>
  <si>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</si>
  <si>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</si>
  <si>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</si>
  <si>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</si>
  <si>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</si>
  <si>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</si>
  <si>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</si>
  <si>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</si>
  <si>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</si>
  <si>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</si>
  <si>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</si>
  <si>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</si>
  <si>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</si>
  <si>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</si>
  <si>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</si>
  <si>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</si>
  <si>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</si>
  <si>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</si>
  <si>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</si>
  <si>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</si>
  <si>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</si>
  <si>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</si>
  <si>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</si>
  <si>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</si>
  <si>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</si>
  <si>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</si>
  <si>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</si>
  <si>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</si>
  <si>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</si>
  <si>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</si>
  <si>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</si>
  <si>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</si>
  <si>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</si>
  <si>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</si>
  <si>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</si>
  <si>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</si>
  <si>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</si>
  <si>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</si>
  <si>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</si>
  <si>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</si>
  <si>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</si>
  <si>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</si>
  <si>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</si>
  <si>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</si>
  <si>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</si>
  <si>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</si>
  <si>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</si>
  <si>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</si>
  <si>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</si>
  <si>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</si>
  <si>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</si>
  <si>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</si>
  <si>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</si>
  <si>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</si>
  <si>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</si>
  <si>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</si>
  <si>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</si>
  <si>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</si>
  <si>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</si>
  <si>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</si>
  <si>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</si>
  <si>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</si>
  <si>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</si>
  <si>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</si>
  <si>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</si>
  <si>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</si>
  <si>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</si>
  <si>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</si>
  <si>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</si>
  <si>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</si>
  <si>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</si>
  <si>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</si>
  <si>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</si>
  <si>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</si>
  <si>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</si>
  <si>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</si>
  <si>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</si>
  <si>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</si>
  <si>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</si>
  <si>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</si>
  <si>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</si>
  <si>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</si>
  <si>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</si>
  <si>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</si>
  <si>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</si>
  <si>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</si>
  <si>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</si>
  <si>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</si>
  <si>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</si>
  <si>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</si>
  <si>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</si>
  <si>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</si>
  <si>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</si>
  <si>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</si>
  <si>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</si>
  <si>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</si>
  <si>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</si>
  <si>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</si>
  <si>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</si>
  <si>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</si>
  <si>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</si>
  <si>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</si>
  <si>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</si>
  <si>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</si>
  <si>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</si>
  <si>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</si>
  <si>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</si>
  <si>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</si>
  <si>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</si>
  <si>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</si>
  <si>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</si>
  <si>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</si>
  <si>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</si>
  <si>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</si>
  <si>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</si>
  <si>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</si>
  <si>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</si>
  <si>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</si>
  <si>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</si>
  <si>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</si>
  <si>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</si>
  <si>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</si>
  <si>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</si>
  <si>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</si>
  <si>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</si>
  <si>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</si>
  <si>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</si>
  <si>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</si>
  <si>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</si>
  <si>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</si>
  <si>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</si>
  <si>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</si>
  <si>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</si>
  <si>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</si>
  <si>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</si>
  <si>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</si>
  <si>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</si>
  <si>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</si>
  <si>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</si>
  <si>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</si>
  <si>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</si>
  <si>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</si>
  <si>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</si>
  <si>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</si>
  <si>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</si>
  <si>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</si>
  <si>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</si>
  <si>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</si>
  <si>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</si>
  <si>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</si>
  <si>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</si>
  <si>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</si>
  <si>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</si>
  <si>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</si>
  <si>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</si>
  <si>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</si>
  <si>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</si>
  <si>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</si>
  <si>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</si>
  <si>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</si>
  <si>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</si>
  <si>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</si>
  <si>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</si>
  <si>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</si>
  <si>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</si>
  <si>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</si>
  <si>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</si>
  <si>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</si>
  <si>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</si>
  <si>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</si>
  <si>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</si>
  <si>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</si>
  <si>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</si>
  <si>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</si>
  <si>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</si>
  <si>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</si>
  <si>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</si>
  <si>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</si>
  <si>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</si>
  <si>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</si>
  <si>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</si>
  <si>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</si>
  <si>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</si>
  <si>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</si>
  <si>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</si>
  <si>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</si>
  <si>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</si>
  <si>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</si>
  <si>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</si>
  <si>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</si>
  <si>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</si>
  <si>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</si>
  <si>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</si>
  <si>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</si>
  <si>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</si>
  <si>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</si>
  <si>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</si>
  <si>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</si>
  <si>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</si>
  <si>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</si>
  <si>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</si>
  <si>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</si>
  <si>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</si>
  <si>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</si>
  <si>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</si>
  <si>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</si>
  <si>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</si>
  <si>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</si>
  <si>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</si>
  <si>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</si>
  <si>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</si>
  <si>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</si>
  <si>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</si>
  <si>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</si>
  <si>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</si>
  <si>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</si>
  <si>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</si>
  <si>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</si>
  <si>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</si>
  <si>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</si>
  <si>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</si>
  <si>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</si>
  <si>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</si>
  <si>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</si>
  <si>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</si>
  <si>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</si>
  <si>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</si>
  <si>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</si>
  <si>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</si>
  <si>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</si>
  <si>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</si>
  <si>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</si>
  <si>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</si>
  <si>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</si>
  <si>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</si>
  <si>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</si>
  <si>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</si>
  <si>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</si>
  <si>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</si>
  <si>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</si>
  <si>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</si>
  <si>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</si>
  <si>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</si>
  <si>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</si>
  <si>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</si>
  <si>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</si>
  <si>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</si>
  <si>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</si>
  <si>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</si>
  <si>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</si>
  <si>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</si>
  <si>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</si>
  <si>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</si>
  <si>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</si>
  <si>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</si>
  <si>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</si>
  <si>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</si>
  <si>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</si>
  <si>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</si>
  <si>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</si>
  <si>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</si>
  <si>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</si>
  <si>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</si>
  <si>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</si>
  <si>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</si>
  <si>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</si>
  <si>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</si>
  <si>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</si>
  <si>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</si>
  <si>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</si>
  <si>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</si>
  <si>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</si>
  <si>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</si>
  <si>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</si>
  <si>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</si>
  <si>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</si>
  <si>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</si>
  <si>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</si>
  <si>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</si>
  <si>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</si>
  <si>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</si>
  <si>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</si>
  <si>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</si>
  <si>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</si>
  <si>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</si>
  <si>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</si>
  <si>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</si>
  <si>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</si>
  <si>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</si>
  <si>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</si>
  <si>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</si>
  <si>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</si>
  <si>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</si>
  <si>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</si>
  <si>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</si>
  <si>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</si>
  <si>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</si>
  <si>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</si>
  <si>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</si>
  <si>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</si>
  <si>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</si>
  <si>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</si>
  <si>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</si>
  <si>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</si>
  <si>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</si>
  <si>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</si>
  <si>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</si>
  <si>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</si>
  <si>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</si>
  <si>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</si>
  <si>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</si>
  <si>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</si>
  <si>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</si>
  <si>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</si>
  <si>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</si>
  <si>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</si>
  <si>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</si>
  <si>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</si>
  <si>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</si>
  <si>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</si>
  <si>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</si>
  <si>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</si>
  <si>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</si>
  <si>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</si>
  <si>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</si>
  <si>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</si>
  <si>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</si>
  <si>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</si>
  <si>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</si>
  <si>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</si>
  <si>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</si>
  <si>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</si>
  <si>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</si>
  <si>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</si>
  <si>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</si>
  <si>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</si>
  <si>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</si>
  <si>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</si>
  <si>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</si>
  <si>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</si>
  <si>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</si>
  <si>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</si>
  <si>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</si>
  <si>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</si>
  <si>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</si>
  <si>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</si>
  <si>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</si>
  <si>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</si>
  <si>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</si>
  <si>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</si>
  <si>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</si>
  <si>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</si>
  <si>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</si>
  <si>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</si>
  <si>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</si>
  <si>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</si>
  <si>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</si>
  <si>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</si>
  <si>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</si>
  <si>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</si>
  <si>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</si>
  <si>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</si>
  <si>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</si>
  <si>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</si>
  <si>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</si>
  <si>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</si>
  <si>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</si>
  <si>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</si>
  <si>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</si>
  <si>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</si>
  <si>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</si>
  <si>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</si>
  <si>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</si>
  <si>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</si>
  <si>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</si>
  <si>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</si>
  <si>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</si>
  <si>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</si>
  <si>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</si>
  <si>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</si>
  <si>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</si>
  <si>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</si>
  <si>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</si>
  <si>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</si>
  <si>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</si>
  <si>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</si>
  <si>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</si>
  <si>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</si>
  <si>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</si>
  <si>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</si>
  <si>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</si>
  <si>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</si>
  <si>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</si>
  <si>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</si>
  <si>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</si>
  <si>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</si>
  <si>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</si>
  <si>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</si>
  <si>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</si>
  <si>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</si>
  <si>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</si>
  <si>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</si>
  <si>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</si>
  <si>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</si>
  <si>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</si>
  <si>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</si>
  <si>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</si>
  <si>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</si>
  <si>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</si>
  <si>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</si>
  <si>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</si>
  <si>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</si>
  <si>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</si>
  <si>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</si>
  <si>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</si>
  <si>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</si>
  <si>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</si>
  <si>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</si>
  <si>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</si>
  <si>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</si>
  <si>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</si>
  <si>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</si>
  <si>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</si>
  <si>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</si>
  <si>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</si>
  <si>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</si>
  <si>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</si>
  <si>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</si>
  <si>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</si>
  <si>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</si>
  <si>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</si>
  <si>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</si>
  <si>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</si>
  <si>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</si>
  <si>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</si>
  <si>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</si>
  <si>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</si>
  <si>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</si>
  <si>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</si>
  <si>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</si>
  <si>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</si>
  <si>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</si>
  <si>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</si>
  <si>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</si>
  <si>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</si>
  <si>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</si>
  <si>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</si>
  <si>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</si>
  <si>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</si>
  <si>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</si>
  <si>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</si>
  <si>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</si>
  <si>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</si>
  <si>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</si>
  <si>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</si>
  <si>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</si>
  <si>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</si>
  <si>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</si>
  <si>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</si>
  <si>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</si>
  <si>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</si>
  <si>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</si>
  <si>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</si>
  <si>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</si>
  <si>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</si>
  <si>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</si>
  <si>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</si>
  <si>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</si>
  <si>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</si>
  <si>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</si>
  <si>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</si>
  <si>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</si>
  <si>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</si>
  <si>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</si>
  <si>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</si>
  <si>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</si>
  <si>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</si>
  <si>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</si>
  <si>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</si>
  <si>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</si>
  <si>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</si>
  <si>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</si>
  <si>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</si>
  <si>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</si>
  <si>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</si>
  <si>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</si>
  <si>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</si>
  <si>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</si>
  <si>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</si>
  <si>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</si>
  <si>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</si>
  <si>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</si>
  <si>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</si>
  <si>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</si>
  <si>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</si>
  <si>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</si>
  <si>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</si>
  <si>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</si>
  <si>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</si>
  <si>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</si>
  <si>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</si>
  <si>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</si>
  <si>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</si>
  <si>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</si>
  <si>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</si>
  <si>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</si>
  <si>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</si>
  <si>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</si>
  <si>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</si>
  <si>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</si>
  <si>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</si>
  <si>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</si>
  <si>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</si>
  <si>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</si>
  <si>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</si>
  <si>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</si>
  <si>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</si>
  <si>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</si>
  <si>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</si>
  <si>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</si>
  <si>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</si>
  <si>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</si>
  <si>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</si>
  <si>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</si>
  <si>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</si>
  <si>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</si>
  <si>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</si>
  <si>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</si>
  <si>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</si>
  <si>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</si>
  <si>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</si>
  <si>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</si>
  <si>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</si>
  <si>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</si>
  <si>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</si>
  <si>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</si>
  <si>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</si>
  <si>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</si>
  <si>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</si>
  <si>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</si>
  <si>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</si>
  <si>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</si>
  <si>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</si>
  <si>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</si>
  <si>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</si>
  <si>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</si>
  <si>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</si>
  <si>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</si>
  <si>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</si>
  <si>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</si>
  <si>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</si>
  <si>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</si>
  <si>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</si>
  <si>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</si>
  <si>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</si>
  <si>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</si>
  <si>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</si>
  <si>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</si>
  <si>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</si>
  <si>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</si>
  <si>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</si>
  <si>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</si>
  <si>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</si>
  <si>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</si>
  <si>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</si>
  <si>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</si>
  <si>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</si>
  <si>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</si>
  <si>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</si>
  <si>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</si>
  <si>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</si>
  <si>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</si>
  <si>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</si>
  <si>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</si>
  <si>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</si>
  <si>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</si>
  <si>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</si>
  <si>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</si>
  <si>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</si>
  <si>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</si>
  <si>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</si>
  <si>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</si>
  <si>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</si>
  <si>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</si>
  <si>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</si>
  <si>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</si>
  <si>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</si>
  <si>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</si>
  <si>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</si>
  <si>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</si>
  <si>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</si>
  <si>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</si>
  <si>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</si>
  <si>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</si>
  <si>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</si>
  <si>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</si>
  <si>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</si>
  <si>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</si>
  <si>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</si>
  <si>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</si>
  <si>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</si>
  <si>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</si>
  <si>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</si>
  <si>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</si>
  <si>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</si>
  <si>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</si>
  <si>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</si>
  <si>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</si>
  <si>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</si>
  <si>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</si>
  <si>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</si>
  <si>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</si>
  <si>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</si>
  <si>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</si>
  <si>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</si>
  <si>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</si>
  <si>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</si>
  <si>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</si>
  <si>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</si>
  <si>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</si>
  <si>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</si>
  <si>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</si>
  <si>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</si>
  <si>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</si>
  <si>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</si>
  <si>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</si>
  <si>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</si>
  <si>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</si>
  <si>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</si>
  <si>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</si>
  <si>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</si>
  <si>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</si>
  <si>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</si>
  <si>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</si>
  <si>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</si>
  <si>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</si>
  <si>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</si>
  <si>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</si>
  <si>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</si>
  <si>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</si>
  <si>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</si>
  <si>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</si>
  <si>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</si>
  <si>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</si>
  <si>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</si>
  <si>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</si>
  <si>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</si>
  <si>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</si>
  <si>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</si>
  <si>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</si>
  <si>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</si>
  <si>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</si>
  <si>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</si>
  <si>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</si>
  <si>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</si>
  <si>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</si>
  <si>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</si>
  <si>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</si>
  <si>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</si>
  <si>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</si>
  <si>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</si>
  <si>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</si>
  <si>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</si>
  <si>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</si>
  <si>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</si>
  <si>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</si>
  <si>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</si>
  <si>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</si>
  <si>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</si>
  <si>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</si>
  <si>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</si>
  <si>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</si>
  <si>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</si>
  <si>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</si>
  <si>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</si>
  <si>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</si>
  <si>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</si>
  <si>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</si>
  <si>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</si>
  <si>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</si>
  <si>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</si>
  <si>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</si>
  <si>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</si>
  <si>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</si>
  <si>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</si>
  <si>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</si>
  <si>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</si>
  <si>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</si>
  <si>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</si>
  <si>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</si>
  <si>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</si>
  <si>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</si>
  <si>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</si>
  <si>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</si>
  <si>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</si>
  <si>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</si>
  <si>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</si>
  <si>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</si>
  <si>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</si>
  <si>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</si>
  <si>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</si>
  <si>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</si>
  <si>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</si>
  <si>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</si>
  <si>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</si>
  <si>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</si>
  <si>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</si>
  <si>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</si>
  <si>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</si>
  <si>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</si>
  <si>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</si>
  <si>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</si>
  <si>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</si>
  <si>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</si>
  <si>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</si>
  <si>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</si>
  <si>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</si>
  <si>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</si>
  <si>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</si>
  <si>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</si>
  <si>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</si>
  <si>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</si>
  <si>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</si>
  <si>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</si>
  <si>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</si>
  <si>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</si>
  <si>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</si>
  <si>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</si>
  <si>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</si>
  <si>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</si>
  <si>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</si>
  <si>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</si>
  <si>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</si>
  <si>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</si>
  <si>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</si>
  <si>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</si>
  <si>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</si>
  <si>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</si>
  <si>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</si>
  <si>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</si>
  <si>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</si>
  <si>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</si>
  <si>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</si>
  <si>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</si>
  <si>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</si>
  <si>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</si>
  <si>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</si>
  <si>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</si>
  <si>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</si>
  <si>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</si>
  <si>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</si>
  <si>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</si>
  <si>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</si>
  <si>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</si>
  <si>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</si>
  <si>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</si>
  <si>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</si>
  <si>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</si>
  <si>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</si>
  <si>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</si>
  <si>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</si>
  <si>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</si>
  <si>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</si>
  <si>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</si>
  <si>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</si>
  <si>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</si>
  <si>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</si>
  <si>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</si>
  <si>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</si>
  <si>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</si>
  <si>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</si>
  <si>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</si>
  <si>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</si>
  <si>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</si>
  <si>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</si>
  <si>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</si>
  <si>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</si>
  <si>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</si>
  <si>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</si>
  <si>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</si>
  <si>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</si>
  <si>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</si>
  <si>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</si>
  <si>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</si>
  <si>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</si>
  <si>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</si>
  <si>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</si>
  <si>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</si>
  <si>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</si>
  <si>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</si>
  <si>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</si>
  <si>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</si>
  <si>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</si>
  <si>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</si>
  <si>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</si>
  <si>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</si>
  <si>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</si>
  <si>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</si>
  <si>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</si>
  <si>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</si>
  <si>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</si>
  <si>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</si>
  <si>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</si>
  <si>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</si>
  <si>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</si>
  <si>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</si>
  <si>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</si>
  <si>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</si>
  <si>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</si>
  <si>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</si>
  <si>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</si>
  <si>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</si>
  <si>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</si>
  <si>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</si>
  <si>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</si>
  <si>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</si>
  <si>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</si>
  <si>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</si>
  <si>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</si>
  <si>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</si>
  <si>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</si>
  <si>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</si>
  <si>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</si>
  <si>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</si>
  <si>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</si>
  <si>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</si>
  <si>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</si>
  <si>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</si>
  <si>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</si>
  <si>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</si>
  <si>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</si>
  <si>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</si>
  <si>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</si>
  <si>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</si>
  <si>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</si>
  <si>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</si>
  <si>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</si>
  <si>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</si>
  <si>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</si>
  <si>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</si>
  <si>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</si>
  <si>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</si>
  <si>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</si>
  <si>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</si>
  <si>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</si>
  <si>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</si>
  <si>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</si>
  <si>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</si>
  <si>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</si>
  <si>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</si>
  <si>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</si>
  <si>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</si>
  <si>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</si>
  <si>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</si>
  <si>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</si>
  <si>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</si>
  <si>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</si>
  <si>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</si>
  <si>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</si>
  <si>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</si>
  <si>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</si>
  <si>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</si>
  <si>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</si>
  <si>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</si>
  <si>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</si>
  <si>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</si>
  <si>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</si>
  <si>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</si>
  <si>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</si>
  <si>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</si>
  <si>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</si>
  <si>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</si>
  <si>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</si>
  <si>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</si>
  <si>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</si>
  <si>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</si>
  <si>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</si>
  <si>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</si>
  <si>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</si>
  <si>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</si>
  <si>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</si>
  <si>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</si>
  <si>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</si>
  <si>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</si>
  <si>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</si>
  <si>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</si>
  <si>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</si>
  <si>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</si>
  <si>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</si>
  <si>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</si>
  <si>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</si>
  <si>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</si>
  <si>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</si>
  <si>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</si>
  <si>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</si>
  <si>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</si>
  <si>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</si>
  <si>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</si>
  <si>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</si>
  <si>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</si>
  <si>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</si>
  <si>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</si>
  <si>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</si>
  <si>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</si>
  <si>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</si>
  <si>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</si>
  <si>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</si>
  <si>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</si>
  <si>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</si>
  <si>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</si>
  <si>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</si>
  <si>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</si>
  <si>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</si>
  <si>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</si>
  <si>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</si>
  <si>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</si>
  <si>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</si>
  <si>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</si>
  <si>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</si>
  <si>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</si>
  <si>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</si>
  <si>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</si>
  <si>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</si>
  <si>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</si>
  <si>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</si>
  <si>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</si>
  <si>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</si>
  <si>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</si>
  <si>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</si>
  <si>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</si>
  <si>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</si>
  <si>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</si>
  <si>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</si>
  <si>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</si>
  <si>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</si>
  <si>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</si>
  <si>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</si>
  <si>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</si>
  <si>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</si>
  <si>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</si>
  <si>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</si>
  <si>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</si>
  <si>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</si>
  <si>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</si>
  <si>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</si>
  <si>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</si>
  <si>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</si>
  <si>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</si>
  <si>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</si>
  <si>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</si>
  <si>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</si>
  <si>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</si>
  <si>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</si>
  <si>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</si>
  <si>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</si>
  <si>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</si>
  <si>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</si>
  <si>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</si>
  <si>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</si>
  <si>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</si>
  <si>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</si>
  <si>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</si>
  <si>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</si>
  <si>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</si>
  <si>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</si>
  <si>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</si>
  <si>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</si>
  <si>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</si>
  <si>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</si>
  <si>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</si>
  <si>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</si>
  <si>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</si>
  <si>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</si>
  <si>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</si>
  <si>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</si>
  <si>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</si>
  <si>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</si>
  <si>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</si>
  <si>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</si>
  <si>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</si>
  <si>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</si>
  <si>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</si>
  <si>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</si>
  <si>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</si>
  <si>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</si>
  <si>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</si>
  <si>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</si>
  <si>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</si>
  <si>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</si>
  <si>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</si>
  <si>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</si>
  <si>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</si>
  <si>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</si>
  <si>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</si>
  <si>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</si>
  <si>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</si>
  <si>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</si>
  <si>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</si>
  <si>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</si>
  <si>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</si>
  <si>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</si>
  <si>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</si>
  <si>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</si>
  <si>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</si>
  <si>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</si>
  <si>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</si>
  <si>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</si>
  <si>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</si>
  <si>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</si>
  <si>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</si>
  <si>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</si>
  <si>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</si>
  <si>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</si>
  <si>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</si>
  <si>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</si>
  <si>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</si>
  <si>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</si>
  <si>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</si>
  <si>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</si>
  <si>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</si>
  <si>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</si>
  <si>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</si>
  <si>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</si>
  <si>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</si>
  <si>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</si>
  <si>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</si>
  <si>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</si>
  <si>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</si>
  <si>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</si>
  <si>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</si>
  <si>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</si>
  <si>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</si>
  <si>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</si>
  <si>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</si>
  <si>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</si>
  <si>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</si>
  <si>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</si>
  <si>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</si>
  <si>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</si>
  <si>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</si>
  <si>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</si>
  <si>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</si>
  <si>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</si>
  <si>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</si>
  <si>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</si>
  <si>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</si>
  <si>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</si>
  <si>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</si>
  <si>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</si>
  <si>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</si>
  <si>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</si>
  <si>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</si>
  <si>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</si>
  <si>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</si>
  <si>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</si>
  <si>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</si>
  <si>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</si>
  <si>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</si>
  <si>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</si>
  <si>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</si>
  <si>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</si>
  <si>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</si>
  <si>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</si>
  <si>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</si>
  <si>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</si>
  <si>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</si>
  <si>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</si>
  <si>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</si>
  <si>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</si>
  <si>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</si>
  <si>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</si>
  <si>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</si>
  <si>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</si>
  <si>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</si>
  <si>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</si>
  <si>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</si>
  <si>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</si>
  <si>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</si>
  <si>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</si>
  <si>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</si>
  <si>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</si>
  <si>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</si>
  <si>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</si>
  <si>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</si>
  <si>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</si>
  <si>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</si>
  <si>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</si>
  <si>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</si>
  <si>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</si>
  <si>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</si>
  <si>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</si>
  <si>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</si>
  <si>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</si>
  <si>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</si>
  <si>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</si>
  <si>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</si>
  <si>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</si>
  <si>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</si>
  <si>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</si>
  <si>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</si>
  <si>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</si>
  <si>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</si>
  <si>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</si>
  <si>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</si>
  <si>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</si>
  <si>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</si>
  <si>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</si>
  <si>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</si>
  <si>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</si>
  <si>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</si>
  <si>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</si>
  <si>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</si>
  <si>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</si>
  <si>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</si>
  <si>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</si>
  <si>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</si>
  <si>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</si>
  <si>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</si>
  <si>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</si>
  <si>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</si>
  <si>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</si>
  <si>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</si>
  <si>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</si>
  <si>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</si>
  <si>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</si>
  <si>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</si>
  <si>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</si>
  <si>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</si>
  <si>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</si>
  <si>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</si>
  <si>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</si>
  <si>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</si>
  <si>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</si>
  <si>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</si>
  <si>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</si>
  <si>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</si>
  <si>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</si>
  <si>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</si>
  <si>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</si>
  <si>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</si>
  <si>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</si>
  <si>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</si>
  <si>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</si>
  <si>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</si>
  <si>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</si>
  <si>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</si>
  <si>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</si>
  <si>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</si>
  <si>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</si>
  <si>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</si>
  <si>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</si>
  <si>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</si>
  <si>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</si>
  <si>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</si>
  <si>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</si>
  <si>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</si>
  <si>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</si>
  <si>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</si>
  <si>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</si>
  <si>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</si>
  <si>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</si>
  <si>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</si>
  <si>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</si>
  <si>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</si>
  <si>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</si>
  <si>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</si>
  <si>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</si>
  <si>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</si>
  <si>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</si>
  <si>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</si>
  <si>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</si>
  <si>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</si>
  <si>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</si>
  <si>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</si>
  <si>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</si>
  <si>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</si>
  <si>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</si>
  <si>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</si>
  <si>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</si>
  <si>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</si>
  <si>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</si>
  <si>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</si>
  <si>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</si>
  <si>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</si>
  <si>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</si>
  <si>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</si>
  <si>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</si>
  <si>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</si>
  <si>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</si>
  <si>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</si>
  <si>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</si>
  <si>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</si>
  <si>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</si>
  <si>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</si>
  <si>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</si>
  <si>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</si>
  <si>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</si>
  <si>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</si>
  <si>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</si>
  <si>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</si>
  <si>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</si>
  <si>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</si>
  <si>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</si>
  <si>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</si>
  <si>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</si>
  <si>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</si>
  <si>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</si>
  <si>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</si>
  <si>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</si>
  <si>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</si>
  <si>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</si>
  <si>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</si>
  <si>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</si>
  <si>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</si>
  <si>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</si>
  <si>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</si>
  <si>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</si>
  <si>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</si>
  <si>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</si>
  <si>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</si>
  <si>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</si>
  <si>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</si>
  <si>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</si>
  <si>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</si>
  <si>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</si>
  <si>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</si>
  <si>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</si>
  <si>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</si>
  <si>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</si>
  <si>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</si>
  <si>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</si>
  <si>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</si>
  <si>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</si>
  <si>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</si>
  <si>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</si>
  <si>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</si>
  <si>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</si>
  <si>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</si>
  <si>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</si>
  <si>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</si>
  <si>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</si>
  <si>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</si>
  <si>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</si>
  <si>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</si>
  <si>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</si>
  <si>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</si>
  <si>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</si>
  <si>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</si>
  <si>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</si>
  <si>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</si>
  <si>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</si>
  <si>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</si>
  <si>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</si>
  <si>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</si>
  <si>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</si>
  <si>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</si>
  <si>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</si>
  <si>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</si>
  <si>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</si>
  <si>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</si>
  <si>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</si>
  <si>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</si>
  <si>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</si>
  <si>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</si>
  <si>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</si>
  <si>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</si>
  <si>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</si>
  <si>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</si>
  <si>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</si>
  <si>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</si>
  <si>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</si>
  <si>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</si>
  <si>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</si>
  <si>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</si>
  <si>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</si>
  <si>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</si>
  <si>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</si>
  <si>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</si>
  <si>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</si>
  <si>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</si>
  <si>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</si>
  <si>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</si>
  <si>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</si>
  <si>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</si>
  <si>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</si>
  <si>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</si>
  <si>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</si>
  <si>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</si>
  <si>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</si>
  <si>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</si>
  <si>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</si>
  <si>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</si>
  <si>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</si>
  <si>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</si>
  <si>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</si>
  <si>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</si>
  <si>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</si>
  <si>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</si>
  <si>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</si>
  <si>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</si>
  <si>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</si>
  <si>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</si>
  <si>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</si>
  <si>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</si>
  <si>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</si>
  <si>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</si>
  <si>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</si>
  <si>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</si>
  <si>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</si>
  <si>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</si>
  <si>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</si>
  <si>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</si>
  <si>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</si>
  <si>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</si>
  <si>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</si>
  <si>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</si>
  <si>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</si>
  <si>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</si>
  <si>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</si>
  <si>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</si>
  <si>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</si>
  <si>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</si>
  <si>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</si>
  <si>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</si>
  <si>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</si>
  <si>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</si>
  <si>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</si>
  <si>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</si>
  <si>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</si>
  <si>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</si>
  <si>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</si>
  <si>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</si>
  <si>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</si>
  <si>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</si>
  <si>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</si>
  <si>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</si>
  <si>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</si>
  <si>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</si>
  <si>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</si>
  <si>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</si>
  <si>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</si>
  <si>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</si>
  <si>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</si>
  <si>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</si>
  <si>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</si>
  <si>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</si>
  <si>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</si>
  <si>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</si>
  <si>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</si>
  <si>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</si>
  <si>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</si>
  <si>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</si>
  <si>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</si>
  <si>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</si>
  <si>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</si>
  <si>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</si>
  <si>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</si>
  <si>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</si>
  <si>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</si>
  <si>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</si>
  <si>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</si>
  <si>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</si>
  <si>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</si>
  <si>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</si>
  <si>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</si>
  <si>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</si>
  <si>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</si>
  <si>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</si>
  <si>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</si>
  <si>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</si>
  <si>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</si>
  <si>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</si>
  <si>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</si>
  <si>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</si>
  <si>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</si>
  <si>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</si>
  <si>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</si>
  <si>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</si>
  <si>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</si>
  <si>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</si>
  <si>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</si>
  <si>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</si>
  <si>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</si>
  <si>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</si>
  <si>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</si>
  <si>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</si>
  <si>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</si>
  <si>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</si>
  <si>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</si>
  <si>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</si>
  <si>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</si>
  <si>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</si>
  <si>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</si>
  <si>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</si>
  <si>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</si>
  <si>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</si>
  <si>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</si>
  <si>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</si>
  <si>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</si>
  <si>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</si>
  <si>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</si>
  <si>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</si>
  <si>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</si>
  <si>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</si>
  <si>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</si>
  <si>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</si>
  <si>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</si>
  <si>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</si>
  <si>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</si>
  <si>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</si>
  <si>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</si>
  <si>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</si>
  <si>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</si>
  <si>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</si>
  <si>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</si>
  <si>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</si>
  <si>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</si>
  <si>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</si>
  <si>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</si>
  <si>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</si>
  <si>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</si>
  <si>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</si>
  <si>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</si>
  <si>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</si>
  <si>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</si>
  <si>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</si>
  <si>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</si>
  <si>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</si>
  <si>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</si>
  <si>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</si>
  <si>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</si>
  <si>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</si>
  <si>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</si>
  <si>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</si>
  <si>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</si>
  <si>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</si>
  <si>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</si>
  <si>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</si>
  <si>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</si>
  <si>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</si>
  <si>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</si>
  <si>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</si>
  <si>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</si>
  <si>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</si>
  <si>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</si>
  <si>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</si>
  <si>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</si>
  <si>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</si>
  <si>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</si>
  <si>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</si>
  <si>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</si>
  <si>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</si>
  <si>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</si>
  <si>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</si>
  <si>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</si>
  <si>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</si>
  <si>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</si>
  <si>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</si>
  <si>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</si>
  <si>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</si>
  <si>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</si>
  <si>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</si>
  <si>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</si>
  <si>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</si>
  <si>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</si>
  <si>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</si>
  <si>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</si>
  <si>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</si>
  <si>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</si>
  <si>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</si>
  <si>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</si>
  <si>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</si>
  <si>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</si>
  <si>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</si>
  <si>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</si>
  <si>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</si>
  <si>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</si>
  <si>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</si>
  <si>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</si>
  <si>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</si>
  <si>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</si>
  <si>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</si>
  <si>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</si>
  <si>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</si>
  <si>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</si>
  <si>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</si>
  <si>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</si>
  <si>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</si>
  <si>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</si>
  <si>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</si>
  <si>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</si>
  <si>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</si>
  <si>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</si>
  <si>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</si>
  <si>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</si>
  <si>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</si>
  <si>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</si>
  <si>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</si>
  <si>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</si>
  <si>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</si>
  <si>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</si>
  <si>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</si>
  <si>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</si>
  <si>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</si>
  <si>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</si>
  <si>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</si>
  <si>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</si>
  <si>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</si>
  <si>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</si>
  <si>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</si>
  <si>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</si>
  <si>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</si>
  <si>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</si>
  <si>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</si>
  <si>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</si>
  <si>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</si>
  <si>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</si>
  <si>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</si>
  <si>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</si>
  <si>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</si>
  <si>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</si>
  <si>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</si>
  <si>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</si>
  <si>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</si>
  <si>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</si>
  <si>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</si>
  <si>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</si>
  <si>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</si>
  <si>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</si>
  <si>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</si>
  <si>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</si>
  <si>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</si>
  <si>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</si>
  <si>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</si>
  <si>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</si>
  <si>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</si>
  <si>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</si>
  <si>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</si>
  <si>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</si>
  <si>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</si>
  <si>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</si>
  <si>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</si>
  <si>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</si>
  <si>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</si>
  <si>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</si>
  <si>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</si>
  <si>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</si>
  <si>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</si>
  <si>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</si>
  <si>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</si>
  <si>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</si>
  <si>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</si>
  <si>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</si>
  <si>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</si>
  <si>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</si>
  <si>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</si>
  <si>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</si>
  <si>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</si>
  <si>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</si>
  <si>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</si>
  <si>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</si>
  <si>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</si>
  <si>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</si>
  <si>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</si>
  <si>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</si>
  <si>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</si>
  <si>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</si>
  <si>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</si>
  <si>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</si>
  <si>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</si>
  <si>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</si>
  <si>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</si>
  <si>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</si>
  <si>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</si>
  <si>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</si>
  <si>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</si>
  <si>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</si>
  <si>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</si>
  <si>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</si>
  <si>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</si>
  <si>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</si>
  <si>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</si>
  <si>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</si>
  <si>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</si>
  <si>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</si>
  <si>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</si>
  <si>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</si>
  <si>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</si>
  <si>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</si>
  <si>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</si>
  <si>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</si>
  <si>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</si>
  <si>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</si>
  <si>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</si>
  <si>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</si>
  <si>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</si>
  <si>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</si>
  <si>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</si>
  <si>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</si>
  <si>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</si>
  <si>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</si>
  <si>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</si>
  <si>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</si>
  <si>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</si>
  <si>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</si>
  <si>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</si>
  <si>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</si>
  <si>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</si>
  <si>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</si>
  <si>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</si>
  <si>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</si>
  <si>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</si>
  <si>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</si>
  <si>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</si>
  <si>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</si>
  <si>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</si>
  <si>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</si>
  <si>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</si>
  <si>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</si>
  <si>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</si>
  <si>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</si>
  <si>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</si>
  <si>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</si>
  <si>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</si>
  <si>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</si>
  <si>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</si>
  <si>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</si>
  <si>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</si>
  <si>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</si>
  <si>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</si>
  <si>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</si>
  <si>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</si>
  <si>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</si>
  <si>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</si>
  <si>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</si>
  <si>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</si>
  <si>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</si>
  <si>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</si>
  <si>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</si>
  <si>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</si>
  <si>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</si>
  <si>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</si>
  <si>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</si>
  <si>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</si>
  <si>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</si>
  <si>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</si>
  <si>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</si>
  <si>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</si>
  <si>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</si>
  <si>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</si>
  <si>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</si>
  <si>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</si>
  <si>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</si>
  <si>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</si>
  <si>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</si>
  <si>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</si>
  <si>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</si>
  <si>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</si>
  <si>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</si>
  <si>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</si>
  <si>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</si>
  <si>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</si>
  <si>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</si>
  <si>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</si>
  <si>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</si>
  <si>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</si>
  <si>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</si>
  <si>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</si>
  <si>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</si>
  <si>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</si>
  <si>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</si>
  <si>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</si>
  <si>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</si>
  <si>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</si>
  <si>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</si>
  <si>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</si>
  <si>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</si>
  <si>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</si>
  <si>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</si>
  <si>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</si>
  <si>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</si>
  <si>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</si>
  <si>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</si>
  <si>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</si>
  <si>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</si>
  <si>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</si>
  <si>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</si>
  <si>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</si>
  <si>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</si>
  <si>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</si>
  <si>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</si>
  <si>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</si>
  <si>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</si>
  <si>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</si>
  <si>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</si>
  <si>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</si>
  <si>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</si>
  <si>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</si>
  <si>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</si>
  <si>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</si>
  <si>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</si>
  <si>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</si>
  <si>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</si>
  <si>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</si>
  <si>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</si>
  <si>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</si>
  <si>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</si>
  <si>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</si>
  <si>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</si>
  <si>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</si>
  <si>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</si>
  <si>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</si>
  <si>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</si>
  <si>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</si>
  <si>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</si>
  <si>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</si>
  <si>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</si>
  <si>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</si>
  <si>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</si>
  <si>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</si>
  <si>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</si>
  <si>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</si>
  <si>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</si>
  <si>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</si>
  <si>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</si>
  <si>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</si>
  <si>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</si>
  <si>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</si>
  <si>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</si>
  <si>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</si>
  <si>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</si>
  <si>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</si>
  <si>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</si>
  <si>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</si>
  <si>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</si>
  <si>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</si>
  <si>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</si>
  <si>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</si>
  <si>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</si>
  <si>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</si>
  <si>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</si>
  <si>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</si>
  <si>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</si>
  <si>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</si>
  <si>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</si>
  <si>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</si>
  <si>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</si>
  <si>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</si>
  <si>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</si>
  <si>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</si>
  <si>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</si>
  <si>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</si>
  <si>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</si>
  <si>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</si>
  <si>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</si>
  <si>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</si>
  <si>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</si>
  <si>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</si>
  <si>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</si>
  <si>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</si>
  <si>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</si>
  <si>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</si>
  <si>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</si>
  <si>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</si>
  <si>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</si>
  <si>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</si>
  <si>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</si>
  <si>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</si>
  <si>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</si>
  <si>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</si>
  <si>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</si>
  <si>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</si>
  <si>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</si>
  <si>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</si>
  <si>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</si>
  <si>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</si>
  <si>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</si>
  <si>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</si>
  <si>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</si>
  <si>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</si>
  <si>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</si>
  <si>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</si>
  <si>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</si>
  <si>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</si>
  <si>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</si>
  <si>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</si>
  <si>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</si>
  <si>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</si>
  <si>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</si>
  <si>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</si>
  <si>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</si>
  <si>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</si>
  <si>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</si>
  <si>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</si>
  <si>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</si>
  <si>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</si>
  <si>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</si>
  <si>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</si>
  <si>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</si>
  <si>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</si>
  <si>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</si>
  <si>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</si>
  <si>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</si>
  <si>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</si>
  <si>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</si>
  <si>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</si>
  <si>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</si>
  <si>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</si>
  <si>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</si>
  <si>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</si>
  <si>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</si>
  <si>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</si>
  <si>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</si>
  <si>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</si>
  <si>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</si>
  <si>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</si>
  <si>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</si>
  <si>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</si>
  <si>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</si>
  <si>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</si>
  <si>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</si>
  <si>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</si>
  <si>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</si>
  <si>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</si>
  <si>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</si>
  <si>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</si>
  <si>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</si>
  <si>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</si>
  <si>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</si>
  <si>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</si>
  <si>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</si>
  <si>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</si>
  <si>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</si>
  <si>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</si>
  <si>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</si>
  <si>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</si>
  <si>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</si>
  <si>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</si>
  <si>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</si>
  <si>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</si>
  <si>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</si>
  <si>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</si>
  <si>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</si>
  <si>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</si>
  <si>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</si>
  <si>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</si>
  <si>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</si>
  <si>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</si>
  <si>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</si>
  <si>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</si>
  <si>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</si>
  <si>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</si>
  <si>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</si>
  <si>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</si>
  <si>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</si>
  <si>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</si>
  <si>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</si>
  <si>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</si>
  <si>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</si>
  <si>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</si>
  <si>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</si>
  <si>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</si>
  <si>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</si>
  <si>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</si>
  <si>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</si>
  <si>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</si>
  <si>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</si>
  <si>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</si>
  <si>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</si>
  <si>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</si>
  <si>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</si>
  <si>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</si>
  <si>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</si>
  <si>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</si>
  <si>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</si>
  <si>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</si>
  <si>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</si>
  <si>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</si>
  <si>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</si>
  <si>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</si>
  <si>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</si>
  <si>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</si>
  <si>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</si>
  <si>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</si>
  <si>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</si>
  <si>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</si>
  <si>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</si>
  <si>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</si>
  <si>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</si>
  <si>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</si>
  <si>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</si>
  <si>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</si>
  <si>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</si>
  <si>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</si>
  <si>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</si>
  <si>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</si>
  <si>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</si>
  <si>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</si>
  <si>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</si>
  <si>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</si>
  <si>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</si>
  <si>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</si>
  <si>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</si>
  <si>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</si>
  <si>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</si>
  <si>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</si>
  <si>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</si>
  <si>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</si>
  <si>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</si>
  <si>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</si>
  <si>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</si>
  <si>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</si>
  <si>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</si>
  <si>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</si>
  <si>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</si>
  <si>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</si>
  <si>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</si>
  <si>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</si>
  <si>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</si>
  <si>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</si>
  <si>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</si>
  <si>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</si>
  <si>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</si>
  <si>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</si>
  <si>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</si>
  <si>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</si>
  <si>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</si>
  <si>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</si>
  <si>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</si>
  <si>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</si>
  <si>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</si>
  <si>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</si>
  <si>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</si>
  <si>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</si>
  <si>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</si>
  <si>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</si>
  <si>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</si>
  <si>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</si>
  <si>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</si>
  <si>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</si>
  <si>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</si>
  <si>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</si>
  <si>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</si>
  <si>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</si>
  <si>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</si>
  <si>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</si>
  <si>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</si>
  <si>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</si>
  <si>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</si>
  <si>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</si>
  <si>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</si>
  <si>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</si>
  <si>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</si>
  <si>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</si>
  <si>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</si>
  <si>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</si>
  <si>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</si>
  <si>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</si>
  <si>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</si>
  <si>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</si>
  <si>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</si>
  <si>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</si>
  <si>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</si>
  <si>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</si>
  <si>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</si>
  <si>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</si>
  <si>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</si>
  <si>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</si>
  <si>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</si>
  <si>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</si>
  <si>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</si>
  <si>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</si>
  <si>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</si>
  <si>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</si>
  <si>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</si>
  <si>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</si>
  <si>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</si>
  <si>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</si>
  <si>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</si>
  <si>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</si>
  <si>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</si>
  <si>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</si>
  <si>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</si>
  <si>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</si>
  <si>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</si>
  <si>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</si>
  <si>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</si>
  <si>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</si>
  <si>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</si>
  <si>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</si>
  <si>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</si>
  <si>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</si>
  <si>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</si>
  <si>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</si>
  <si>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</si>
  <si>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</si>
  <si>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</si>
  <si>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</si>
  <si>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</si>
  <si>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</si>
  <si>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</si>
  <si>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</si>
  <si>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</si>
  <si>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</si>
  <si>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</si>
  <si>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</si>
  <si>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</si>
  <si>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</si>
  <si>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</si>
  <si>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</si>
  <si>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</si>
  <si>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</si>
  <si>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</si>
  <si>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</si>
  <si>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</si>
  <si>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</si>
  <si>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</si>
  <si>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</si>
  <si>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</si>
  <si>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</si>
  <si>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</si>
  <si>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</si>
  <si>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</si>
  <si>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</si>
  <si>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</si>
  <si>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</si>
  <si>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</si>
  <si>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</si>
  <si>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</si>
  <si>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</si>
  <si>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</si>
  <si>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</si>
  <si>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</si>
  <si>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</si>
  <si>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</si>
  <si>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</si>
  <si>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</si>
  <si>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</si>
  <si>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</si>
  <si>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</si>
  <si>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</si>
  <si>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</si>
  <si>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</si>
  <si>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</si>
  <si>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</si>
  <si>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</si>
  <si>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</si>
  <si>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</si>
  <si>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</si>
  <si>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</si>
  <si>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</si>
  <si>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</si>
  <si>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</si>
  <si>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</si>
  <si>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</si>
  <si>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</si>
  <si>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</si>
  <si>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</si>
  <si>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</si>
  <si>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</si>
  <si>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</si>
  <si>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</si>
  <si>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</si>
  <si>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</si>
  <si>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</si>
  <si>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</si>
  <si>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</si>
  <si>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</si>
  <si>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</si>
  <si>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</si>
  <si>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</si>
  <si>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</si>
  <si>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</si>
  <si>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</si>
  <si>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</si>
  <si>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</si>
  <si>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</si>
  <si>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</si>
  <si>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</si>
  <si>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</si>
  <si>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</si>
  <si>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</si>
  <si>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</si>
  <si>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</si>
  <si>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</si>
  <si>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</si>
  <si>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</si>
  <si>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</si>
  <si>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</si>
  <si>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</si>
  <si>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</si>
  <si>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</si>
  <si>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</si>
  <si>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</si>
  <si>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</si>
  <si>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</si>
  <si>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</si>
  <si>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</si>
  <si>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</si>
  <si>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</si>
  <si>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</si>
  <si>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</si>
  <si>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</si>
  <si>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</si>
  <si>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</si>
  <si>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</si>
  <si>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</si>
  <si>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</si>
  <si>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</si>
  <si>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</si>
  <si>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</si>
  <si>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</si>
  <si>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</si>
  <si>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</si>
  <si>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</si>
  <si>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</si>
  <si>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</si>
  <si>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</si>
  <si>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</si>
  <si>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</si>
  <si>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</si>
  <si>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</si>
  <si>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</si>
  <si>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</si>
  <si>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</si>
  <si>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</si>
  <si>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</si>
  <si>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</si>
  <si>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</si>
  <si>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</si>
  <si>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</si>
  <si>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</si>
  <si>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</si>
  <si>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</si>
  <si>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</si>
  <si>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</si>
  <si>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</si>
  <si>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</si>
  <si>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</si>
  <si>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</si>
  <si>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</si>
  <si>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</si>
  <si>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</si>
  <si>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</si>
  <si>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</si>
  <si>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</si>
  <si>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</si>
  <si>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</si>
  <si>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</si>
  <si>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</si>
  <si>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</si>
  <si>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</si>
  <si>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</si>
  <si>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</si>
  <si>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</si>
  <si>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</si>
  <si>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</si>
  <si>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</si>
  <si>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</si>
  <si>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</si>
  <si>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</si>
  <si>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</si>
  <si>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</si>
  <si>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</si>
  <si>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</si>
  <si>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</si>
  <si>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</si>
  <si>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</si>
  <si>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</si>
  <si>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</si>
  <si>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</si>
  <si>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</si>
  <si>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</si>
  <si>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</si>
  <si>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</si>
  <si>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</si>
  <si>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</si>
  <si>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</si>
  <si>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</si>
  <si>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</si>
  <si>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</si>
  <si>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</si>
  <si>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</si>
  <si>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</si>
  <si>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</si>
  <si>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</si>
  <si>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</si>
  <si>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</si>
  <si>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</si>
  <si>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</si>
  <si>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</si>
  <si>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</si>
  <si>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</si>
  <si>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</si>
  <si>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</si>
  <si>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</si>
  <si>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</si>
  <si>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</si>
  <si>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</si>
  <si>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</si>
  <si>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</si>
  <si>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</si>
  <si>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</si>
  <si>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</si>
  <si>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</si>
  <si>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</si>
  <si>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</si>
  <si>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</si>
  <si>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</si>
  <si>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</si>
  <si>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</si>
  <si>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</si>
  <si>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</si>
  <si>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</si>
  <si>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</si>
  <si>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</si>
  <si>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</si>
  <si>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</si>
  <si>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</si>
  <si>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</si>
  <si>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</si>
  <si>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</si>
  <si>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</si>
  <si>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</si>
  <si>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</si>
  <si>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</si>
  <si>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</si>
  <si>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</si>
  <si>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</si>
  <si>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</si>
  <si>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</si>
  <si>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</si>
  <si>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</si>
  <si>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</si>
  <si>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</si>
  <si>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</si>
  <si>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</si>
  <si>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</si>
  <si>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</si>
  <si>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</si>
  <si>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</si>
  <si>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</si>
  <si>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</si>
  <si>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</si>
  <si>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</si>
  <si>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</si>
  <si>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</si>
  <si>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</si>
  <si>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</si>
  <si>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</si>
  <si>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</si>
  <si>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</si>
  <si>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</si>
  <si>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</si>
  <si>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</si>
  <si>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</si>
  <si>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</si>
  <si>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</si>
  <si>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</si>
  <si>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</si>
  <si>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</si>
  <si>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</si>
  <si>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</si>
  <si>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</si>
  <si>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</si>
  <si>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</si>
  <si>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</si>
  <si>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</si>
  <si>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</si>
  <si>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</si>
  <si>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</si>
  <si>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</si>
  <si>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</si>
  <si>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</si>
  <si>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</si>
  <si>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</si>
  <si>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</si>
  <si>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</si>
  <si>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</si>
  <si>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</si>
  <si>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</si>
  <si>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</si>
  <si>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</si>
  <si>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</si>
  <si>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</si>
  <si>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</si>
  <si>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</si>
  <si>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</si>
  <si>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</si>
  <si>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</si>
  <si>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</si>
  <si>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</si>
  <si>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</si>
  <si>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</si>
  <si>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</si>
  <si>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</si>
  <si>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</si>
  <si>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</si>
  <si>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</si>
  <si>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</si>
  <si>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</si>
  <si>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</si>
  <si>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</si>
  <si>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</si>
  <si>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</si>
  <si>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</si>
  <si>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</si>
  <si>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</si>
  <si>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</si>
  <si>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</si>
  <si>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</si>
  <si>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</si>
  <si>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</si>
  <si>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</si>
  <si>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</si>
  <si>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</si>
  <si>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</si>
  <si>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</si>
  <si>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</si>
  <si>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</si>
  <si>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</si>
  <si>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</si>
  <si>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</si>
  <si>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</si>
  <si>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</si>
  <si>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</si>
  <si>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</si>
  <si>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</si>
  <si>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</si>
  <si>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</si>
  <si>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</si>
  <si>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</si>
  <si>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</si>
  <si>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</si>
  <si>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</si>
  <si>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</si>
  <si>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</si>
  <si>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</si>
  <si>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</si>
  <si>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</si>
  <si>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</si>
  <si>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</si>
  <si>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</si>
  <si>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</si>
  <si>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</si>
  <si>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</si>
  <si>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</si>
  <si>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</si>
  <si>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</si>
  <si>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</si>
  <si>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</si>
  <si>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</si>
  <si>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</si>
  <si>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</si>
  <si>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</si>
  <si>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</si>
  <si>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</si>
  <si>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</si>
  <si>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</si>
  <si>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</si>
  <si>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</si>
  <si>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</si>
  <si>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</si>
  <si>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</si>
  <si>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</si>
  <si>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</si>
  <si>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</si>
  <si>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</si>
  <si>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</si>
  <si>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</si>
  <si>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</si>
  <si>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</si>
  <si>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</si>
  <si>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</si>
  <si>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</si>
  <si>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</si>
  <si>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</si>
  <si>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</si>
  <si>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</si>
  <si>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</si>
  <si>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</si>
  <si>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</si>
  <si>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</si>
  <si>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</si>
  <si>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</si>
  <si>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</si>
  <si>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</si>
  <si>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</si>
  <si>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</si>
  <si>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</si>
  <si>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</si>
  <si>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</si>
  <si>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</si>
  <si>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</si>
  <si>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</si>
  <si>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</si>
  <si>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</si>
  <si>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</si>
  <si>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</si>
  <si>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</si>
  <si>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</si>
  <si>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</si>
  <si>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</si>
  <si>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</si>
  <si>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</si>
  <si>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</si>
  <si>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</si>
  <si>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</si>
  <si>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</si>
  <si>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</si>
  <si>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</si>
  <si>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</si>
  <si>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</si>
  <si>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</si>
  <si>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</si>
  <si>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</si>
  <si>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</si>
  <si>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</si>
  <si>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</si>
  <si>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</si>
  <si>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</si>
  <si>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</si>
  <si>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</si>
  <si>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</si>
  <si>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</si>
  <si>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</si>
  <si>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</si>
  <si>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</si>
  <si>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</si>
  <si>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</si>
  <si>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</si>
  <si>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</si>
  <si>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</si>
  <si>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</si>
  <si>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</si>
  <si>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</si>
  <si>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</si>
  <si>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</si>
  <si>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</si>
  <si>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</si>
  <si>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</si>
  <si>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</si>
  <si>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</si>
  <si>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</si>
  <si>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</si>
  <si>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</si>
  <si>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</si>
  <si>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</si>
  <si>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</si>
  <si>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</si>
  <si>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</si>
  <si>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</si>
  <si>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</si>
  <si>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</si>
  <si>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</si>
  <si>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</si>
  <si>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</si>
  <si>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</si>
  <si>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</si>
  <si>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</si>
  <si>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</si>
  <si>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</si>
  <si>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</si>
  <si>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</si>
  <si>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</si>
  <si>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</si>
  <si>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</si>
  <si>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</si>
  <si>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</si>
  <si>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</si>
  <si>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</si>
  <si>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</si>
  <si>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</si>
  <si>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</si>
  <si>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</si>
  <si>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</si>
  <si>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</si>
  <si>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</si>
  <si>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</si>
  <si>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</si>
  <si>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</si>
  <si>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</si>
  <si>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</si>
  <si>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</si>
  <si>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</si>
  <si>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</si>
  <si>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</si>
  <si>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</si>
  <si>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</si>
  <si>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</si>
  <si>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</si>
  <si>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</si>
  <si>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</si>
  <si>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</si>
  <si>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</si>
  <si>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</si>
  <si>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</si>
  <si>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</si>
  <si>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</si>
  <si>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</si>
  <si>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</si>
  <si>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</si>
  <si>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</si>
  <si>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</si>
  <si>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</si>
  <si>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</si>
  <si>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</si>
  <si>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</si>
  <si>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</si>
  <si>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</si>
  <si>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</si>
  <si>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</si>
  <si>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</si>
  <si>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</si>
  <si>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</si>
  <si>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</si>
  <si>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</si>
  <si>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</si>
  <si>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</si>
  <si>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</si>
  <si>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</si>
  <si>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</si>
  <si>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</si>
  <si>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</si>
  <si>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</si>
  <si>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</si>
  <si>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</si>
  <si>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</si>
  <si>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</si>
  <si>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</si>
  <si>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</si>
  <si>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</si>
  <si>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</si>
  <si>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</si>
  <si>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</si>
  <si>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</si>
  <si>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</si>
  <si>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</si>
  <si>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</si>
  <si>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</si>
  <si>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</si>
  <si>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</si>
  <si>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</si>
  <si>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</si>
  <si>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</si>
  <si>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</si>
  <si>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</si>
  <si>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</si>
  <si>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</si>
  <si>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</si>
  <si>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</si>
  <si>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</si>
  <si>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</si>
  <si>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</si>
  <si>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</si>
  <si>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</si>
  <si>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</si>
  <si>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</si>
  <si>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</si>
  <si>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</si>
  <si>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</si>
  <si>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</si>
  <si>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</si>
  <si>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</si>
  <si>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</si>
  <si>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</si>
  <si>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</si>
  <si>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</si>
  <si>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</si>
  <si>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</si>
  <si>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</si>
  <si>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</si>
  <si>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</si>
  <si>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</si>
  <si>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</si>
  <si>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</si>
  <si>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</si>
  <si>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</si>
  <si>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</si>
  <si>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</si>
  <si>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</si>
  <si>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</si>
  <si>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</si>
  <si>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</si>
  <si>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</si>
  <si>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</si>
  <si>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</si>
  <si>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</si>
  <si>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</si>
  <si>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</si>
  <si>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</si>
  <si>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</si>
  <si>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</si>
  <si>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</si>
  <si>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</si>
  <si>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</si>
  <si>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</si>
  <si>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</si>
  <si>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</si>
  <si>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</si>
  <si>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</si>
  <si>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</si>
  <si>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</si>
  <si>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</si>
  <si>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</si>
  <si>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</si>
  <si>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</si>
  <si>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</si>
  <si>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</si>
  <si>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</si>
  <si>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</si>
  <si>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</si>
  <si>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</si>
  <si>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</si>
  <si>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</si>
  <si>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</si>
  <si>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</si>
  <si>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</si>
  <si>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</si>
  <si>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</si>
  <si>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</si>
  <si>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</si>
  <si>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</si>
  <si>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</si>
  <si>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</si>
  <si>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</si>
  <si>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</si>
  <si>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</si>
  <si>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</si>
  <si>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</si>
  <si>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</si>
  <si>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</si>
  <si>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</si>
  <si>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</si>
  <si>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</si>
  <si>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</si>
  <si>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</si>
  <si>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</si>
  <si>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</si>
  <si>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</si>
  <si>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</si>
  <si>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</si>
  <si>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</si>
  <si>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</si>
  <si>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</si>
  <si>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</si>
  <si>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</si>
  <si>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</si>
  <si>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</si>
  <si>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</si>
  <si>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</si>
  <si>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</si>
  <si>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</si>
  <si>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</si>
  <si>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</si>
  <si>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</si>
  <si>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</si>
  <si>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</si>
  <si>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</si>
  <si>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</si>
  <si>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</si>
  <si>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</si>
  <si>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</si>
  <si>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</si>
  <si>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</si>
  <si>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</si>
  <si>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</si>
  <si>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</si>
  <si>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</si>
  <si>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</si>
  <si>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</si>
  <si>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</si>
  <si>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</si>
  <si>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</si>
  <si>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</si>
  <si>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</si>
  <si>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</si>
  <si>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</si>
  <si>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</si>
  <si>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</si>
  <si>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</si>
  <si>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</si>
  <si>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</si>
  <si>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</si>
  <si>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</si>
  <si>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</si>
  <si>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</si>
  <si>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</si>
  <si>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</si>
  <si>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</si>
  <si>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</si>
  <si>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</si>
  <si>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</si>
  <si>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</si>
  <si>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</si>
  <si>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</si>
  <si>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</si>
  <si>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</si>
  <si>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</si>
  <si>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</si>
  <si>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</si>
  <si>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</si>
  <si>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</si>
  <si>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</si>
  <si>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</si>
  <si>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</si>
  <si>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</si>
  <si>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</si>
  <si>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</si>
  <si>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</si>
  <si>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</si>
  <si>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</si>
  <si>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</si>
  <si>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</si>
  <si>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</si>
  <si>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</si>
  <si>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</si>
  <si>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</si>
  <si>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</si>
  <si>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</si>
  <si>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</si>
  <si>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</si>
  <si>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</si>
  <si>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</si>
  <si>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</si>
  <si>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</si>
  <si>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</si>
  <si>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</si>
  <si>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</si>
  <si>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</si>
  <si>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</si>
  <si>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</si>
  <si>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</si>
  <si>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</si>
  <si>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</si>
  <si>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</si>
  <si>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</si>
  <si>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</si>
  <si>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</si>
  <si>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</si>
  <si>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</si>
  <si>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</si>
  <si>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</si>
  <si>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</si>
  <si>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</si>
  <si>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</si>
  <si>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</si>
  <si>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</si>
  <si>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</si>
  <si>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</si>
  <si>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</si>
  <si>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</si>
  <si>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</si>
  <si>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</si>
  <si>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</si>
  <si>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</si>
  <si>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</si>
  <si>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</si>
  <si>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</si>
  <si>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</si>
  <si>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</si>
  <si>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</si>
  <si>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</si>
  <si>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</si>
  <si>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</si>
  <si>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</si>
  <si>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</si>
  <si>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</si>
  <si>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</si>
  <si>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</si>
  <si>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</si>
  <si>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</si>
  <si>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</si>
  <si>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</si>
  <si>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</si>
  <si>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</si>
  <si>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</si>
  <si>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</si>
  <si>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</si>
  <si>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</si>
  <si>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</si>
  <si>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</si>
  <si>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</si>
  <si>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</si>
  <si>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</si>
  <si>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</si>
  <si>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</si>
  <si>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</si>
  <si>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</si>
  <si>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</si>
  <si>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</si>
  <si>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</si>
  <si>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</si>
  <si>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</si>
  <si>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</si>
  <si>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</si>
  <si>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</si>
  <si>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</si>
  <si>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</si>
  <si>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</si>
  <si>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</si>
  <si>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</si>
  <si>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</si>
  <si>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</si>
  <si>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</si>
  <si>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</si>
  <si>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</si>
  <si>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</si>
  <si>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</si>
  <si>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</si>
  <si>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</si>
  <si>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</si>
  <si>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</si>
  <si>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</si>
  <si>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</si>
  <si>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</si>
  <si>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</si>
  <si>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</si>
  <si>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</si>
  <si>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</si>
  <si>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</si>
  <si>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</si>
  <si>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</si>
  <si>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</si>
  <si>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</si>
  <si>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</si>
  <si>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</si>
  <si>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</si>
  <si>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</si>
  <si>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</si>
  <si>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</si>
  <si>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</si>
  <si>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</si>
  <si>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</si>
  <si>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</si>
  <si>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</si>
  <si>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</si>
  <si>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</si>
  <si>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</si>
  <si>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</si>
  <si>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</si>
  <si>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</si>
  <si>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</si>
  <si>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</si>
  <si>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</si>
  <si>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</si>
  <si>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</si>
  <si>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</si>
  <si>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</si>
  <si>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</si>
  <si>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</si>
  <si>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</si>
  <si>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</si>
  <si>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</si>
  <si>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</si>
  <si>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</si>
  <si>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</si>
  <si>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</si>
  <si>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</si>
  <si>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</si>
  <si>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</si>
  <si>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</si>
  <si>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</si>
  <si>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</si>
  <si>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</si>
  <si>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</si>
  <si>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</si>
  <si>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</si>
  <si>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</si>
  <si>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</si>
  <si>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</si>
  <si>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</si>
  <si>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</si>
  <si>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</si>
  <si>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</si>
  <si>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</si>
  <si>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</si>
  <si>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</si>
  <si>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</si>
  <si>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</si>
  <si>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</si>
  <si>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</si>
  <si>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</si>
  <si>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</si>
  <si>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</si>
  <si>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</si>
  <si>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</si>
  <si>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</si>
  <si>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</si>
  <si>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</si>
  <si>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</si>
  <si>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</si>
  <si>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</si>
  <si>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</si>
  <si>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</si>
  <si>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</si>
  <si>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</si>
  <si>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</si>
  <si>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</si>
  <si>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</si>
  <si>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</si>
  <si>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</si>
  <si>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</si>
  <si>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</si>
  <si>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</si>
  <si>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</si>
  <si>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</si>
  <si>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</si>
  <si>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</si>
  <si>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</si>
  <si>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</si>
  <si>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</si>
  <si>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</si>
  <si>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</si>
  <si>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</si>
  <si>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</si>
  <si>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</si>
  <si>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</si>
  <si>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</si>
  <si>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</si>
  <si>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</si>
  <si>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</si>
  <si>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</si>
  <si>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</si>
  <si>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</si>
  <si>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</si>
  <si>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</si>
  <si>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</si>
  <si>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</si>
  <si>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</si>
  <si>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</si>
  <si>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</si>
  <si>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</si>
  <si>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</si>
  <si>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</si>
  <si>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</si>
  <si>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</si>
  <si>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</si>
  <si>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</si>
  <si>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</si>
  <si>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</si>
  <si>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</si>
  <si>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</si>
  <si>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</si>
  <si>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</si>
  <si>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</si>
  <si>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</si>
  <si>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</si>
  <si>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</si>
  <si>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</si>
  <si>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</si>
  <si>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</si>
  <si>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</si>
  <si>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</si>
  <si>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</si>
  <si>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</si>
  <si>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</si>
  <si>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</si>
  <si>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</si>
  <si>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</si>
  <si>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</si>
  <si>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</si>
  <si>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</si>
  <si>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</si>
  <si>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</si>
  <si>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</si>
  <si>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</si>
  <si>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</si>
  <si>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</si>
  <si>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</si>
  <si>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</si>
  <si>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</si>
  <si>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</si>
  <si>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</si>
  <si>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</si>
  <si>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</si>
  <si>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</si>
  <si>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</si>
  <si>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</si>
  <si>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</si>
  <si>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</si>
  <si>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</si>
  <si>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</si>
  <si>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</si>
  <si>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</si>
  <si>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</si>
  <si>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</si>
  <si>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</si>
  <si>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</si>
  <si>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</si>
  <si>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</si>
  <si>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</si>
  <si>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</si>
  <si>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</si>
  <si>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</si>
  <si>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</si>
  <si>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</si>
  <si>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</si>
  <si>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</si>
  <si>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</si>
  <si>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</si>
  <si>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</si>
  <si>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</si>
  <si>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</si>
  <si>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</si>
  <si>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</si>
  <si>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</si>
  <si>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</si>
  <si>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</si>
  <si>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</si>
  <si>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</si>
  <si>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</si>
  <si>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</si>
  <si>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</si>
  <si>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</si>
  <si>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</si>
  <si>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</si>
  <si>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</si>
  <si>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</si>
  <si>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</si>
  <si>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</si>
  <si>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</si>
  <si>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</si>
  <si>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</si>
  <si>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</si>
  <si>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</si>
  <si>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</si>
  <si>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</si>
  <si>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</si>
  <si>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</si>
  <si>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</si>
  <si>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</si>
  <si>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</si>
  <si>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</si>
  <si>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</si>
  <si>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</si>
  <si>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</si>
  <si>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</si>
  <si>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</si>
  <si>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</si>
  <si>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</si>
  <si>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</si>
  <si>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</si>
  <si>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</si>
  <si>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</si>
  <si>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</si>
  <si>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</si>
  <si>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</si>
  <si>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</si>
  <si>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</si>
  <si>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</si>
  <si>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</si>
  <si>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</si>
  <si>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</si>
  <si>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</si>
  <si>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</si>
  <si>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</si>
  <si>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</si>
  <si>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</si>
  <si>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</si>
  <si>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</si>
  <si>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</si>
  <si>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</si>
  <si>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</si>
  <si>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</si>
  <si>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</si>
  <si>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</si>
  <si>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</si>
  <si>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</si>
  <si>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</si>
  <si>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</si>
  <si>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</si>
  <si>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</si>
  <si>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</si>
  <si>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</si>
  <si>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</si>
  <si>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</si>
  <si>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</si>
  <si>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</si>
  <si>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</si>
  <si>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</si>
  <si>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</si>
  <si>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</si>
  <si>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</si>
  <si>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</si>
  <si>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</si>
  <si>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</si>
  <si>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</si>
  <si>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</si>
  <si>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</si>
  <si>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</si>
  <si>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</si>
  <si>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</si>
  <si>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</si>
  <si>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</si>
  <si>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</si>
  <si>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</si>
  <si>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</si>
  <si>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</si>
  <si>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</si>
  <si>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</si>
  <si>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</si>
  <si>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</si>
  <si>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</si>
  <si>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</si>
  <si>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</si>
  <si>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</si>
  <si>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</si>
  <si>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</si>
  <si>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</si>
  <si>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</si>
  <si>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</si>
  <si>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</si>
  <si>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</si>
  <si>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</si>
  <si>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</si>
  <si>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</si>
  <si>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</si>
  <si>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</si>
  <si>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</si>
  <si>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</si>
  <si>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</si>
  <si>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</si>
  <si>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</si>
  <si>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</si>
  <si>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</si>
  <si>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</si>
  <si>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</si>
  <si>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</si>
  <si>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</si>
  <si>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</si>
  <si>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</si>
  <si>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</si>
  <si>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</si>
  <si>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</si>
  <si>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</si>
  <si>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</si>
  <si>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</si>
  <si>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</si>
  <si>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</si>
  <si>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</si>
  <si>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</si>
  <si>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</si>
  <si>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</si>
  <si>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</si>
  <si>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</si>
  <si>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</si>
  <si>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</si>
  <si>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</si>
  <si>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</si>
  <si>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</si>
  <si>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</si>
  <si>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</si>
  <si>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</si>
  <si>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</si>
  <si>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</si>
  <si>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</si>
  <si>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</si>
  <si>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</si>
  <si>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</si>
  <si>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</si>
  <si>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</si>
  <si>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</si>
  <si>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</si>
  <si>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</si>
  <si>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</si>
  <si>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</si>
  <si>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</si>
  <si>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</si>
  <si>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</si>
  <si>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</si>
  <si>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</si>
  <si>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</si>
  <si>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</si>
  <si>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</si>
  <si>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</si>
  <si>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</si>
  <si>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</si>
  <si>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</si>
  <si>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</si>
  <si>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</si>
  <si>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</si>
  <si>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</si>
  <si>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</si>
  <si>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</si>
  <si>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</si>
  <si>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</si>
  <si>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</si>
  <si>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</si>
  <si>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</si>
  <si>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</si>
  <si>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</si>
  <si>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</si>
  <si>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</si>
  <si>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</si>
  <si>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</si>
  <si>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</si>
  <si>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</si>
  <si>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</si>
  <si>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</si>
  <si>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</si>
  <si>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</si>
  <si>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</si>
  <si>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</si>
  <si>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</si>
  <si>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</si>
  <si>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</si>
  <si>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</si>
  <si>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</si>
  <si>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</si>
  <si>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</si>
  <si>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</si>
  <si>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</si>
  <si>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</si>
  <si>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</si>
  <si>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</si>
  <si>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</si>
  <si>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</si>
  <si>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</si>
  <si>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</si>
  <si>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</si>
  <si>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</si>
  <si>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</si>
  <si>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</si>
  <si>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</si>
  <si>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</si>
  <si>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</si>
  <si>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</si>
  <si>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</si>
  <si>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</si>
  <si>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</si>
  <si>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</si>
  <si>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</si>
  <si>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</si>
  <si>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</si>
  <si>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</si>
  <si>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</si>
  <si>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</si>
  <si>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</si>
  <si>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</si>
  <si>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</si>
  <si>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</si>
  <si>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</si>
  <si>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</si>
  <si>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</si>
  <si>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</si>
  <si>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</si>
  <si>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</si>
  <si>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</si>
  <si>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</si>
  <si>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</si>
  <si>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</si>
  <si>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</si>
  <si>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</si>
  <si>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</si>
  <si>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</si>
  <si>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</si>
  <si>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</si>
  <si>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</si>
  <si>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</si>
  <si>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</si>
  <si>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</si>
  <si>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</si>
  <si>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</si>
  <si>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</si>
  <si>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</si>
  <si>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</si>
  <si>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</si>
  <si>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</si>
  <si>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</si>
  <si>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</si>
  <si>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</si>
  <si>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</si>
  <si>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</si>
  <si>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</si>
  <si>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</si>
  <si>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</si>
  <si>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</si>
  <si>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</si>
  <si>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</si>
  <si>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</si>
  <si>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</si>
  <si>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</si>
  <si>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</si>
  <si>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</si>
  <si>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</si>
  <si>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</si>
  <si>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</si>
  <si>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</si>
  <si>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</si>
  <si>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</si>
  <si>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</si>
  <si>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</si>
  <si>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</si>
  <si>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</si>
  <si>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</si>
  <si>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</si>
  <si>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</si>
  <si>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</si>
  <si>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</si>
  <si>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</si>
  <si>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</si>
  <si>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</si>
  <si>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</si>
  <si>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</si>
  <si>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</si>
  <si>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</si>
  <si>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</si>
  <si>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</si>
  <si>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</si>
  <si>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</si>
  <si>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</si>
  <si>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</si>
  <si>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</si>
  <si>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</si>
  <si>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</si>
  <si>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</si>
  <si>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</si>
  <si>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</si>
  <si>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</si>
  <si>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</si>
  <si>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</si>
  <si>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</si>
  <si>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</si>
  <si>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</si>
  <si>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</si>
  <si>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</si>
  <si>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</si>
  <si>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</si>
  <si>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</si>
  <si>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</si>
  <si>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</si>
  <si>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</si>
  <si>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</si>
  <si>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</si>
  <si>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</si>
  <si>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</si>
  <si>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</si>
  <si>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</si>
  <si>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</si>
  <si>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</si>
  <si>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</si>
  <si>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</si>
  <si>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</si>
  <si>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</si>
  <si>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</si>
  <si>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</si>
  <si>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</si>
  <si>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</si>
  <si>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</si>
  <si>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</si>
  <si>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</si>
  <si>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</si>
  <si>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</si>
  <si>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</si>
  <si>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</si>
  <si>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</si>
  <si>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</si>
  <si>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</si>
  <si>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</si>
  <si>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</si>
  <si>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</si>
  <si>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</si>
  <si>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</si>
  <si>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</si>
  <si>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</si>
  <si>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</si>
  <si>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</si>
  <si>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</si>
  <si>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</si>
  <si>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</si>
  <si>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</si>
  <si>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</si>
  <si>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</si>
  <si>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</si>
  <si>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</si>
  <si>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</si>
  <si>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</si>
  <si>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</si>
  <si>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</si>
  <si>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</si>
  <si>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</si>
  <si>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</si>
  <si>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</si>
  <si>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</si>
  <si>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</si>
  <si>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</si>
  <si>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</si>
  <si>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</si>
  <si>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</si>
  <si>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</si>
  <si>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</si>
  <si>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</si>
  <si>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</si>
  <si>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</si>
  <si>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</si>
  <si>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</si>
  <si>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</si>
  <si>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</si>
  <si>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</si>
  <si>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</si>
  <si>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</si>
  <si>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</si>
  <si>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</si>
  <si>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</si>
  <si>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</si>
  <si>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</si>
  <si>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</si>
  <si>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</si>
  <si>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</si>
  <si>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</si>
  <si>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</si>
  <si>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</si>
  <si>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</si>
  <si>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</si>
  <si>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</si>
  <si>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</si>
  <si>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</si>
  <si>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</si>
  <si>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</si>
  <si>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</si>
  <si>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</si>
  <si>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</si>
  <si>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</si>
  <si>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</si>
  <si>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</si>
  <si>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</si>
  <si>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</si>
  <si>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</si>
  <si>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</si>
  <si>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</si>
  <si>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</si>
  <si>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</si>
  <si>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</si>
  <si>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</si>
  <si>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</si>
  <si>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</si>
  <si>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</si>
  <si>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</si>
  <si>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</si>
  <si>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</si>
  <si>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</si>
  <si>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</si>
  <si>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</si>
  <si>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</si>
  <si>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</si>
  <si>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</si>
  <si>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</si>
  <si>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</si>
  <si>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</si>
  <si>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</si>
  <si>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</si>
  <si>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</si>
  <si>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</si>
  <si>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</si>
  <si>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</si>
  <si>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</si>
  <si>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</si>
  <si>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</si>
  <si>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</si>
  <si>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</si>
  <si>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</si>
  <si>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</si>
  <si>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</si>
  <si>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</si>
  <si>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</si>
  <si>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</si>
  <si>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</si>
  <si>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</si>
  <si>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</si>
  <si>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</si>
  <si>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</si>
  <si>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</si>
  <si>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</si>
  <si>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</si>
  <si>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</si>
  <si>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</si>
  <si>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</si>
  <si>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</si>
  <si>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</si>
  <si>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</si>
  <si>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</si>
  <si>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</si>
  <si>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</si>
  <si>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</si>
  <si>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</si>
  <si>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</si>
  <si>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</si>
  <si>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</si>
  <si>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</si>
  <si>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</si>
  <si>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</si>
  <si>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</si>
  <si>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</si>
  <si>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</si>
  <si>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</si>
  <si>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</si>
  <si>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</si>
  <si>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</si>
  <si>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</si>
  <si>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</si>
  <si>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</si>
  <si>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</si>
  <si>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</si>
  <si>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</si>
  <si>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</si>
  <si>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</si>
  <si>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</si>
  <si>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</si>
  <si>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</si>
  <si>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</si>
  <si>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</si>
  <si>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</si>
  <si>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</si>
  <si>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</si>
  <si>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</si>
  <si>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</si>
  <si>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</si>
  <si>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</si>
  <si>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</si>
  <si>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</si>
  <si>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</si>
  <si>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</si>
  <si>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</si>
  <si>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</si>
  <si>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</si>
  <si>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</si>
  <si>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</si>
  <si>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</si>
  <si>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</si>
  <si>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</si>
  <si>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</si>
  <si>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</si>
  <si>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</si>
  <si>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</si>
  <si>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</si>
  <si>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</si>
  <si>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</si>
  <si>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</si>
  <si>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</si>
  <si>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</si>
  <si>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</si>
  <si>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</si>
  <si>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</si>
  <si>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</si>
  <si>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</si>
  <si>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</si>
  <si>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</si>
  <si>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</si>
  <si>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</si>
  <si>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</si>
  <si>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</si>
  <si>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</si>
  <si>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</si>
  <si>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</si>
  <si>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</si>
  <si>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</si>
  <si>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</si>
  <si>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</si>
  <si>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</si>
  <si>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</si>
  <si>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</si>
  <si>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</si>
  <si>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</si>
  <si>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</si>
  <si>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</si>
  <si>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</si>
  <si>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</si>
  <si>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</si>
  <si>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</si>
  <si>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</si>
  <si>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</si>
  <si>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</si>
  <si>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</si>
  <si>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</si>
  <si>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</si>
  <si>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</si>
  <si>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</si>
  <si>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</si>
  <si>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</si>
  <si>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</si>
  <si>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</si>
  <si>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</si>
  <si>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</si>
  <si>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</si>
  <si>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</si>
  <si>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</si>
  <si>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</si>
  <si>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</si>
  <si>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</si>
  <si>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</si>
  <si>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</si>
  <si>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</si>
  <si>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</si>
  <si>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</si>
  <si>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</si>
  <si>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</si>
  <si>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</si>
  <si>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</si>
  <si>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</si>
  <si>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</si>
  <si>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</si>
  <si>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</si>
  <si>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</si>
  <si>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</si>
  <si>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</si>
  <si>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</si>
  <si>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</si>
  <si>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</si>
  <si>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</si>
  <si>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</si>
  <si>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</si>
  <si>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</si>
  <si>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</si>
  <si>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</si>
  <si>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</si>
  <si>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</si>
  <si>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</si>
  <si>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</si>
  <si>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</si>
  <si>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</si>
  <si>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</si>
  <si>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</si>
  <si>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</si>
  <si>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</si>
  <si>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</si>
  <si>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</si>
  <si>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</si>
  <si>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</si>
  <si>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</si>
  <si>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</si>
  <si>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</si>
  <si>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</si>
  <si>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</si>
  <si>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</si>
  <si>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</si>
  <si>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</si>
  <si>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</si>
  <si>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</si>
  <si>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</si>
  <si>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</si>
  <si>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</si>
  <si>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</si>
  <si>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</si>
  <si>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</si>
  <si>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</si>
  <si>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</si>
  <si>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</si>
  <si>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</si>
  <si>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</si>
  <si>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</si>
  <si>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</si>
  <si>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</si>
  <si>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</si>
  <si>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</si>
  <si>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</si>
  <si>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</si>
  <si>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</si>
  <si>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</si>
  <si>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</si>
  <si>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</si>
  <si>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</si>
  <si>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</si>
  <si>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</si>
  <si>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</si>
  <si>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</si>
  <si>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</si>
  <si>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</si>
  <si>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</si>
  <si>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</si>
  <si>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</si>
  <si>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</si>
  <si>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</si>
  <si>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</si>
  <si>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</si>
  <si>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</si>
  <si>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</si>
  <si>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</si>
  <si>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</si>
  <si>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</si>
  <si>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</si>
  <si>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</si>
  <si>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</si>
  <si>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</si>
  <si>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</si>
  <si>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</si>
  <si>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</si>
  <si>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</si>
  <si>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</si>
  <si>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</si>
  <si>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</si>
  <si>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</si>
  <si>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</si>
  <si>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</si>
  <si>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</si>
  <si>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</si>
  <si>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</si>
  <si>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</si>
  <si>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</si>
  <si>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</si>
  <si>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</si>
  <si>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</si>
  <si>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</si>
  <si>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</si>
  <si>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</si>
  <si>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</si>
  <si>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</si>
  <si>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</si>
  <si>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</si>
  <si>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</si>
  <si>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</si>
  <si>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</si>
  <si>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</si>
  <si>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</si>
  <si>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</si>
  <si>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</si>
  <si>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</si>
  <si>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</si>
  <si>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</si>
  <si>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</si>
  <si>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</si>
  <si>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</si>
  <si>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</si>
  <si>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</si>
  <si>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</si>
  <si>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</si>
  <si>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</si>
  <si>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</si>
  <si>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</si>
  <si>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</si>
  <si>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</si>
  <si>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</si>
  <si>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</si>
  <si>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</si>
  <si>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</si>
  <si>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</si>
  <si>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</si>
  <si>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</si>
  <si>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</si>
  <si>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</si>
  <si>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</si>
  <si>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</si>
  <si>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</si>
  <si>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</si>
  <si>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</si>
  <si>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</si>
  <si>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</si>
  <si>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</si>
  <si>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</si>
  <si>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</si>
  <si>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</si>
  <si>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</si>
  <si>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</si>
  <si>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</si>
  <si>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</si>
  <si>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</si>
  <si>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</si>
  <si>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</si>
  <si>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</si>
  <si>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</si>
  <si>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</si>
  <si>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</si>
  <si>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</si>
  <si>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</si>
  <si>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</si>
  <si>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</si>
  <si>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</si>
  <si>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</si>
  <si>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</si>
  <si>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</si>
  <si>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</si>
  <si>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</si>
  <si>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</si>
  <si>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</si>
  <si>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</si>
  <si>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</si>
  <si>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</si>
  <si>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</si>
  <si>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</si>
  <si>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</si>
  <si>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</si>
  <si>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</si>
  <si>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</si>
  <si>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</si>
  <si>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</si>
  <si>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</si>
  <si>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</si>
  <si>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</si>
  <si>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</si>
  <si>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</si>
  <si>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</si>
  <si>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</si>
  <si>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</si>
  <si>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</si>
  <si>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</si>
  <si>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</si>
  <si>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</si>
  <si>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</si>
  <si>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</si>
  <si>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</si>
  <si>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</si>
  <si>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</si>
  <si>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</si>
  <si>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</si>
  <si>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</si>
  <si>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</si>
  <si>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</si>
  <si>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</si>
  <si>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</si>
  <si>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</si>
  <si>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</si>
  <si>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</si>
  <si>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</si>
  <si>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</si>
  <si>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</si>
  <si>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</si>
  <si>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</si>
  <si>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</si>
  <si>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</si>
  <si>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</si>
  <si>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</si>
  <si>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</si>
  <si>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</si>
  <si>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</si>
  <si>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</si>
  <si>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</si>
  <si>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</si>
  <si>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</si>
  <si>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</si>
  <si>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</si>
  <si>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</si>
  <si>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</si>
  <si>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</si>
  <si>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</si>
  <si>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</si>
  <si>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</si>
  <si>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</si>
  <si>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</si>
  <si>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</si>
  <si>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</si>
  <si>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</si>
  <si>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</si>
  <si>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</si>
  <si>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</si>
  <si>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</si>
  <si>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</si>
  <si>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</si>
  <si>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</si>
  <si>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</si>
  <si>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</si>
  <si>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</si>
  <si>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</si>
  <si>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</si>
  <si>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</si>
  <si>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</si>
  <si>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</si>
  <si>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</si>
  <si>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</si>
  <si>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</si>
  <si>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</si>
  <si>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</si>
  <si>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</si>
  <si>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</si>
  <si>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</si>
  <si>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</si>
  <si>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</si>
  <si>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</si>
  <si>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</si>
  <si>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</si>
  <si>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</si>
  <si>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</si>
  <si>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</si>
  <si>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</si>
  <si>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</si>
  <si>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</si>
  <si>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</si>
  <si>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</si>
  <si>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</si>
  <si>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</si>
  <si>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</si>
  <si>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</si>
  <si>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</si>
  <si>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</si>
  <si>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</si>
  <si>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</si>
  <si>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</si>
  <si>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</si>
  <si>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</si>
  <si>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</si>
  <si>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</si>
  <si>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</si>
  <si>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</si>
  <si>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</si>
  <si>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</si>
  <si>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</si>
  <si>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</si>
  <si>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</si>
  <si>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</si>
  <si>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</si>
  <si>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</si>
  <si>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</si>
  <si>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</si>
  <si>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</si>
  <si>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</si>
  <si>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</si>
  <si>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</si>
  <si>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</si>
  <si>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</si>
  <si>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</si>
  <si>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</si>
  <si>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</si>
  <si>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</si>
  <si>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</si>
  <si>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</si>
  <si>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</si>
  <si>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</si>
  <si>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</si>
  <si>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</si>
  <si>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</si>
  <si>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</si>
  <si>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</si>
  <si>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</si>
  <si>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</si>
  <si>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</si>
  <si>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</si>
  <si>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</si>
  <si>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</si>
  <si>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</si>
  <si>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</si>
  <si>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</si>
  <si>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</si>
  <si>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</si>
  <si>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</si>
  <si>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</si>
  <si>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</si>
  <si>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</si>
  <si>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</si>
  <si>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</si>
  <si>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</si>
  <si>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</si>
  <si>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</si>
  <si>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</si>
  <si>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</si>
  <si>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</si>
  <si>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</si>
  <si>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</si>
  <si>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</si>
  <si>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</si>
  <si>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</si>
  <si>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</si>
  <si>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</si>
  <si>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</si>
  <si>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</si>
  <si>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</si>
  <si>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</si>
  <si>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</si>
  <si>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</si>
  <si>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</si>
  <si>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</si>
  <si>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</si>
  <si>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</si>
  <si>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</si>
  <si>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</si>
  <si>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</si>
  <si>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</si>
  <si>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</si>
  <si>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</si>
  <si>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</si>
  <si>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</si>
  <si>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</si>
  <si>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</si>
  <si>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</si>
  <si>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</si>
  <si>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</si>
  <si>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</si>
  <si>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</si>
  <si>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</si>
  <si>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</si>
  <si>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</si>
  <si>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</si>
  <si>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</si>
  <si>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</si>
  <si>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</si>
  <si>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</si>
  <si>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</si>
  <si>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</si>
  <si>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</si>
  <si>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</si>
  <si>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</si>
  <si>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</si>
  <si>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</si>
  <si>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</si>
  <si>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</si>
  <si>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</si>
  <si>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</si>
  <si>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</si>
  <si>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</si>
  <si>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</si>
  <si>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</si>
  <si>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</si>
  <si>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</si>
  <si>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</si>
  <si>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</si>
  <si>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</si>
  <si>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</si>
  <si>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</si>
  <si>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</si>
  <si>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</si>
  <si>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</si>
  <si>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</si>
  <si>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</si>
  <si>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</si>
  <si>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</si>
  <si>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</si>
  <si>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</si>
  <si>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</si>
  <si>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</si>
  <si>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</si>
  <si>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</si>
  <si>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</si>
  <si>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</si>
  <si>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</si>
  <si>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</si>
  <si>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</si>
  <si>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</si>
  <si>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</si>
  <si>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</si>
  <si>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</si>
  <si>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</si>
  <si>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</si>
  <si>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</si>
  <si>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</si>
  <si>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</si>
  <si>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</si>
  <si>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</si>
  <si>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</si>
  <si>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</si>
  <si>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</si>
  <si>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</si>
  <si>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</si>
  <si>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</si>
  <si>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</si>
  <si>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</si>
  <si>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</si>
  <si>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</si>
  <si>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</si>
  <si>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</si>
  <si>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</si>
  <si>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</si>
  <si>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</si>
  <si>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</si>
  <si>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</si>
  <si>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</si>
  <si>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</si>
  <si>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</si>
  <si>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</si>
  <si>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</si>
  <si>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</si>
  <si>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</si>
  <si>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</si>
  <si>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</si>
  <si>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</si>
  <si>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</si>
  <si>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</si>
  <si>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</si>
  <si>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</si>
  <si>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</si>
  <si>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</si>
  <si>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</si>
  <si>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</si>
  <si>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</si>
  <si>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</si>
  <si>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</si>
  <si>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</si>
  <si>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</si>
  <si>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</si>
  <si>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</si>
  <si>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</si>
  <si>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</si>
  <si>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</si>
  <si>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</si>
  <si>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</si>
  <si>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</si>
  <si>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</si>
  <si>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</si>
  <si>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</si>
  <si>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</si>
  <si>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</si>
  <si>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</si>
  <si>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</si>
  <si>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</si>
  <si>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</si>
  <si>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</si>
  <si>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</si>
  <si>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</si>
  <si>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</si>
  <si>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</si>
  <si>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</si>
  <si>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</si>
  <si>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</si>
  <si>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</si>
  <si>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</si>
  <si>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</si>
  <si>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</si>
  <si>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</si>
  <si>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</si>
  <si>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</si>
  <si>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</si>
  <si>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</si>
  <si>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</si>
  <si>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</si>
  <si>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</si>
  <si>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</si>
  <si>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</si>
  <si>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</si>
  <si>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</si>
  <si>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</si>
  <si>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</si>
  <si>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</si>
  <si>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</si>
  <si>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</si>
  <si>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</si>
  <si>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</si>
  <si>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</si>
  <si>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</si>
  <si>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</si>
  <si>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</si>
  <si>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</si>
  <si>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</si>
  <si>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</si>
  <si>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</si>
  <si>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</si>
  <si>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</si>
  <si>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</si>
  <si>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</si>
  <si>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</si>
  <si>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</si>
  <si>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</si>
  <si>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</si>
  <si>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</si>
  <si>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</si>
  <si>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</si>
  <si>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</si>
  <si>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</si>
  <si>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</si>
  <si>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</si>
  <si>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</si>
  <si>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</si>
  <si>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</si>
  <si>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</si>
  <si>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</si>
  <si>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</si>
  <si>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</si>
  <si>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</si>
  <si>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</si>
  <si>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</si>
  <si>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</si>
  <si>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</si>
  <si>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</si>
  <si>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</si>
  <si>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</si>
  <si>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</si>
  <si>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</si>
  <si>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</si>
  <si>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</si>
  <si>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</si>
  <si>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</si>
  <si>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</si>
  <si>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</si>
  <si>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</si>
  <si>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</si>
  <si>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</si>
  <si>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</si>
  <si>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</si>
  <si>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</si>
  <si>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</si>
  <si>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</si>
  <si>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</si>
  <si>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</si>
  <si>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</si>
  <si>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</si>
  <si>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</si>
  <si>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</si>
  <si>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</si>
  <si>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</si>
  <si>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</si>
  <si>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</si>
  <si>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</si>
  <si>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</si>
  <si>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</si>
  <si>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</si>
  <si>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</si>
  <si>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</si>
  <si>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</si>
  <si>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</si>
  <si>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</si>
  <si>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</si>
  <si>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</si>
  <si>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</si>
  <si>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</si>
  <si>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</si>
  <si>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</si>
  <si>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</si>
  <si>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</si>
  <si>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</si>
  <si>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</si>
  <si>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</si>
  <si>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</si>
  <si>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</si>
  <si>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</si>
  <si>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</si>
  <si>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</si>
  <si>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</si>
  <si>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</si>
  <si>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</si>
  <si>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</si>
  <si>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</si>
  <si>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</si>
  <si>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</si>
  <si>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</si>
  <si>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</si>
  <si>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</si>
  <si>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</si>
  <si>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</si>
  <si>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</si>
  <si>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</si>
  <si>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</si>
  <si>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</si>
  <si>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</si>
  <si>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</si>
  <si>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</si>
  <si>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</si>
  <si>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</si>
  <si>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</si>
  <si>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</si>
  <si>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</si>
  <si>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</si>
  <si>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</si>
  <si>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</si>
  <si>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</si>
  <si>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</si>
  <si>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</si>
  <si>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</si>
  <si>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</si>
  <si>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</si>
  <si>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</si>
  <si>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</si>
  <si>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</si>
  <si>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</si>
  <si>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</si>
  <si>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</si>
  <si>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</si>
  <si>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</si>
  <si>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</si>
  <si>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</si>
  <si>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</si>
  <si>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</si>
  <si>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</si>
  <si>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</si>
  <si>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</si>
  <si>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</si>
  <si>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</si>
  <si>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</si>
  <si>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</si>
  <si>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</si>
  <si>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</si>
  <si>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</si>
  <si>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</si>
  <si>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</si>
  <si>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</si>
  <si>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</si>
  <si>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</si>
  <si>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</si>
  <si>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</si>
  <si>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</si>
  <si>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</si>
  <si>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</si>
  <si>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</si>
  <si>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</si>
  <si>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</si>
  <si>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</si>
  <si>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</si>
  <si>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</si>
  <si>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</si>
  <si>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</si>
  <si>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</si>
  <si>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</si>
  <si>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</si>
  <si>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</si>
  <si>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</si>
  <si>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</si>
  <si>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</si>
  <si>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</si>
  <si>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</si>
  <si>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</si>
  <si>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</si>
  <si>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</si>
  <si>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</si>
  <si>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</si>
  <si>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</si>
  <si>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</si>
  <si>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</si>
  <si>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</si>
  <si>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</si>
  <si>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</si>
  <si>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</si>
  <si>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</si>
  <si>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</si>
  <si>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</si>
  <si>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</si>
  <si>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</si>
  <si>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</si>
  <si>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</si>
  <si>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</si>
  <si>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</si>
  <si>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</si>
  <si>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</si>
  <si>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</si>
  <si>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</si>
  <si>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</si>
  <si>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</si>
  <si>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</si>
  <si>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</si>
  <si>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</si>
  <si>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</si>
  <si>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</si>
  <si>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</si>
  <si>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</si>
  <si>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</si>
  <si>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</si>
  <si>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</si>
  <si>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</si>
  <si>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</si>
  <si>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</si>
  <si>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</si>
  <si>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</si>
  <si>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</si>
  <si>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</si>
  <si>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</si>
  <si>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</si>
  <si>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</si>
  <si>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</si>
  <si>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</si>
  <si>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</si>
  <si>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</si>
  <si>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</si>
  <si>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</si>
  <si>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</si>
  <si>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</si>
  <si>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</si>
  <si>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</si>
  <si>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</si>
  <si>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</si>
  <si>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</si>
  <si>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</si>
  <si>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</si>
  <si>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</si>
  <si>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</si>
  <si>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</si>
  <si>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</si>
  <si>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</si>
  <si>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</si>
  <si>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</si>
  <si>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</si>
  <si>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</si>
  <si>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</si>
  <si>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</si>
  <si>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</si>
  <si>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</si>
  <si>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</si>
  <si>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</si>
  <si>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</si>
  <si>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</si>
  <si>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</si>
  <si>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</si>
  <si>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</si>
  <si>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</si>
  <si>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</si>
  <si>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</si>
  <si>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</si>
  <si>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</si>
  <si>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</si>
  <si>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</si>
  <si>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</si>
  <si>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</si>
  <si>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</si>
  <si>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</si>
  <si>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</si>
  <si>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</si>
  <si>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</si>
  <si>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</si>
  <si>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</si>
  <si>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</si>
  <si>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</si>
  <si>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</si>
  <si>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</si>
  <si>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</si>
  <si>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</si>
  <si>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</si>
  <si>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</si>
  <si>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</si>
  <si>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</si>
  <si>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</si>
  <si>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</si>
  <si>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</si>
  <si>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</si>
  <si>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</si>
  <si>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</si>
  <si>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</si>
  <si>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</si>
  <si>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</si>
  <si>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</si>
  <si>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</si>
  <si>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</si>
  <si>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</si>
  <si>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</si>
  <si>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</si>
  <si>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</si>
  <si>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</si>
  <si>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</si>
  <si>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</si>
  <si>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</si>
  <si>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</si>
  <si>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</si>
  <si>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</si>
  <si>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</si>
  <si>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</si>
  <si>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</si>
  <si>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</si>
  <si>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</si>
  <si>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</si>
  <si>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</si>
  <si>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</si>
  <si>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</si>
  <si>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</si>
  <si>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</si>
  <si>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</si>
  <si>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</si>
  <si>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</si>
  <si>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</si>
  <si>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</si>
  <si>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</si>
  <si>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</si>
  <si>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</si>
  <si>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</si>
  <si>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</si>
  <si>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</si>
  <si>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</si>
  <si>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</si>
  <si>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</si>
  <si>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</si>
  <si>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</si>
  <si>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</si>
  <si>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</si>
  <si>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</si>
  <si>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</si>
  <si>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</si>
  <si>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</si>
  <si>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</si>
  <si>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</si>
  <si>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</si>
  <si>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</si>
  <si>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</si>
  <si>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</si>
  <si>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</si>
  <si>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</si>
  <si>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</si>
  <si>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</si>
  <si>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</si>
  <si>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</si>
  <si>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</si>
  <si>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</si>
  <si>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</si>
  <si>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</si>
  <si>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</si>
  <si>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</si>
  <si>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</si>
  <si>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</si>
  <si>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</si>
  <si>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</si>
  <si>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</si>
  <si>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</si>
  <si>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</si>
  <si>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</si>
  <si>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</si>
  <si>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</si>
  <si>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</si>
  <si>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</si>
  <si>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</si>
  <si>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</si>
  <si>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</si>
  <si>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</si>
  <si>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</si>
  <si>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</si>
  <si>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</si>
  <si>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</si>
  <si>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</si>
  <si>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</si>
  <si>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</si>
  <si>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</si>
  <si>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</si>
  <si>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</si>
  <si>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</si>
  <si>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</si>
  <si>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</si>
  <si>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</si>
  <si>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</si>
  <si>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</si>
  <si>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</si>
  <si>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</si>
  <si>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</si>
  <si>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</si>
  <si>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</si>
  <si>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</si>
  <si>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</si>
  <si>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</si>
  <si>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</si>
  <si>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</si>
  <si>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</si>
  <si>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</si>
  <si>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</si>
  <si>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</si>
  <si>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</si>
  <si>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</si>
  <si>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</si>
  <si>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</si>
  <si>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</si>
  <si>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</si>
  <si>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</si>
  <si>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</si>
  <si>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</si>
  <si>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</si>
  <si>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</si>
  <si>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</si>
  <si>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</si>
  <si>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</si>
  <si>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</si>
  <si>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</si>
  <si>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</si>
  <si>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</si>
  <si>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</si>
  <si>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</si>
  <si>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</si>
  <si>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</si>
  <si>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</si>
  <si>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</si>
  <si>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</si>
  <si>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</si>
  <si>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</si>
  <si>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</si>
  <si>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</si>
  <si>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</si>
  <si>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</si>
  <si>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</si>
  <si>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</si>
  <si>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</si>
  <si>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</si>
  <si>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</si>
  <si>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</si>
  <si>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</si>
  <si>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</si>
  <si>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</si>
  <si>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</si>
  <si>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</si>
  <si>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</si>
  <si>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</si>
  <si>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</si>
  <si>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</si>
  <si>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</si>
  <si>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</si>
  <si>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</si>
  <si>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</si>
  <si>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</si>
  <si>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</si>
  <si>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</si>
  <si>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</si>
  <si>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</si>
  <si>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</si>
  <si>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</si>
  <si>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</si>
  <si>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</si>
  <si>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</si>
  <si>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</si>
  <si>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</si>
  <si>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</si>
  <si>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</si>
  <si>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</si>
  <si>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</si>
  <si>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</si>
  <si>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</si>
  <si>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</si>
  <si>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</si>
  <si>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</si>
  <si>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</si>
  <si>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</si>
  <si>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</si>
  <si>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</si>
  <si>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</si>
  <si>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</si>
  <si>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</si>
  <si>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</si>
  <si>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</si>
  <si>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</si>
  <si>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</si>
  <si>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</si>
  <si>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</si>
  <si>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</si>
  <si>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</si>
  <si>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</si>
  <si>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</si>
  <si>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</si>
  <si>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</si>
  <si>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</si>
  <si>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</si>
  <si>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</si>
  <si>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</si>
  <si>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</si>
  <si>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</si>
  <si>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</si>
  <si>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</si>
  <si>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</si>
  <si>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</si>
  <si>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</si>
  <si>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</si>
  <si>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</si>
  <si>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</si>
  <si>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</si>
  <si>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</si>
  <si>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</si>
  <si>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</si>
  <si>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</si>
  <si>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</si>
  <si>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</si>
  <si>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</si>
  <si>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</si>
  <si>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</si>
  <si>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</si>
  <si>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</si>
  <si>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</si>
  <si>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</si>
  <si>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</si>
  <si>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</si>
  <si>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</si>
  <si>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</si>
  <si>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</si>
  <si>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</si>
  <si>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</si>
  <si>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</si>
  <si>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</si>
  <si>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</si>
  <si>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</si>
  <si>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</si>
  <si>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</si>
  <si>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</si>
  <si>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</si>
  <si>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</si>
  <si>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</si>
  <si>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</si>
  <si>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</si>
  <si>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</si>
  <si>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</si>
  <si>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</si>
  <si>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</si>
  <si>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</si>
  <si>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</si>
  <si>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</si>
  <si>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</si>
  <si>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</si>
  <si>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</si>
  <si>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</si>
  <si>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</si>
  <si>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</si>
  <si>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</si>
  <si>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</si>
  <si>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</si>
  <si>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</si>
  <si>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</si>
  <si>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</si>
  <si>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</si>
  <si>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</si>
  <si>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</si>
  <si>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</si>
  <si>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</si>
  <si>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</si>
  <si>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</si>
  <si>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</si>
  <si>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</si>
  <si>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</si>
  <si>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</si>
  <si>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</si>
  <si>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</si>
  <si>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</si>
  <si>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</si>
  <si>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</si>
  <si>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</si>
  <si>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</si>
  <si>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</si>
  <si>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</si>
  <si>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</si>
  <si>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</si>
  <si>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</si>
  <si>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</si>
  <si>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</si>
  <si>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</si>
  <si>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</si>
  <si>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</si>
  <si>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</si>
  <si>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</si>
  <si>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</si>
  <si>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</si>
  <si>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</si>
  <si>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</si>
  <si>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</si>
  <si>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</si>
  <si>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</si>
  <si>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</si>
  <si>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</si>
  <si>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</si>
  <si>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</si>
  <si>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</si>
  <si>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</si>
  <si>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</si>
  <si>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</si>
  <si>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</si>
  <si>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</si>
  <si>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</si>
  <si>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</si>
  <si>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</si>
  <si>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</si>
  <si>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</si>
  <si>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</si>
  <si>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</si>
  <si>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</si>
  <si>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</si>
  <si>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</si>
  <si>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</si>
  <si>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</si>
  <si>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</si>
  <si>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</si>
  <si>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</si>
  <si>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</si>
  <si>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</si>
  <si>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</si>
  <si>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</si>
  <si>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</si>
  <si>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</si>
  <si>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</si>
  <si>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</si>
  <si>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</si>
  <si>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</si>
  <si>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</si>
  <si>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</si>
  <si>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</si>
  <si>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</si>
  <si>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</si>
  <si>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</si>
  <si>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</si>
  <si>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</si>
  <si>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</si>
  <si>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</si>
  <si>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</si>
  <si>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</si>
  <si>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</si>
  <si>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</si>
  <si>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</si>
  <si>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</si>
  <si>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</si>
  <si>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</si>
  <si>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</si>
  <si>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</si>
  <si>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</si>
  <si>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</si>
  <si>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</si>
  <si>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</si>
  <si>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</si>
  <si>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</si>
  <si>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</si>
  <si>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</si>
  <si>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</si>
  <si>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</si>
  <si>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</si>
  <si>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</si>
  <si>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</si>
  <si>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</si>
  <si>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</si>
  <si>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</si>
  <si>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</si>
  <si>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</si>
  <si>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</si>
  <si>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</si>
  <si>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</si>
  <si>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</si>
  <si>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</si>
  <si>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</si>
  <si>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</si>
  <si>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</si>
  <si>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</si>
  <si>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</si>
  <si>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</si>
  <si>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</si>
  <si>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</si>
  <si>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</si>
  <si>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</si>
  <si>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</si>
  <si>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</si>
  <si>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</si>
  <si>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</si>
  <si>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</si>
  <si>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</si>
  <si>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</si>
  <si>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</si>
  <si>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</si>
  <si>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</si>
  <si>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</si>
  <si>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</si>
  <si>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</si>
  <si>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</si>
  <si>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</si>
  <si>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</si>
  <si>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</si>
  <si>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</si>
  <si>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</si>
  <si>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</si>
  <si>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</si>
  <si>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</si>
  <si>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</si>
  <si>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</si>
  <si>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</si>
  <si>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</si>
  <si>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</si>
  <si>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</si>
  <si>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</si>
  <si>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</si>
  <si>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</si>
  <si>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</si>
  <si>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</si>
  <si>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</si>
  <si>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</si>
  <si>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</si>
  <si>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</si>
  <si>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</si>
  <si>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</si>
  <si>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</si>
  <si>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</si>
  <si>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</si>
  <si>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</si>
  <si>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</si>
  <si>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</si>
  <si>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</si>
  <si>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</si>
  <si>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</si>
  <si>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</si>
  <si>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</si>
  <si>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</si>
  <si>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</si>
  <si>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</si>
  <si>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</si>
  <si>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</si>
  <si>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</si>
  <si>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</si>
  <si>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</si>
  <si>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</si>
  <si>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</si>
  <si>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</si>
  <si>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</si>
  <si>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</si>
  <si>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</si>
  <si>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</si>
  <si>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</si>
  <si>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</si>
  <si>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</si>
  <si>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</si>
  <si>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</si>
  <si>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</si>
  <si>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</si>
  <si>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</si>
  <si>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</si>
  <si>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</si>
  <si>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</si>
  <si>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</si>
  <si>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</si>
  <si>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</si>
  <si>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</si>
  <si>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</si>
  <si>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</si>
  <si>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</si>
  <si>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</si>
  <si>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</si>
  <si>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</si>
  <si>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</si>
  <si>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</si>
  <si>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</si>
  <si>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</si>
  <si>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</si>
  <si>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</si>
  <si>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</si>
  <si>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</si>
  <si>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</si>
  <si>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</si>
  <si>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</si>
  <si>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</si>
  <si>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</si>
  <si>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</si>
  <si>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</si>
  <si>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</si>
  <si>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</si>
  <si>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</si>
  <si>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</si>
  <si>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</si>
  <si>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</si>
  <si>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</si>
  <si>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</si>
  <si>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</si>
  <si>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</si>
  <si>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</si>
  <si>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</si>
  <si>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</si>
  <si>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</si>
  <si>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</si>
  <si>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</si>
  <si>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</si>
  <si>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</si>
  <si>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</si>
  <si>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</si>
  <si>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</si>
  <si>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</si>
  <si>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</si>
  <si>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</si>
  <si>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</si>
  <si>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</si>
  <si>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</si>
  <si>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</si>
  <si>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</si>
  <si>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</si>
  <si>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</si>
  <si>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</si>
  <si>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</si>
  <si>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</si>
  <si>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</si>
  <si>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</si>
  <si>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</si>
  <si>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</si>
  <si>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</si>
  <si>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</si>
  <si>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</si>
  <si>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</si>
  <si>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</si>
  <si>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</si>
  <si>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</si>
  <si>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</si>
  <si>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</si>
  <si>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</si>
  <si>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</si>
  <si>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</si>
  <si>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</si>
  <si>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</si>
  <si>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</si>
  <si>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</si>
  <si>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</si>
  <si>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</si>
  <si>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</si>
  <si>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</si>
  <si>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</si>
  <si>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</si>
  <si>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</si>
  <si>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</si>
  <si>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</si>
  <si>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</si>
  <si>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</si>
  <si>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</si>
  <si>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</si>
  <si>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</si>
  <si>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</si>
  <si>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</si>
  <si>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</si>
  <si>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</si>
  <si>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</si>
  <si>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</si>
  <si>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</si>
  <si>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</si>
  <si>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</si>
  <si>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</si>
  <si>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</si>
  <si>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</si>
  <si>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</si>
  <si>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</si>
  <si>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</si>
  <si>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</si>
  <si>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</si>
  <si>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</si>
  <si>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</si>
  <si>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</si>
  <si>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</si>
  <si>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</si>
  <si>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</si>
  <si>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</si>
  <si>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</si>
  <si>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</si>
  <si>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</si>
  <si>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</si>
  <si>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</si>
  <si>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</si>
  <si>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</si>
  <si>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</si>
  <si>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</si>
  <si>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</si>
  <si>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</si>
  <si>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</si>
  <si>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</si>
  <si>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</si>
  <si>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</si>
  <si>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</si>
  <si>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</si>
  <si>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</si>
  <si>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</si>
  <si>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</si>
  <si>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</si>
  <si>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</si>
  <si>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</si>
  <si>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</si>
  <si>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</si>
  <si>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</si>
  <si>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</si>
  <si>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</si>
  <si>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</si>
  <si>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</si>
  <si>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</si>
  <si>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</si>
  <si>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</si>
  <si>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</si>
  <si>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</si>
  <si>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</si>
  <si>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</si>
  <si>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</si>
  <si>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</si>
  <si>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</si>
  <si>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</si>
  <si>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</si>
  <si>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</si>
  <si>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</si>
  <si>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</si>
  <si>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</si>
  <si>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</si>
  <si>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</si>
  <si>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</si>
  <si>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</si>
  <si>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</si>
  <si>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</si>
  <si>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</si>
  <si>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</si>
  <si>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</si>
  <si>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</si>
  <si>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</si>
  <si>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</si>
  <si>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</si>
  <si>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</si>
  <si>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</si>
  <si>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</si>
  <si>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</si>
  <si>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</si>
  <si>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</si>
  <si>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</si>
  <si>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</si>
  <si>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</si>
  <si>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</si>
  <si>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</si>
  <si>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</si>
  <si>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</si>
  <si>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</si>
  <si>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</si>
  <si>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</si>
  <si>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</si>
  <si>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</si>
  <si>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</si>
  <si>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</si>
  <si>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</si>
  <si>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</si>
  <si>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</si>
  <si>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</si>
  <si>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</si>
  <si>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</si>
  <si>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</si>
  <si>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</si>
  <si>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</si>
  <si>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</si>
  <si>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</si>
  <si>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</si>
  <si>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</si>
  <si>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</si>
  <si>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</si>
  <si>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</si>
  <si>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</si>
  <si>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</si>
  <si>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</si>
  <si>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</si>
  <si>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</si>
  <si>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</si>
  <si>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</si>
  <si>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</si>
  <si>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</si>
  <si>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</si>
  <si>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</si>
  <si>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</si>
  <si>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</si>
  <si>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</si>
  <si>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</si>
  <si>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</si>
  <si>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</si>
  <si>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</si>
  <si>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</si>
  <si>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</si>
  <si>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</si>
  <si>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</si>
  <si>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</si>
  <si>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</si>
  <si>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</si>
  <si>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</si>
  <si>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</si>
  <si>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</si>
  <si>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</si>
  <si>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</si>
  <si>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</si>
  <si>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</si>
  <si>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</si>
  <si>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</si>
  <si>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</si>
  <si>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</si>
  <si>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</si>
  <si>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</si>
  <si>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</si>
  <si>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</si>
  <si>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</si>
  <si>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</si>
  <si>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</si>
  <si>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</si>
  <si>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</si>
  <si>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</si>
  <si>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</si>
  <si>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</si>
  <si>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</si>
  <si>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</si>
  <si>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</si>
  <si>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</si>
  <si>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</si>
  <si>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</si>
  <si>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</si>
  <si>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</si>
  <si>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</si>
  <si>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</si>
  <si>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</si>
  <si>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</si>
  <si>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</si>
  <si>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</si>
  <si>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</si>
  <si>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</si>
  <si>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</si>
  <si>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</si>
  <si>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</si>
  <si>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</si>
  <si>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</si>
  <si>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</si>
  <si>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</si>
  <si>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</si>
  <si>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</si>
  <si>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</si>
  <si>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</si>
  <si>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</si>
  <si>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</si>
  <si>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</si>
  <si>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</si>
  <si>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</si>
  <si>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</si>
  <si>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</si>
  <si>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</si>
  <si>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</si>
  <si>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</si>
  <si>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</si>
  <si>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</si>
  <si>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</si>
  <si>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</si>
  <si>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</si>
  <si>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</si>
  <si>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</si>
  <si>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</si>
  <si>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</si>
  <si>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</si>
  <si>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</si>
  <si>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</si>
  <si>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</si>
  <si>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</si>
  <si>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</si>
  <si>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</si>
  <si>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</si>
  <si>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</si>
  <si>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</si>
  <si>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</si>
  <si>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</si>
  <si>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</si>
  <si>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</si>
  <si>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</si>
  <si>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</si>
  <si>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</si>
  <si>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</si>
  <si>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</si>
  <si>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</si>
  <si>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</si>
  <si>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</si>
  <si>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</si>
  <si>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</si>
  <si>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</si>
  <si>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</si>
  <si>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</si>
  <si>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</si>
  <si>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</si>
  <si>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</si>
  <si>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</si>
  <si>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</si>
  <si>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</si>
  <si>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</si>
  <si>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</si>
  <si>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</si>
  <si>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</si>
  <si>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</si>
  <si>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</si>
  <si>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</si>
  <si>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</si>
  <si>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</si>
  <si>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</si>
  <si>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</si>
  <si>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</si>
  <si>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</si>
  <si>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</si>
  <si>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</si>
  <si>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</si>
  <si>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</si>
  <si>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</si>
  <si>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</si>
  <si>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</si>
  <si>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</si>
  <si>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</si>
  <si>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</si>
  <si>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</si>
  <si>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</si>
  <si>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</si>
  <si>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</si>
  <si>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</si>
  <si>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</si>
  <si>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</si>
  <si>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</si>
  <si>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</si>
  <si>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</si>
  <si>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</si>
  <si>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</si>
  <si>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</si>
  <si>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</si>
  <si>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</si>
  <si>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</si>
  <si>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</si>
  <si>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</si>
  <si>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</si>
  <si>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</si>
  <si>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</si>
  <si>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</si>
  <si>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</si>
  <si>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</si>
  <si>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</si>
  <si>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</si>
  <si>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</si>
  <si>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</si>
  <si>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</si>
  <si>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</si>
  <si>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</si>
  <si>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</si>
  <si>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</si>
  <si>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</si>
  <si>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</si>
  <si>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</si>
  <si>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</si>
  <si>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</si>
  <si>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</si>
  <si>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</si>
  <si>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</si>
  <si>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</si>
  <si>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</si>
  <si>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</si>
  <si>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</si>
  <si>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</si>
  <si>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</si>
  <si>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</si>
  <si>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</si>
  <si>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</si>
  <si>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</si>
  <si>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</si>
  <si>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</si>
  <si>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</si>
  <si>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</si>
  <si>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</si>
  <si>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</si>
  <si>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</si>
  <si>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</si>
  <si>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</si>
  <si>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</si>
  <si>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</si>
  <si>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</si>
  <si>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</si>
  <si>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</si>
  <si>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</si>
  <si>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</si>
  <si>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</si>
  <si>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</si>
  <si>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</si>
  <si>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</si>
  <si>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</si>
  <si>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</si>
  <si>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</si>
  <si>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</si>
  <si>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</si>
  <si>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</si>
  <si>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</si>
  <si>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</si>
  <si>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</si>
  <si>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</si>
  <si>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</si>
  <si>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</si>
  <si>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</si>
  <si>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</si>
  <si>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</si>
  <si>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</si>
  <si>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</si>
  <si>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</si>
  <si>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</si>
  <si>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</si>
  <si>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</si>
  <si>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</si>
  <si>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</si>
  <si>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</si>
  <si>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</si>
  <si>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</si>
  <si>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</si>
  <si>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</si>
  <si>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</si>
  <si>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</si>
  <si>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</si>
  <si>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</si>
  <si>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</si>
  <si>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</si>
  <si>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</si>
  <si>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</si>
  <si>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</si>
  <si>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</si>
  <si>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</si>
  <si>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</si>
  <si>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</si>
  <si>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</si>
  <si>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</si>
  <si>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</si>
  <si>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</si>
  <si>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</si>
  <si>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</si>
  <si>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</si>
  <si>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</si>
  <si>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</si>
  <si>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</si>
  <si>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</si>
  <si>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</si>
  <si>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</si>
  <si>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</si>
  <si>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</si>
  <si>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</si>
  <si>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</si>
  <si>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</si>
  <si>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</si>
  <si>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</si>
  <si>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</si>
  <si>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</si>
  <si>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</si>
  <si>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</si>
  <si>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</si>
  <si>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</si>
  <si>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</si>
  <si>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</si>
  <si>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</si>
  <si>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</si>
  <si>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</si>
  <si>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</si>
  <si>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</si>
  <si>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</si>
  <si>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</si>
  <si>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</si>
  <si>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</si>
  <si>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</si>
  <si>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</si>
  <si>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</si>
  <si>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</si>
  <si>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</si>
  <si>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</si>
  <si>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</si>
  <si>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</si>
  <si>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</si>
  <si>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</si>
  <si>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</si>
  <si>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</si>
  <si>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</si>
  <si>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</si>
  <si>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</si>
  <si>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</si>
  <si>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</si>
  <si>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</si>
  <si>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</si>
  <si>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</si>
  <si>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</si>
  <si>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</si>
  <si>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</si>
  <si>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</si>
  <si>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</si>
  <si>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</si>
  <si>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</si>
  <si>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</si>
  <si>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</si>
  <si>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</si>
  <si>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</si>
  <si>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</si>
  <si>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</si>
  <si>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</si>
  <si>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</si>
  <si>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</si>
  <si>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</si>
  <si>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</si>
  <si>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</si>
  <si>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</si>
  <si>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</si>
  <si>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</si>
  <si>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</si>
  <si>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</si>
  <si>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</si>
  <si>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</si>
  <si>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</si>
  <si>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</si>
  <si>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</si>
  <si>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</si>
  <si>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</si>
  <si>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</si>
  <si>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</si>
  <si>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</si>
  <si>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</si>
  <si>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</si>
  <si>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</si>
  <si>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</si>
  <si>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</si>
  <si>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</si>
  <si>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</si>
  <si>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</si>
  <si>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</si>
  <si>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</si>
  <si>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</si>
  <si>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</si>
  <si>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</si>
  <si>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</si>
  <si>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</si>
  <si>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</si>
  <si>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</si>
  <si>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</si>
  <si>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</si>
  <si>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</si>
  <si>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</si>
  <si>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</si>
  <si>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</si>
  <si>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</si>
  <si>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</si>
  <si>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</si>
  <si>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</si>
  <si>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</si>
  <si>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</si>
  <si>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</si>
  <si>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</si>
  <si>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</si>
  <si>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</si>
  <si>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</si>
  <si>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</si>
  <si>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</si>
  <si>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</si>
  <si>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</si>
  <si>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</si>
  <si>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</si>
  <si>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</si>
  <si>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</si>
  <si>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</si>
  <si>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</si>
  <si>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</si>
  <si>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</si>
  <si>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</si>
  <si>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</si>
  <si>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</si>
  <si>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</si>
  <si>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</si>
  <si>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</si>
  <si>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</si>
  <si>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</si>
  <si>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</si>
  <si>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</si>
  <si>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</si>
  <si>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</si>
  <si>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</si>
  <si>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</si>
  <si>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</si>
  <si>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</si>
  <si>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</si>
  <si>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</si>
  <si>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</si>
  <si>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</si>
  <si>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</si>
  <si>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</si>
  <si>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</si>
  <si>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</si>
  <si>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</si>
  <si>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</si>
  <si>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</si>
  <si>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</si>
  <si>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</si>
  <si>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</si>
  <si>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</si>
  <si>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</si>
  <si>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</si>
  <si>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</si>
  <si>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</si>
  <si>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</si>
  <si>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</si>
  <si>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</si>
  <si>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</si>
  <si>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</si>
  <si>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</si>
  <si>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</si>
  <si>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</si>
  <si>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</si>
  <si>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</si>
  <si>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</si>
  <si>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</si>
  <si>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</si>
  <si>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</si>
  <si>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</si>
  <si>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</si>
  <si>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</si>
  <si>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</si>
  <si>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</si>
  <si>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</si>
  <si>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</si>
  <si>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</si>
  <si>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</si>
  <si>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</si>
  <si>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</si>
  <si>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</si>
  <si>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</si>
  <si>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</si>
  <si>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</si>
  <si>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</si>
  <si>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</si>
  <si>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</si>
  <si>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</si>
  <si>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</si>
  <si>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</si>
  <si>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</si>
  <si>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</si>
  <si>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</si>
  <si>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</si>
  <si>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</si>
  <si>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</si>
  <si>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</si>
  <si>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</si>
  <si>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</si>
  <si>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</si>
  <si>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</si>
  <si>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</si>
  <si>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</si>
  <si>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</si>
  <si>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</si>
  <si>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</si>
  <si>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</si>
  <si>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</si>
  <si>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</si>
  <si>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</si>
  <si>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</si>
  <si>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</si>
  <si>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</si>
  <si>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</si>
  <si>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</si>
  <si>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</si>
  <si>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</si>
  <si>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</si>
  <si>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</si>
  <si>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</si>
  <si>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</si>
  <si>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</si>
  <si>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</si>
  <si>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</si>
  <si>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</si>
  <si>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</si>
  <si>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</si>
  <si>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</si>
  <si>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</si>
  <si>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</si>
  <si>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</si>
  <si>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</si>
  <si>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</si>
  <si>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</si>
  <si>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</si>
  <si>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</si>
  <si>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</si>
  <si>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</si>
  <si>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</si>
  <si>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</si>
  <si>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</si>
  <si>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</si>
  <si>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</si>
  <si>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</si>
  <si>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</si>
  <si>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</si>
  <si>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</si>
  <si>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</si>
  <si>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</si>
  <si>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</si>
  <si>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</si>
  <si>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</si>
  <si>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</si>
  <si>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</si>
  <si>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</si>
  <si>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</si>
  <si>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</si>
  <si>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</si>
  <si>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</si>
  <si>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</si>
  <si>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</si>
  <si>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</si>
  <si>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</si>
  <si>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</si>
  <si>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</si>
  <si>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</si>
  <si>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</si>
  <si>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</si>
  <si>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</si>
  <si>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</si>
  <si>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</si>
  <si>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</si>
  <si>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</si>
  <si>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</si>
  <si>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</si>
  <si>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</si>
  <si>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</si>
  <si>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</si>
  <si>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</si>
  <si>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</si>
  <si>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</si>
  <si>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</si>
  <si>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</si>
  <si>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</si>
  <si>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</si>
  <si>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</si>
  <si>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</si>
  <si>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</si>
  <si>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</si>
  <si>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</si>
  <si>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</si>
  <si>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</si>
  <si>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</si>
  <si>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</si>
  <si>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</si>
  <si>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</si>
  <si>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</si>
  <si>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</si>
  <si>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</si>
  <si>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</si>
  <si>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</si>
  <si>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</si>
  <si>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</si>
  <si>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</si>
  <si>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</si>
  <si>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</si>
  <si>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</si>
  <si>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</si>
  <si>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</si>
  <si>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</si>
  <si>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</si>
  <si>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</si>
  <si>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</si>
  <si>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</si>
  <si>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</si>
  <si>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</si>
  <si>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</si>
  <si>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</si>
  <si>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</si>
  <si>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</si>
  <si>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</si>
  <si>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</si>
  <si>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</si>
  <si>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</si>
  <si>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</si>
  <si>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</si>
  <si>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</si>
  <si>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</si>
  <si>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</si>
  <si>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</si>
  <si>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</si>
  <si>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</si>
  <si>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</si>
  <si>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</si>
  <si>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</si>
  <si>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</si>
  <si>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</si>
  <si>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</si>
  <si>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</si>
  <si>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</si>
  <si>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</si>
  <si>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</si>
  <si>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</si>
  <si>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</si>
  <si>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</si>
  <si>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</si>
  <si>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</si>
  <si>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</si>
  <si>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</si>
  <si>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</si>
  <si>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</si>
  <si>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</si>
  <si>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</si>
  <si>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</si>
  <si>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</si>
  <si>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</si>
  <si>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</si>
  <si>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</si>
  <si>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</si>
  <si>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</si>
  <si>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</si>
  <si>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</si>
  <si>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</si>
  <si>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</si>
  <si>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</si>
  <si>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</si>
  <si>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</si>
  <si>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</si>
  <si>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</si>
  <si>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</si>
  <si>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</si>
  <si>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</si>
  <si>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</si>
  <si>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</si>
  <si>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</si>
  <si>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</si>
  <si>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</si>
  <si>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</si>
  <si>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</si>
  <si>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</si>
  <si>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</si>
  <si>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</si>
  <si>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</si>
  <si>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</si>
  <si>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</si>
  <si>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</si>
  <si>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</si>
  <si>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</si>
  <si>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</si>
  <si>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</si>
  <si>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</si>
  <si>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</si>
  <si>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</si>
  <si>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</si>
  <si>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</si>
  <si>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</si>
  <si>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</si>
  <si>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</si>
  <si>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</si>
  <si>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</si>
  <si>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</si>
  <si>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</si>
  <si>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</si>
  <si>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</si>
  <si>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</si>
  <si>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</si>
  <si>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</si>
  <si>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</si>
  <si>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</si>
  <si>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</si>
  <si>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</si>
  <si>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</si>
  <si>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</si>
  <si>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</si>
  <si>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</si>
  <si>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</si>
  <si>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</si>
  <si>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</si>
  <si>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</si>
  <si>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</si>
  <si>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</si>
  <si>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</si>
  <si>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</si>
  <si>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</si>
  <si>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</si>
  <si>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</si>
  <si>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</si>
  <si>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</si>
  <si>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</si>
  <si>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</si>
  <si>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</si>
  <si>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</si>
  <si>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</si>
  <si>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</si>
  <si>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</si>
  <si>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</si>
  <si>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</si>
  <si>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</si>
  <si>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</si>
  <si>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</si>
  <si>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</si>
  <si>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</si>
  <si>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</si>
  <si>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</si>
  <si>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</si>
  <si>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</si>
  <si>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</si>
  <si>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</si>
  <si>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</si>
  <si>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</si>
  <si>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</si>
  <si>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</si>
  <si>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</si>
  <si>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</si>
  <si>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</si>
  <si>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</si>
  <si>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</si>
  <si>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</si>
  <si>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</si>
  <si>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</si>
  <si>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</si>
  <si>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</si>
  <si>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</si>
  <si>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</si>
  <si>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</si>
  <si>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</si>
  <si>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</si>
  <si>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</si>
  <si>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</si>
  <si>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</si>
  <si>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</si>
  <si>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</si>
  <si>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</si>
  <si>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</si>
  <si>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</si>
  <si>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</si>
  <si>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</si>
  <si>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</si>
  <si>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</si>
  <si>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</si>
  <si>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</si>
  <si>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</si>
  <si>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</si>
  <si>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</si>
  <si>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</si>
  <si>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</si>
  <si>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</si>
  <si>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</si>
  <si>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</si>
  <si>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</si>
  <si>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</si>
  <si>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</si>
  <si>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</si>
  <si>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</si>
  <si>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</si>
  <si>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</si>
  <si>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</si>
  <si>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</si>
  <si>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</si>
  <si>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</si>
  <si>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</si>
  <si>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</si>
  <si>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</si>
  <si>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</si>
  <si>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</si>
  <si>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</si>
  <si>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</si>
  <si>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</si>
  <si>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</si>
  <si>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</si>
  <si>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</si>
  <si>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</si>
  <si>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</si>
  <si>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</si>
  <si>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</si>
  <si>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</si>
  <si>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</si>
  <si>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</si>
  <si>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</si>
  <si>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</si>
  <si>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</si>
  <si>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</si>
  <si>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</si>
  <si>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</si>
  <si>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</si>
  <si>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</si>
  <si>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</si>
  <si>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</si>
  <si>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</si>
  <si>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</si>
  <si>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</si>
  <si>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</si>
  <si>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</si>
  <si>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</si>
  <si>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</si>
  <si>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</si>
  <si>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</si>
  <si>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</si>
  <si>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</si>
  <si>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</si>
  <si>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</si>
  <si>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</si>
  <si>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</si>
  <si>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</si>
  <si>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</si>
  <si>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</si>
  <si>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</si>
  <si>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</si>
  <si>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</si>
  <si>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</si>
  <si>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</si>
  <si>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</si>
  <si>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</si>
  <si>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</si>
  <si>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</si>
  <si>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</si>
  <si>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</si>
  <si>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</si>
  <si>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</si>
  <si>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</si>
  <si>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</si>
  <si>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</si>
  <si>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</si>
  <si>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</si>
  <si>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</si>
  <si>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</si>
  <si>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</si>
  <si>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</si>
  <si>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</si>
  <si>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</si>
  <si>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</si>
  <si>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</si>
  <si>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</si>
  <si>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</si>
  <si>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</si>
  <si>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</si>
  <si>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</si>
  <si>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</si>
  <si>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</si>
  <si>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</si>
  <si>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</si>
  <si>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</si>
  <si>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</si>
  <si>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</si>
  <si>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</si>
  <si>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</si>
  <si>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</si>
  <si>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</si>
  <si>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</si>
  <si>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</si>
  <si>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</si>
  <si>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</si>
  <si>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</si>
  <si>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</si>
  <si>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</si>
  <si>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</si>
  <si>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</si>
  <si>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</si>
  <si>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</si>
  <si>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</si>
  <si>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</si>
  <si>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</si>
  <si>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</si>
  <si>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</si>
  <si>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</si>
  <si>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</si>
  <si>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</si>
  <si>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</si>
  <si>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</si>
  <si>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</si>
  <si>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</si>
  <si>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</si>
  <si>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</si>
  <si>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</si>
  <si>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</si>
  <si>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</si>
  <si>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</si>
  <si>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</si>
  <si>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</si>
  <si>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</si>
  <si>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</si>
  <si>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</si>
  <si>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</si>
  <si>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</si>
  <si>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</si>
  <si>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</si>
  <si>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</si>
  <si>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</si>
  <si>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</si>
  <si>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</si>
  <si>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</si>
  <si>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</si>
  <si>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</si>
  <si>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</si>
  <si>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</si>
  <si>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</si>
  <si>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</si>
  <si>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</si>
  <si>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</si>
  <si>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</si>
  <si>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</si>
  <si>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</si>
  <si>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</si>
  <si>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</si>
  <si>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</si>
  <si>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</si>
  <si>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</si>
  <si>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</si>
  <si>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</si>
  <si>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</si>
  <si>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</si>
  <si>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</si>
  <si>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</si>
  <si>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</si>
  <si>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</si>
  <si>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</si>
  <si>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</si>
  <si>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</si>
  <si>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</si>
  <si>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</si>
  <si>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</si>
  <si>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</si>
  <si>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</si>
  <si>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</si>
  <si>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</si>
  <si>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</si>
  <si>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</si>
  <si>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</si>
  <si>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</si>
  <si>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</si>
  <si>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</si>
  <si>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</si>
  <si>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</si>
  <si>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</si>
  <si>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</si>
  <si>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</si>
  <si>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</si>
  <si>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</si>
  <si>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</si>
  <si>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</si>
  <si>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</si>
  <si>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</si>
  <si>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</si>
  <si>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</si>
  <si>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</si>
  <si>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</si>
  <si>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</si>
  <si>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</si>
  <si>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</si>
  <si>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</si>
  <si>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</si>
  <si>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</si>
  <si>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</si>
  <si>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</si>
  <si>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</si>
  <si>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</si>
  <si>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</si>
  <si>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</si>
  <si>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</si>
  <si>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</si>
  <si>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</si>
  <si>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</si>
  <si>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</si>
  <si>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</si>
  <si>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</si>
  <si>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</si>
  <si>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</si>
  <si>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</si>
  <si>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</si>
  <si>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</si>
  <si>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</si>
  <si>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</si>
  <si>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</si>
  <si>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</si>
  <si>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</si>
  <si>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</si>
  <si>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</si>
  <si>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</si>
  <si>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</si>
  <si>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</si>
  <si>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</si>
  <si>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</si>
  <si>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</si>
  <si>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</si>
  <si>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</si>
  <si>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</si>
  <si>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</si>
  <si>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</si>
  <si>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</si>
  <si>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</si>
  <si>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</si>
  <si>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</si>
  <si>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</si>
  <si>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</si>
  <si>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</si>
  <si>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</si>
  <si>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</si>
  <si>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</si>
  <si>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</si>
  <si>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</si>
  <si>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</si>
  <si>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</si>
  <si>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</si>
  <si>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</si>
  <si>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</si>
  <si>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</si>
  <si>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</si>
  <si>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</si>
  <si>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</si>
  <si>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</si>
  <si>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</si>
  <si>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</si>
  <si>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</si>
  <si>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</si>
  <si>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</si>
  <si>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</si>
  <si>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</si>
  <si>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</si>
  <si>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</si>
  <si>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</si>
  <si>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</si>
  <si>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</si>
  <si>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</si>
  <si>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</si>
  <si>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</si>
  <si>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</si>
  <si>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</si>
  <si>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</si>
  <si>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</si>
  <si>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</si>
  <si>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</si>
  <si>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</si>
  <si>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</si>
  <si>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</si>
  <si>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</si>
  <si>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</si>
  <si>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</si>
  <si>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</si>
  <si>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</si>
  <si>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</si>
  <si>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</si>
  <si>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</si>
  <si>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</si>
  <si>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</si>
  <si>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</si>
  <si>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</si>
  <si>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</si>
  <si>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</si>
  <si>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</si>
  <si>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</si>
  <si>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</si>
  <si>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</si>
  <si>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</si>
  <si>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</si>
  <si>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</si>
  <si>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</si>
  <si>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</si>
  <si>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</si>
  <si>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</si>
  <si>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</si>
  <si>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</si>
  <si>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</si>
  <si>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</si>
  <si>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</si>
  <si>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</si>
  <si>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</si>
  <si>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</si>
  <si>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</si>
  <si>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</si>
  <si>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</si>
  <si>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</si>
  <si>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</si>
  <si>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</si>
  <si>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</si>
  <si>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</si>
  <si>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</si>
  <si>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</si>
  <si>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</si>
  <si>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</si>
  <si>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</si>
  <si>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</si>
  <si>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</si>
  <si>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</si>
  <si>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</si>
  <si>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</si>
  <si>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</si>
  <si>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</si>
  <si>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</si>
  <si>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</si>
  <si>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</si>
  <si>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</si>
  <si>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</si>
  <si>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</si>
  <si>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</si>
  <si>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</si>
  <si>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</si>
  <si>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</si>
  <si>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</si>
  <si>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</si>
  <si>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</si>
  <si>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</si>
  <si>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</si>
  <si>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</si>
  <si>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</si>
  <si>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</si>
  <si>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</si>
  <si>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</si>
  <si>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</si>
  <si>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</si>
  <si>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</si>
  <si>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</si>
  <si>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</si>
  <si>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</si>
  <si>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</si>
  <si>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</si>
  <si>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</si>
  <si>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</si>
  <si>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</si>
  <si>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</si>
  <si>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</si>
  <si>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</si>
  <si>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</si>
  <si>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</si>
  <si>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</si>
  <si>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</si>
  <si>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</si>
  <si>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</si>
  <si>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</si>
  <si>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</si>
  <si>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</si>
  <si>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</si>
  <si>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</si>
  <si>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</si>
  <si>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</si>
  <si>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</si>
  <si>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</si>
  <si>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</si>
  <si>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</si>
  <si>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</si>
  <si>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</si>
  <si>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</si>
  <si>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</si>
  <si>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</si>
  <si>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</si>
  <si>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</si>
  <si>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</si>
  <si>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</si>
  <si>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</si>
  <si>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</si>
  <si>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</si>
  <si>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</si>
  <si>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</si>
  <si>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</si>
  <si>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</si>
  <si>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</si>
  <si>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</si>
  <si>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</si>
  <si>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</si>
  <si>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</si>
  <si>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</si>
  <si>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</si>
  <si>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</si>
  <si>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</si>
  <si>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</si>
  <si>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</si>
  <si>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</si>
  <si>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</si>
  <si>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</si>
  <si>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</si>
  <si>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</si>
  <si>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</si>
  <si>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</si>
  <si>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</si>
  <si>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</si>
  <si>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</si>
  <si>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</si>
  <si>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</si>
  <si>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</si>
  <si>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</si>
  <si>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</si>
  <si>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</si>
  <si>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</si>
  <si>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</si>
  <si>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</si>
  <si>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</si>
  <si>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</si>
  <si>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</si>
  <si>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</si>
  <si>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</si>
  <si>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</si>
  <si>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</si>
  <si>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</si>
  <si>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</si>
  <si>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</si>
  <si>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</si>
  <si>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</si>
  <si>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</si>
  <si>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</si>
  <si>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</si>
  <si>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</si>
  <si>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</si>
  <si>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</si>
  <si>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</si>
  <si>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</si>
  <si>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</si>
  <si>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</si>
  <si>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</si>
  <si>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</si>
  <si>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</si>
  <si>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</si>
  <si>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</si>
  <si>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</si>
  <si>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</si>
  <si>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</si>
  <si>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</si>
  <si>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</si>
  <si>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</si>
  <si>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</si>
  <si>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</si>
  <si>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</si>
  <si>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</si>
  <si>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</si>
  <si>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</si>
  <si>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</si>
  <si>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</si>
  <si>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</si>
  <si>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</si>
  <si>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</si>
  <si>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</si>
  <si>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</si>
  <si>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</si>
  <si>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</si>
  <si>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</si>
  <si>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</si>
  <si>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</si>
  <si>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</si>
  <si>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</si>
  <si>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</si>
  <si>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</si>
  <si>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</si>
  <si>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</si>
  <si>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</si>
  <si>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</si>
  <si>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</si>
  <si>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</si>
  <si>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</si>
  <si>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</si>
  <si>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</si>
  <si>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</si>
  <si>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</si>
  <si>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</si>
  <si>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</si>
  <si>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</si>
  <si>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</si>
  <si>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</si>
  <si>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</si>
  <si>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</si>
  <si>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</si>
  <si>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</si>
  <si>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</si>
  <si>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</si>
  <si>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</si>
  <si>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</si>
  <si>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</si>
  <si>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</si>
  <si>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</si>
  <si>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</si>
  <si>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</si>
  <si>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</si>
  <si>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</si>
  <si>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</si>
  <si>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</si>
  <si>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</si>
  <si>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</si>
  <si>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</si>
  <si>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</si>
  <si>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</si>
  <si>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</si>
  <si>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</si>
  <si>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</si>
  <si>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</si>
  <si>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</si>
  <si>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</si>
  <si>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</si>
  <si>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</si>
  <si>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</si>
  <si>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</si>
  <si>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</si>
  <si>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</si>
  <si>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</si>
  <si>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</si>
  <si>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</si>
  <si>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</si>
  <si>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</si>
  <si>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</si>
  <si>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</si>
  <si>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</si>
  <si>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</si>
  <si>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</si>
  <si>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</si>
  <si>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</si>
  <si>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</si>
  <si>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</si>
  <si>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</si>
  <si>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</si>
  <si>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</si>
  <si>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</si>
  <si>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</si>
  <si>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</si>
  <si>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</si>
  <si>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</si>
  <si>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</si>
  <si>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</si>
  <si>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</si>
  <si>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</si>
  <si>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</si>
  <si>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</si>
  <si>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</si>
  <si>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</si>
  <si>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</si>
  <si>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</si>
  <si>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</si>
  <si>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</si>
  <si>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</si>
  <si>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</si>
  <si>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</si>
  <si>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</si>
  <si>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</si>
  <si>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</si>
  <si>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</si>
  <si>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</si>
  <si>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</si>
  <si>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</si>
  <si>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</si>
  <si>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</si>
  <si>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</si>
  <si>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</si>
  <si>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</si>
  <si>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</si>
  <si>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</si>
  <si>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</si>
  <si>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</si>
  <si>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</si>
  <si>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</si>
  <si>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</si>
  <si>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</si>
  <si>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</si>
  <si>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</si>
  <si>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</si>
  <si>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</si>
  <si>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</si>
  <si>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</si>
  <si>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</si>
  <si>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</si>
  <si>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</si>
  <si>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</si>
  <si>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</si>
  <si>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</si>
  <si>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</si>
  <si>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</si>
  <si>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</si>
  <si>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</si>
  <si>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</si>
  <si>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</si>
  <si>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</si>
  <si>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</si>
  <si>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</si>
  <si>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</si>
  <si>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</si>
  <si>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</si>
  <si>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</si>
  <si>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</si>
  <si>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</si>
  <si>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</si>
  <si>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</si>
  <si>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</si>
  <si>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</si>
  <si>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</si>
  <si>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</si>
  <si>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</si>
  <si>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</si>
  <si>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</si>
  <si>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</si>
  <si>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</si>
  <si>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</si>
  <si>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</si>
  <si>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</si>
  <si>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</si>
  <si>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</si>
  <si>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</si>
  <si>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</si>
  <si>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</si>
  <si>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</si>
  <si>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</si>
  <si>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</si>
  <si>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</si>
  <si>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</si>
  <si>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</si>
  <si>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</si>
  <si>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</si>
  <si>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</si>
  <si>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</si>
  <si>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</si>
  <si>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</si>
  <si>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</si>
  <si>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</si>
  <si>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</si>
  <si>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</si>
  <si>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</si>
  <si>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</si>
  <si>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</si>
  <si>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</si>
  <si>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</si>
  <si>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</si>
  <si>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</si>
  <si>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</si>
  <si>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</si>
  <si>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</si>
  <si>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</si>
  <si>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</si>
  <si>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</si>
  <si>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</si>
  <si>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</si>
  <si>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</si>
  <si>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</si>
  <si>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</si>
  <si>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</si>
  <si>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</si>
  <si>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</si>
  <si>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</si>
  <si>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</si>
  <si>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</si>
  <si>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</si>
  <si>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</si>
  <si>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</si>
  <si>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</si>
  <si>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</si>
  <si>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</si>
  <si>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</si>
  <si>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</si>
  <si>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</si>
  <si>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</si>
  <si>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</si>
  <si>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</si>
  <si>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</si>
  <si>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</si>
  <si>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</si>
  <si>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</si>
  <si>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</si>
  <si>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</si>
  <si>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</si>
  <si>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</si>
  <si>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</si>
  <si>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</si>
  <si>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</si>
  <si>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</si>
  <si>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</si>
  <si>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</si>
  <si>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</si>
  <si>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</si>
  <si>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</si>
  <si>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</si>
  <si>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</si>
  <si>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</si>
  <si>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</si>
  <si>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</si>
  <si>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</si>
  <si>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</si>
  <si>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</si>
  <si>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</si>
  <si>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</si>
  <si>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</si>
  <si>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</si>
  <si>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</si>
  <si>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</si>
  <si>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</si>
  <si>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</si>
  <si>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</si>
  <si>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</si>
  <si>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</si>
  <si>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</si>
  <si>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</si>
  <si>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</si>
  <si>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</si>
  <si>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</si>
  <si>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</si>
  <si>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</si>
  <si>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</si>
  <si>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</si>
  <si>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</si>
  <si>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</si>
  <si>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</si>
  <si>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</si>
  <si>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</si>
  <si>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</si>
  <si>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</si>
  <si>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</si>
  <si>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</si>
  <si>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</si>
  <si>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</si>
  <si>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</si>
  <si>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</si>
  <si>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</si>
  <si>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</si>
  <si>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</si>
  <si>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</si>
  <si>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</si>
  <si>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</si>
  <si>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</si>
  <si>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</si>
  <si>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</si>
  <si>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</si>
  <si>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</si>
  <si>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</si>
  <si>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</si>
  <si>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</si>
  <si>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</si>
  <si>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</si>
  <si>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</si>
  <si>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</si>
  <si>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</si>
  <si>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</si>
  <si>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</si>
  <si>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</si>
  <si>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</si>
  <si>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</si>
  <si>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</si>
  <si>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</si>
  <si>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</si>
  <si>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</si>
  <si>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</si>
  <si>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</si>
  <si>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</si>
  <si>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</si>
  <si>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</si>
  <si>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</si>
  <si>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</si>
  <si>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</si>
  <si>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</si>
  <si>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</si>
  <si>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</si>
  <si>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</si>
  <si>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</si>
  <si>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</si>
  <si>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</si>
  <si>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</si>
  <si>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</si>
  <si>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</si>
  <si>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</si>
  <si>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</si>
  <si>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</si>
  <si>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</si>
  <si>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</si>
  <si>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</si>
  <si>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</si>
  <si>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</si>
  <si>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</si>
  <si>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</si>
  <si>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</si>
  <si>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</si>
  <si>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</si>
  <si>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</si>
  <si>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</si>
  <si>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</si>
  <si>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</si>
  <si>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</si>
  <si>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</si>
  <si>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</si>
  <si>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</si>
  <si>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</si>
  <si>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</si>
  <si>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</si>
  <si>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</si>
  <si>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</si>
  <si>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</si>
  <si>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</si>
  <si>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</si>
  <si>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</si>
  <si>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</si>
  <si>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</si>
  <si>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</si>
  <si>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</si>
  <si>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</si>
  <si>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</si>
  <si>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</si>
  <si>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</si>
  <si>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</si>
  <si>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</si>
  <si>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</si>
  <si>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</si>
  <si>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</si>
  <si>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</si>
  <si>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</si>
  <si>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</si>
  <si>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</si>
  <si>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</si>
  <si>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</si>
  <si>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</si>
  <si>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</si>
  <si>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</si>
  <si>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</si>
  <si>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</si>
  <si>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</si>
  <si>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</si>
  <si>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</si>
  <si>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</si>
  <si>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</si>
  <si>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</si>
  <si>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</si>
  <si>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</si>
  <si>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</si>
  <si>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</si>
  <si>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</si>
  <si>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</si>
  <si>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</si>
  <si>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</si>
  <si>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</si>
  <si>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</si>
  <si>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</si>
  <si>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</si>
  <si>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</si>
  <si>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</si>
  <si>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</si>
  <si>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</si>
  <si>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</si>
  <si>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</si>
  <si>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</si>
  <si>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</si>
  <si>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</si>
  <si>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</si>
  <si>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</si>
  <si>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</si>
  <si>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</si>
  <si>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</si>
  <si>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</si>
  <si>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</si>
  <si>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</si>
  <si>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</si>
  <si>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</si>
  <si>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</si>
  <si>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</si>
  <si>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</si>
  <si>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</si>
  <si>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</si>
  <si>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</si>
  <si>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</si>
  <si>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</si>
  <si>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</si>
  <si>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</si>
  <si>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</si>
  <si>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</si>
  <si>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</si>
  <si>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</si>
  <si>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</si>
  <si>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</si>
  <si>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</si>
  <si>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</si>
  <si>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</si>
  <si>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</si>
  <si>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</si>
  <si>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</si>
  <si>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</si>
  <si>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</si>
  <si>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</si>
  <si>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</si>
  <si>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</si>
  <si>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</si>
  <si>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</si>
  <si>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</si>
  <si>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</si>
  <si>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</si>
  <si>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</si>
  <si>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</si>
  <si>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</si>
  <si>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</si>
  <si>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</si>
  <si>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</si>
  <si>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</si>
  <si>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</si>
  <si>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</si>
  <si>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</si>
  <si>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</si>
  <si>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</si>
  <si>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</si>
  <si>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</si>
  <si>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</si>
  <si>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</si>
  <si>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</si>
  <si>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</si>
  <si>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</si>
  <si>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</si>
  <si>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</si>
  <si>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</si>
  <si>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</si>
  <si>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</si>
  <si>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</si>
  <si>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</si>
  <si>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</si>
  <si>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</si>
  <si>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</si>
  <si>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</si>
  <si>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</si>
  <si>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</si>
  <si>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</si>
  <si>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</si>
  <si>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</si>
  <si>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</si>
  <si>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</si>
  <si>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</si>
  <si>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</si>
  <si>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</si>
  <si>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</si>
  <si>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</si>
  <si>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</si>
  <si>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</si>
  <si>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</si>
  <si>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</si>
  <si>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</si>
  <si>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</si>
  <si>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</si>
  <si>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</si>
  <si>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</si>
  <si>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</si>
  <si>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</si>
  <si>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</si>
  <si>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</si>
  <si>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</si>
  <si>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</si>
  <si>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</si>
  <si>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</si>
  <si>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</si>
  <si>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</si>
  <si>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</si>
  <si>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</si>
  <si>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</si>
  <si>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</si>
  <si>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</si>
  <si>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</si>
  <si>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</si>
  <si>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</si>
  <si>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</si>
  <si>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</si>
  <si>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</si>
  <si>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</si>
  <si>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</si>
  <si>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</si>
  <si>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</si>
  <si>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</si>
  <si>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</si>
  <si>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</si>
  <si>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</si>
  <si>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</si>
  <si>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</si>
  <si>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</si>
  <si>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</si>
  <si>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</si>
  <si>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</si>
  <si>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</si>
  <si>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</si>
  <si>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</si>
  <si>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</si>
  <si>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</si>
  <si>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</si>
  <si>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</si>
  <si>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</si>
  <si>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</si>
  <si>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</si>
  <si>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</si>
  <si>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</si>
  <si>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</si>
  <si>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</si>
  <si>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</si>
  <si>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</si>
  <si>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</si>
  <si>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</si>
  <si>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</si>
  <si>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</si>
  <si>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</si>
  <si>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</si>
  <si>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</si>
  <si>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</si>
  <si>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</si>
  <si>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</si>
  <si>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</si>
  <si>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</si>
  <si>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</si>
  <si>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</si>
  <si>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</si>
  <si>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</si>
  <si>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</si>
  <si>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</si>
  <si>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</si>
  <si>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</si>
  <si>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</si>
  <si>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</si>
  <si>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</si>
  <si>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</si>
  <si>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</si>
  <si>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</si>
  <si>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</si>
  <si>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</si>
  <si>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</si>
  <si>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</si>
  <si>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</si>
  <si>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</si>
  <si>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</si>
  <si>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</si>
  <si>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</si>
  <si>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</si>
  <si>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</si>
  <si>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</si>
  <si>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</si>
  <si>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</si>
  <si>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</si>
  <si>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</si>
  <si>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</si>
  <si>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</si>
  <si>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</si>
  <si>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</si>
  <si>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</si>
  <si>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</si>
  <si>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</si>
  <si>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</si>
  <si>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</si>
  <si>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</si>
  <si>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</si>
  <si>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</si>
  <si>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</si>
  <si>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</si>
  <si>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</si>
  <si>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</si>
  <si>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</si>
  <si>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</si>
  <si>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</si>
  <si>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</si>
  <si>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</si>
  <si>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</si>
  <si>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</si>
  <si>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</si>
  <si>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</si>
  <si>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</si>
  <si>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</si>
  <si>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</si>
  <si>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</si>
  <si>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</si>
  <si>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</si>
  <si>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</si>
  <si>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</si>
  <si>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</si>
  <si>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</si>
  <si>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</si>
  <si>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</si>
  <si>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</si>
  <si>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</si>
  <si>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</si>
  <si>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</si>
  <si>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</si>
  <si>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</si>
  <si>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</si>
  <si>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</si>
  <si>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</si>
  <si>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</si>
  <si>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</si>
  <si>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</si>
  <si>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</si>
  <si>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</si>
  <si>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</si>
  <si>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</si>
  <si>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</si>
  <si>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</si>
  <si>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</si>
  <si>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</si>
  <si>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</si>
  <si>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</si>
  <si>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</si>
  <si>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</si>
  <si>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</si>
  <si>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</si>
  <si>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</si>
  <si>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</si>
  <si>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</si>
  <si>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</si>
  <si>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</si>
  <si>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</si>
  <si>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</si>
  <si>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</si>
  <si>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</si>
  <si>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</si>
  <si>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</si>
  <si>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</si>
  <si>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</si>
  <si>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</si>
  <si>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</si>
  <si>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</si>
  <si>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</si>
  <si>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</si>
  <si>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</si>
  <si>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</si>
  <si>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</si>
  <si>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</si>
  <si>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</si>
  <si>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</si>
  <si>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</si>
  <si>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</si>
  <si>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</si>
  <si>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</si>
  <si>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</si>
  <si>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</si>
  <si>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</si>
  <si>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</si>
  <si>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</si>
  <si>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</si>
  <si>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</si>
  <si>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</si>
  <si>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</si>
  <si>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</si>
  <si>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</si>
  <si>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</si>
  <si>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</si>
  <si>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</si>
  <si>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</si>
  <si>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</si>
  <si>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</si>
  <si>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</si>
  <si>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</si>
  <si>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</si>
  <si>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</si>
  <si>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</si>
  <si>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</si>
  <si>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</si>
  <si>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</si>
  <si>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</si>
  <si>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</si>
  <si>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</si>
  <si>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</si>
  <si>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</si>
  <si>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</si>
  <si>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</si>
  <si>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</si>
  <si>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</si>
  <si>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</si>
  <si>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</si>
  <si>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</si>
  <si>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</si>
  <si>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</si>
  <si>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</si>
  <si>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</si>
  <si>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</si>
  <si>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</si>
  <si>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</si>
  <si>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</si>
  <si>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</si>
  <si>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</si>
  <si>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</si>
  <si>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</si>
  <si>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</si>
  <si>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</si>
  <si>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</si>
  <si>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</si>
  <si>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</si>
  <si>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</si>
  <si>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</si>
  <si>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</si>
  <si>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</si>
  <si>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</si>
  <si>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</si>
  <si>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</si>
  <si>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</si>
  <si>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</si>
  <si>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</si>
  <si>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</si>
  <si>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</si>
  <si>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</si>
  <si>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</si>
  <si>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</si>
  <si>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</si>
  <si>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</si>
  <si>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</si>
  <si>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</si>
  <si>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</si>
  <si>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</si>
  <si>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</si>
  <si>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</si>
  <si>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</si>
  <si>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</si>
  <si>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</si>
  <si>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</si>
  <si>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</si>
  <si>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</si>
  <si>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</si>
  <si>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</si>
  <si>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</si>
  <si>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</si>
  <si>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</si>
  <si>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</si>
  <si>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</si>
  <si>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</si>
  <si>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</si>
  <si>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</si>
  <si>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</si>
  <si>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</si>
  <si>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</si>
  <si>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</si>
  <si>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</si>
  <si>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</si>
  <si>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</si>
  <si>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</si>
  <si>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</si>
  <si>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</si>
  <si>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</si>
  <si>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</si>
  <si>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</si>
  <si>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</si>
  <si>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</si>
  <si>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</si>
  <si>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</si>
  <si>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</si>
  <si>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</si>
  <si>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</si>
  <si>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</si>
  <si>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</si>
  <si>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</si>
  <si>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</si>
  <si>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</si>
  <si>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</si>
  <si>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</si>
  <si>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</si>
  <si>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</si>
  <si>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</si>
  <si>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</si>
  <si>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</si>
  <si>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</si>
  <si>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</si>
  <si>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</si>
  <si>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</si>
  <si>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</si>
  <si>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</si>
  <si>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</si>
  <si>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</si>
  <si>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</si>
  <si>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</si>
  <si>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</si>
  <si>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</si>
  <si>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</si>
  <si>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</si>
  <si>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</si>
  <si>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</si>
  <si>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</si>
  <si>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</si>
  <si>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</si>
  <si>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</si>
  <si>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</si>
  <si>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</si>
  <si>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</si>
  <si>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</si>
  <si>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</si>
  <si>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</si>
  <si>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</si>
  <si>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</si>
  <si>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</si>
  <si>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</si>
  <si>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</si>
  <si>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</si>
  <si>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</si>
  <si>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</si>
  <si>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</si>
  <si>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</si>
  <si>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</si>
  <si>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</si>
  <si>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</si>
  <si>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</si>
  <si>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</si>
  <si>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</si>
  <si>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</si>
  <si>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</si>
  <si>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</si>
  <si>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</si>
  <si>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</si>
  <si>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</si>
  <si>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</si>
  <si>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</si>
  <si>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</si>
  <si>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</si>
  <si>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</si>
  <si>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</si>
  <si>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</si>
  <si>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</si>
  <si>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</si>
  <si>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</si>
  <si>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</si>
  <si>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</si>
  <si>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</si>
  <si>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</si>
  <si>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</si>
  <si>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</si>
  <si>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</si>
  <si>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</si>
  <si>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</si>
  <si>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</si>
  <si>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</si>
  <si>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</si>
  <si>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</si>
  <si>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</si>
  <si>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</si>
  <si>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</si>
  <si>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</si>
  <si>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</si>
  <si>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</si>
  <si>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</si>
  <si>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</si>
  <si>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</si>
  <si>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</si>
  <si>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</si>
  <si>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</si>
  <si>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</si>
  <si>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</si>
  <si>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</si>
  <si>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</si>
  <si>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</si>
  <si>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</si>
  <si>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</si>
  <si>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</si>
  <si>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</si>
  <si>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</si>
  <si>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</si>
  <si>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</si>
  <si>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</si>
  <si>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</si>
  <si>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</si>
  <si>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</si>
  <si>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</si>
  <si>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</si>
  <si>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</si>
  <si>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</si>
  <si>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</si>
  <si>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</si>
  <si>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</si>
  <si>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</si>
  <si>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</si>
  <si>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</si>
  <si>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</si>
  <si>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</si>
  <si>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</si>
  <si>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</si>
  <si>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</si>
  <si>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</si>
  <si>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</si>
  <si>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</si>
  <si>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</si>
  <si>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</si>
  <si>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</si>
  <si>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</si>
  <si>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</si>
  <si>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</si>
  <si>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</si>
  <si>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</si>
  <si>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</si>
  <si>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</si>
  <si>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</si>
  <si>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</si>
  <si>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</si>
  <si>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</si>
  <si>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</si>
  <si>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</si>
  <si>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</si>
  <si>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</si>
  <si>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</si>
  <si>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</si>
  <si>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</si>
  <si>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</si>
  <si>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</si>
  <si>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</si>
  <si>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</si>
  <si>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</si>
  <si>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</si>
  <si>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</si>
  <si>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</si>
  <si>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</si>
  <si>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</si>
  <si>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</si>
  <si>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</si>
  <si>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</si>
  <si>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</si>
  <si>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</si>
  <si>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</si>
  <si>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</si>
  <si>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</si>
  <si>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</si>
  <si>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</si>
  <si>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</si>
  <si>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</si>
  <si>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</si>
  <si>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</si>
  <si>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</si>
  <si>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</si>
  <si>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</si>
  <si>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</si>
  <si>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</si>
  <si>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</si>
  <si>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</si>
  <si>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</si>
  <si>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</si>
  <si>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</si>
  <si>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</si>
  <si>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</si>
  <si>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</si>
  <si>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</si>
  <si>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</si>
  <si>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</si>
  <si>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</si>
  <si>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</si>
  <si>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</si>
  <si>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</si>
  <si>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</si>
  <si>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</si>
  <si>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</si>
  <si>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</si>
  <si>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</si>
  <si>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</si>
  <si>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</si>
  <si>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</si>
  <si>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</si>
  <si>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</si>
  <si>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</si>
  <si>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</si>
  <si>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</si>
  <si>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</si>
  <si>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</si>
  <si>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</si>
  <si>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</si>
  <si>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</si>
  <si>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</si>
  <si>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</si>
  <si>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</si>
  <si>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</si>
  <si>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</si>
  <si>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</si>
  <si>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</si>
  <si>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</si>
  <si>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</si>
  <si>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</si>
  <si>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</si>
  <si>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</si>
  <si>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</si>
  <si>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</si>
  <si>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</si>
  <si>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</si>
  <si>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</si>
  <si>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</si>
  <si>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</si>
  <si>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</si>
  <si>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</si>
  <si>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</si>
  <si>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</si>
  <si>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</si>
  <si>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</si>
  <si>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</si>
  <si>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</si>
  <si>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</si>
  <si>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</si>
  <si>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</si>
  <si>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</si>
  <si>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</si>
  <si>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</si>
  <si>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</si>
  <si>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</si>
  <si>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</si>
  <si>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</si>
  <si>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</si>
  <si>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</si>
  <si>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</si>
  <si>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</si>
  <si>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</si>
  <si>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</si>
  <si>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</si>
  <si>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</si>
  <si>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</si>
  <si>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</si>
  <si>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</si>
  <si>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</si>
  <si>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</si>
  <si>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</si>
  <si>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</si>
  <si>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</si>
  <si>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</si>
  <si>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</si>
  <si>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</si>
  <si>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</si>
  <si>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</si>
  <si>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</si>
  <si>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</si>
  <si>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</si>
  <si>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</si>
  <si>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</si>
  <si>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</si>
  <si>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</si>
  <si>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</si>
  <si>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</si>
  <si>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</si>
  <si>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</si>
  <si>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</si>
  <si>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</si>
  <si>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</si>
  <si>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</si>
  <si>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</si>
  <si>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</si>
  <si>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</si>
  <si>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</si>
  <si>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</si>
  <si>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</si>
  <si>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</si>
  <si>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</si>
  <si>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</si>
  <si>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</si>
  <si>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</si>
  <si>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</si>
  <si>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</si>
  <si>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</si>
  <si>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</si>
  <si>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</si>
  <si>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</si>
  <si>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</si>
  <si>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</si>
  <si>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</si>
  <si>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</si>
  <si>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</si>
  <si>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</si>
  <si>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</si>
  <si>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</si>
  <si>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</si>
  <si>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</si>
  <si>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</si>
  <si>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</si>
  <si>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</si>
  <si>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</si>
  <si>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</si>
  <si>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</si>
  <si>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</si>
  <si>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</si>
  <si>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</si>
  <si>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</si>
  <si>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</si>
  <si>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</si>
  <si>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</si>
  <si>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</si>
  <si>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</si>
  <si>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</si>
  <si>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</si>
  <si>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</si>
  <si>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</si>
  <si>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</si>
  <si>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</si>
  <si>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</si>
  <si>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</si>
  <si>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</si>
  <si>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</si>
  <si>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</si>
  <si>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</si>
  <si>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</si>
  <si>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</si>
  <si>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</si>
  <si>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</si>
  <si>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</si>
  <si>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</si>
  <si>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</si>
  <si>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</si>
  <si>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</si>
  <si>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</si>
  <si>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</si>
  <si>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</si>
  <si>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</si>
  <si>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</si>
  <si>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</si>
  <si>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</si>
  <si>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</si>
  <si>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</si>
  <si>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</si>
  <si>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</si>
  <si>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</si>
  <si>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</si>
  <si>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</si>
  <si>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</si>
  <si>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</si>
  <si>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</si>
  <si>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</si>
  <si>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</si>
  <si>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</si>
  <si>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</si>
  <si>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</si>
  <si>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</si>
  <si>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</si>
  <si>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</si>
  <si>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</si>
  <si>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</si>
  <si>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</si>
  <si>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</si>
  <si>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</si>
  <si>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</si>
  <si>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</si>
  <si>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</si>
  <si>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</si>
  <si>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</si>
  <si>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</si>
  <si>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</si>
  <si>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</si>
  <si>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</si>
  <si>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</si>
  <si>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</si>
  <si>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</si>
  <si>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</si>
  <si>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</si>
  <si>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</si>
  <si>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</si>
  <si>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</si>
  <si>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</si>
  <si>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</si>
  <si>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</si>
  <si>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</si>
  <si>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</si>
  <si>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</si>
  <si>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</si>
  <si>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</si>
  <si>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</si>
  <si>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</si>
  <si>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</si>
  <si>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</si>
  <si>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</si>
  <si>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</si>
  <si>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</si>
  <si>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</si>
  <si>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</si>
  <si>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</si>
  <si>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</si>
  <si>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</si>
  <si>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</si>
  <si>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</si>
  <si>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</si>
  <si>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</si>
  <si>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</si>
  <si>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</si>
  <si>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</si>
  <si>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</si>
  <si>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</si>
  <si>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</si>
  <si>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</si>
  <si>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</si>
  <si>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</si>
  <si>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</si>
  <si>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</si>
  <si>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</si>
  <si>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</si>
  <si>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</si>
  <si>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</si>
  <si>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</si>
  <si>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</si>
  <si>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</si>
  <si>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</si>
  <si>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</si>
  <si>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</si>
  <si>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</si>
  <si>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</si>
  <si>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</si>
  <si>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</si>
  <si>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</si>
  <si>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</si>
  <si>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</si>
  <si>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</si>
  <si>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</si>
  <si>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</si>
  <si>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</si>
  <si>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</si>
  <si>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</si>
  <si>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</si>
  <si>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</si>
  <si>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</si>
  <si>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</si>
  <si>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</si>
  <si>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</si>
  <si>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</si>
  <si>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</si>
  <si>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</si>
  <si>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</si>
  <si>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</si>
  <si>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</si>
  <si>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</si>
  <si>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</si>
  <si>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</si>
  <si>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</si>
  <si>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</si>
  <si>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</si>
  <si>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</si>
  <si>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</si>
  <si>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</si>
  <si>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</si>
  <si>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</si>
  <si>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</si>
  <si>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</si>
  <si>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</si>
  <si>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</si>
  <si>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</si>
  <si>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</si>
  <si>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</si>
  <si>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</si>
  <si>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</si>
  <si>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</si>
  <si>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</si>
  <si>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</si>
  <si>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</si>
  <si>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</si>
  <si>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</si>
  <si>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</si>
  <si>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</si>
  <si>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</si>
  <si>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</si>
  <si>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</si>
  <si>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</si>
  <si>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</si>
  <si>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</si>
  <si>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</si>
  <si>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</si>
  <si>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</si>
  <si>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</si>
  <si>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</si>
  <si>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</si>
  <si>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</si>
  <si>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</si>
  <si>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</si>
  <si>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</si>
  <si>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</si>
  <si>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</si>
  <si>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</si>
  <si>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</si>
  <si>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</si>
  <si>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</si>
  <si>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</si>
  <si>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</si>
  <si>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</si>
  <si>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</si>
  <si>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</si>
  <si>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</si>
  <si>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</si>
  <si>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</si>
  <si>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</si>
  <si>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</si>
  <si>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</si>
  <si>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</si>
  <si>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</si>
  <si>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</si>
  <si>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</si>
  <si>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</si>
  <si>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</si>
  <si>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</si>
  <si>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</si>
  <si>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</si>
  <si>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</si>
  <si>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</si>
  <si>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</si>
  <si>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</si>
  <si>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</si>
  <si>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</si>
  <si>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</si>
  <si>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</si>
  <si>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</si>
  <si>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</si>
  <si>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</si>
  <si>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</si>
  <si>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</si>
  <si>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</si>
  <si>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</si>
  <si>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</si>
  <si>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</si>
  <si>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</si>
  <si>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</si>
  <si>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</si>
  <si>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</si>
  <si>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</si>
  <si>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</si>
  <si>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</si>
  <si>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</si>
  <si>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</si>
  <si>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</si>
  <si>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</si>
  <si>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</si>
  <si>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</si>
  <si>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</si>
  <si>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</si>
  <si>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</si>
  <si>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</si>
  <si>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</si>
  <si>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</si>
  <si>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</si>
  <si>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</si>
  <si>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</si>
  <si>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</si>
  <si>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</si>
  <si>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</si>
  <si>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</si>
  <si>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</si>
  <si>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</si>
  <si>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</si>
  <si>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</si>
  <si>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</si>
  <si>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</si>
  <si>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</si>
  <si>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</si>
  <si>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</si>
  <si>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</si>
  <si>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</si>
  <si>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</si>
  <si>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</si>
  <si>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</si>
  <si>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</si>
  <si>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</si>
  <si>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</si>
  <si>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</si>
  <si>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</si>
  <si>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</si>
  <si>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</si>
  <si>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</si>
  <si>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</si>
  <si>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</si>
  <si>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</si>
  <si>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</si>
  <si>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</si>
  <si>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</si>
  <si>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</si>
  <si>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</si>
  <si>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</si>
  <si>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</si>
  <si>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</si>
  <si>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</si>
  <si>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</si>
  <si>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</si>
  <si>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</si>
  <si>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</si>
  <si>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</si>
  <si>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</si>
  <si>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</si>
  <si>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</si>
  <si>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</si>
  <si>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</si>
  <si>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</si>
  <si>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</si>
  <si>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</si>
  <si>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</si>
  <si>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</si>
  <si>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</si>
  <si>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</si>
  <si>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</si>
  <si>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</si>
  <si>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</si>
  <si>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</si>
  <si>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</si>
  <si>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</si>
  <si>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</si>
  <si>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</si>
  <si>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</si>
  <si>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</si>
  <si>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</si>
  <si>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</si>
  <si>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</si>
  <si>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</si>
  <si>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</si>
  <si>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</si>
  <si>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</si>
  <si>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</si>
  <si>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</si>
  <si>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</si>
  <si>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</si>
  <si>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</si>
  <si>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</si>
  <si>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</si>
  <si>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</si>
  <si>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</si>
  <si>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</si>
  <si>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</si>
  <si>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</si>
  <si>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</si>
  <si>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</si>
  <si>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</si>
  <si>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</si>
  <si>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</si>
  <si>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</si>
  <si>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</si>
  <si>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</si>
  <si>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</si>
  <si>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</si>
  <si>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</si>
  <si>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</si>
  <si>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</si>
  <si>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</si>
  <si>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</si>
  <si>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</si>
  <si>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</si>
  <si>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</si>
  <si>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</si>
  <si>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</si>
  <si>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</si>
  <si>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</si>
  <si>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</si>
  <si>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</si>
  <si>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</si>
  <si>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</si>
  <si>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</si>
  <si>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</si>
  <si>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</si>
  <si>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</si>
  <si>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</si>
  <si>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</si>
  <si>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</si>
  <si>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</si>
  <si>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</si>
  <si>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</si>
  <si>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</si>
  <si>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</si>
  <si>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</si>
  <si>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</si>
  <si>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</si>
  <si>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</si>
  <si>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</si>
  <si>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</si>
  <si>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</si>
  <si>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</si>
  <si>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</si>
  <si>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</si>
  <si>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</si>
  <si>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</si>
  <si>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</si>
  <si>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</si>
  <si>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</si>
  <si>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</si>
  <si>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</si>
  <si>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</si>
  <si>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</si>
  <si>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</si>
  <si>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</si>
  <si>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</si>
  <si>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</si>
  <si>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</si>
  <si>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</si>
  <si>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</si>
  <si>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</si>
  <si>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</si>
  <si>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</si>
  <si>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</si>
  <si>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</si>
  <si>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</si>
  <si>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</si>
  <si>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</si>
  <si>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</si>
  <si>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</si>
  <si>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</si>
  <si>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</si>
  <si>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</si>
  <si>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</si>
  <si>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</si>
  <si>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</si>
  <si>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</si>
  <si>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</si>
  <si>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</si>
  <si>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</si>
  <si>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</si>
  <si>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</si>
  <si>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</si>
  <si>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</si>
  <si>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</si>
  <si>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</si>
  <si>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</si>
  <si>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</si>
  <si>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</si>
  <si>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</si>
  <si>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</si>
  <si>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</si>
  <si>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</si>
  <si>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</si>
  <si>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</si>
  <si>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</si>
  <si>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</si>
  <si>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</si>
  <si>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</si>
  <si>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</si>
  <si>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</si>
  <si>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</si>
  <si>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</si>
  <si>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</si>
  <si>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</si>
  <si>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</si>
  <si>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</si>
  <si>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</si>
  <si>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</si>
  <si>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</si>
  <si>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</si>
  <si>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</si>
  <si>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</si>
  <si>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</si>
  <si>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</si>
  <si>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</si>
  <si>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</si>
  <si>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</si>
  <si>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</si>
  <si>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</si>
  <si>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</si>
  <si>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</si>
  <si>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</si>
  <si>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</si>
  <si>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</si>
  <si>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</si>
  <si>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</si>
  <si>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</si>
  <si>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</si>
  <si>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</si>
  <si>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</si>
  <si>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</si>
  <si>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</si>
  <si>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</si>
  <si>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</si>
  <si>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</si>
  <si>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</si>
  <si>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</si>
  <si>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</si>
  <si>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</si>
  <si>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</si>
  <si>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</si>
  <si>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</si>
  <si>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</si>
  <si>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</si>
  <si>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</si>
  <si>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</si>
  <si>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</si>
  <si>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</si>
  <si>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</si>
  <si>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</si>
  <si>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</si>
  <si>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</si>
  <si>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</si>
  <si>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</si>
  <si>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</si>
  <si>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</si>
  <si>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</si>
  <si>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</si>
  <si>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</si>
  <si>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</si>
  <si>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</si>
  <si>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</si>
  <si>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</si>
  <si>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</si>
  <si>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</si>
  <si>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</si>
  <si>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</si>
  <si>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</si>
  <si>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</si>
  <si>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</si>
  <si>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</si>
  <si>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</si>
  <si>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</si>
  <si>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</si>
  <si>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</si>
  <si>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</si>
  <si>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</si>
  <si>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</si>
  <si>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</si>
  <si>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</si>
  <si>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</si>
  <si>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</si>
  <si>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</si>
  <si>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</si>
  <si>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</si>
  <si>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</si>
  <si>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</si>
  <si>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</si>
  <si>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</si>
  <si>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</si>
  <si>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</si>
  <si>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</si>
  <si>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</si>
  <si>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</si>
  <si>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</si>
  <si>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</si>
  <si>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</si>
  <si>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</si>
  <si>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</si>
  <si>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</si>
  <si>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</si>
  <si>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</si>
  <si>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</si>
  <si>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</si>
  <si>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</si>
  <si>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</si>
  <si>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</si>
  <si>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</si>
  <si>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</si>
  <si>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</si>
  <si>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</si>
  <si>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</si>
  <si>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</si>
  <si>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</si>
  <si>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</si>
  <si>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</si>
  <si>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</si>
  <si>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</si>
  <si>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</si>
  <si>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</si>
  <si>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</si>
  <si>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</si>
  <si>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</si>
  <si>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</si>
  <si>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</si>
  <si>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</si>
  <si>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</si>
  <si>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</si>
  <si>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</si>
  <si>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</si>
  <si>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</si>
  <si>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</si>
  <si>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</si>
  <si>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</si>
  <si>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</si>
  <si>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</si>
  <si>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</si>
  <si>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</si>
  <si>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</si>
  <si>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</si>
  <si>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</si>
  <si>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</si>
  <si>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</si>
  <si>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</si>
  <si>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</si>
  <si>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</si>
  <si>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</si>
  <si>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</si>
  <si>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</si>
  <si>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</si>
  <si>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</si>
  <si>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</si>
  <si>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</si>
  <si>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</si>
  <si>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</si>
  <si>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</si>
  <si>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</si>
  <si>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</si>
  <si>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</si>
  <si>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</si>
  <si>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</si>
  <si>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</si>
  <si>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</si>
  <si>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</si>
  <si>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</si>
  <si>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</si>
  <si>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</si>
  <si>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</si>
  <si>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</si>
  <si>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</si>
  <si>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</si>
  <si>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</si>
  <si>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</si>
  <si>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</si>
  <si>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</si>
  <si>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</si>
  <si>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</si>
  <si>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</si>
  <si>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</si>
  <si>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</si>
  <si>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</si>
  <si>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</si>
  <si>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</si>
  <si>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</si>
  <si>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</si>
  <si>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</si>
  <si>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</si>
  <si>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</si>
  <si>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</si>
  <si>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</si>
  <si>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</si>
  <si>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</si>
  <si>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</si>
  <si>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</si>
  <si>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</si>
  <si>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</si>
  <si>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</si>
  <si>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</si>
  <si>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</si>
  <si>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</si>
  <si>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</si>
  <si>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</si>
  <si>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</si>
  <si>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</si>
  <si>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</si>
  <si>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</si>
  <si>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</si>
  <si>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</si>
  <si>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</si>
  <si>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</si>
  <si>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</si>
  <si>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</si>
  <si>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</si>
  <si>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</si>
  <si>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</si>
  <si>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</si>
  <si>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</si>
  <si>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</si>
  <si>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</si>
  <si>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</si>
  <si>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</si>
  <si>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</si>
  <si>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</si>
  <si>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</si>
  <si>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</si>
  <si>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</si>
  <si>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</si>
  <si>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</si>
  <si>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</si>
  <si>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</si>
  <si>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</si>
  <si>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</si>
  <si>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</si>
  <si>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</si>
  <si>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</si>
  <si>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</si>
  <si>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</si>
  <si>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</si>
  <si>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</si>
  <si>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</si>
  <si>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</si>
  <si>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</si>
  <si>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</si>
  <si>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</si>
  <si>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</si>
  <si>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</si>
  <si>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</si>
  <si>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</si>
  <si>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</si>
  <si>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</si>
  <si>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</si>
  <si>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</si>
  <si>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</si>
  <si>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</si>
  <si>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</si>
  <si>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</si>
  <si>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</si>
  <si>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</si>
  <si>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</si>
  <si>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</si>
  <si>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</si>
  <si>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</si>
  <si>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</si>
  <si>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</si>
  <si>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</si>
  <si>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</si>
  <si>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</si>
  <si>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</si>
  <si>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</si>
  <si>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</si>
  <si>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</si>
  <si>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</si>
  <si>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</si>
  <si>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</si>
  <si>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</si>
  <si>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</si>
  <si>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</si>
  <si>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</si>
  <si>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</si>
  <si>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</si>
  <si>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</si>
  <si>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</si>
  <si>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</si>
  <si>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</si>
  <si>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</si>
  <si>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</si>
  <si>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</si>
  <si>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</si>
  <si>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</si>
  <si>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</si>
  <si>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</si>
  <si>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</si>
  <si>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</si>
  <si>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</si>
  <si>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</si>
  <si>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</si>
  <si>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</si>
  <si>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</si>
  <si>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</si>
  <si>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</si>
  <si>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</si>
  <si>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</si>
  <si>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</si>
  <si>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</si>
  <si>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</si>
  <si>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</si>
  <si>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</si>
  <si>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</si>
  <si>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</si>
  <si>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</si>
  <si>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</si>
  <si>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</si>
  <si>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</si>
  <si>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</si>
  <si>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</si>
  <si>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</si>
  <si>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</si>
  <si>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</si>
  <si>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</si>
  <si>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</si>
  <si>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</si>
  <si>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</si>
  <si>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</si>
  <si>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</si>
  <si>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</si>
  <si>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</si>
  <si>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</si>
  <si>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</si>
  <si>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</si>
  <si>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</si>
  <si>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</si>
  <si>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</si>
  <si>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</si>
  <si>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</si>
  <si>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</si>
  <si>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</si>
  <si>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</si>
  <si>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</si>
  <si>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</si>
  <si>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</si>
  <si>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</si>
  <si>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</si>
  <si>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</si>
  <si>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</si>
  <si>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</si>
  <si>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</si>
  <si>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</si>
  <si>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</si>
  <si>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</si>
  <si>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</si>
  <si>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</si>
  <si>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</si>
  <si>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</si>
  <si>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</si>
  <si>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</si>
  <si>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</si>
  <si>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</si>
  <si>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</si>
  <si>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</si>
  <si>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</si>
  <si>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</si>
  <si>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</si>
  <si>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</si>
  <si>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</si>
  <si>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</si>
  <si>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</si>
  <si>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</si>
  <si>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</si>
  <si>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</si>
  <si>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</si>
  <si>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</si>
  <si>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</si>
  <si>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</si>
  <si>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</si>
  <si>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</si>
  <si>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</si>
  <si>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</si>
  <si>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</si>
  <si>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</si>
  <si>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</si>
  <si>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</si>
  <si>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</si>
  <si>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</si>
  <si>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</si>
  <si>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</si>
  <si>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</si>
  <si>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</si>
  <si>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</si>
  <si>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</si>
  <si>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</si>
  <si>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</si>
  <si>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</si>
  <si>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</si>
  <si>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</si>
  <si>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</si>
  <si>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</si>
  <si>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</si>
  <si>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</si>
  <si>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</si>
  <si>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</si>
  <si>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</si>
  <si>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</si>
  <si>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</si>
  <si>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</si>
  <si>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</si>
  <si>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</si>
  <si>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</si>
  <si>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</si>
  <si>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</si>
  <si>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</si>
  <si>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</si>
  <si>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</si>
  <si>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</si>
  <si>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</si>
  <si>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</si>
  <si>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</si>
  <si>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</si>
  <si>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</si>
  <si>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</si>
  <si>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</si>
  <si>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</si>
  <si>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</si>
  <si>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</si>
  <si>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</si>
  <si>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</si>
  <si>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</si>
  <si>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</si>
  <si>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</si>
  <si>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</si>
  <si>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</si>
  <si>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</si>
  <si>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</si>
  <si>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</si>
  <si>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</si>
  <si>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</si>
  <si>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</si>
  <si>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</si>
  <si>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</si>
  <si>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</si>
  <si>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</si>
  <si>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</si>
  <si>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</si>
  <si>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</si>
  <si>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</si>
  <si>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</si>
  <si>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</si>
  <si>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</si>
  <si>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</si>
  <si>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</si>
  <si>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</si>
  <si>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</si>
  <si>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</si>
  <si>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</si>
  <si>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</si>
  <si>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</si>
  <si>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</si>
  <si>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</si>
  <si>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</si>
  <si>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</si>
  <si>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</si>
  <si>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</si>
  <si>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</si>
  <si>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</si>
  <si>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</si>
  <si>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</si>
  <si>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</si>
  <si>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</si>
  <si>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</si>
  <si>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</si>
  <si>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</si>
  <si>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</si>
  <si>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</si>
  <si>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</si>
  <si>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</si>
  <si>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</si>
  <si>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</si>
  <si>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</si>
  <si>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</si>
  <si>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</si>
  <si>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</si>
  <si>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</si>
  <si>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</si>
  <si>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</si>
  <si>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</si>
  <si>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</si>
  <si>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</si>
  <si>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</si>
  <si>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</si>
  <si>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</si>
  <si>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</si>
  <si>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</si>
  <si>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</si>
  <si>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</si>
  <si>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</si>
  <si>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</si>
  <si>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</si>
  <si>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</si>
  <si>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</si>
  <si>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</si>
  <si>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</si>
  <si>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</si>
  <si>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</si>
  <si>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</si>
  <si>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</si>
  <si>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</si>
  <si>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</si>
  <si>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</si>
  <si>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</si>
  <si>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</si>
  <si>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</si>
  <si>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</si>
  <si>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</si>
  <si>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</si>
  <si>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</si>
  <si>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</si>
  <si>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</si>
  <si>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</si>
  <si>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</si>
  <si>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</si>
  <si>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</si>
  <si>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</si>
  <si>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</si>
  <si>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</si>
  <si>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</si>
  <si>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</si>
  <si>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</si>
  <si>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</si>
  <si>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</si>
  <si>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</si>
  <si>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</si>
  <si>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</si>
  <si>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</si>
  <si>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</si>
  <si>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</si>
  <si>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</si>
  <si>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</si>
  <si>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</si>
  <si>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</si>
  <si>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</si>
  <si>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</si>
  <si>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</si>
  <si>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</si>
  <si>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</si>
  <si>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</si>
  <si>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</si>
  <si>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</si>
  <si>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</si>
  <si>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</si>
  <si>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</si>
  <si>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</si>
  <si>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</si>
  <si>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</si>
  <si>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</si>
  <si>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</si>
  <si>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</si>
  <si>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</si>
  <si>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</si>
  <si>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</si>
  <si>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</si>
  <si>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</si>
  <si>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</si>
  <si>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</si>
  <si>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</si>
  <si>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</si>
  <si>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</si>
  <si>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</si>
  <si>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</si>
  <si>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</si>
  <si>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</si>
  <si>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</si>
  <si>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</si>
  <si>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</si>
  <si>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</si>
  <si>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</si>
  <si>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</si>
  <si>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</si>
  <si>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</si>
  <si>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</si>
  <si>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</si>
  <si>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</si>
  <si>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</si>
  <si>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</si>
  <si>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</si>
  <si>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</si>
  <si>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</si>
  <si>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</si>
  <si>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</si>
  <si>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</si>
  <si>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</si>
  <si>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</si>
  <si>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</si>
  <si>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</si>
  <si>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</si>
  <si>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</si>
  <si>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</si>
  <si>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</si>
  <si>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</si>
  <si>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</si>
  <si>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</si>
  <si>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</si>
  <si>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</si>
  <si>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</si>
  <si>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</si>
  <si>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</si>
  <si>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</si>
  <si>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</si>
  <si>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</si>
  <si>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</si>
  <si>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</si>
  <si>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</si>
  <si>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</si>
  <si>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</si>
  <si>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</si>
  <si>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</si>
  <si>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</si>
  <si>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</si>
  <si>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</si>
  <si>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</si>
  <si>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</si>
  <si>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</si>
  <si>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</si>
  <si>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</si>
  <si>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</si>
  <si>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</si>
  <si>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</si>
  <si>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</si>
  <si>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</si>
  <si>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</si>
  <si>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</si>
  <si>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</si>
  <si>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</si>
  <si>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</si>
  <si>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</si>
  <si>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</si>
  <si>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</si>
  <si>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</si>
  <si>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</si>
  <si>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</si>
  <si>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</si>
  <si>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</si>
  <si>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</si>
  <si>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</si>
  <si>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</si>
  <si>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</si>
  <si>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</si>
  <si>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</si>
  <si>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</si>
  <si>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</si>
  <si>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</si>
  <si>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</si>
  <si>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</si>
  <si>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</si>
  <si>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</si>
  <si>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</si>
  <si>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</si>
  <si>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</si>
  <si>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</si>
  <si>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</si>
  <si>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</si>
  <si>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</si>
  <si>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</si>
  <si>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</si>
  <si>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</si>
  <si>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</si>
  <si>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</si>
  <si>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</si>
  <si>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</si>
  <si>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</si>
  <si>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</si>
  <si>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</si>
  <si>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</si>
  <si>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</si>
  <si>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</si>
  <si>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</si>
  <si>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</si>
  <si>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</si>
  <si>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</si>
  <si>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</si>
  <si>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</si>
  <si>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</si>
  <si>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</si>
  <si>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</si>
  <si>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</si>
  <si>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</si>
  <si>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</si>
  <si>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</si>
  <si>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</si>
  <si>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</si>
  <si>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</si>
  <si>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</si>
  <si>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</si>
  <si>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</si>
  <si>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</si>
  <si>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</si>
  <si>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</si>
  <si>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</si>
  <si>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</si>
  <si>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</si>
  <si>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</si>
  <si>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</si>
  <si>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</si>
  <si>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</si>
  <si>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</si>
  <si>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</si>
  <si>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</si>
  <si>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</si>
  <si>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</si>
  <si>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</si>
  <si>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</si>
  <si>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</si>
  <si>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</si>
  <si>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</si>
  <si>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</si>
  <si>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</si>
  <si>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</si>
  <si>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</si>
  <si>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</si>
  <si>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</si>
  <si>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</si>
  <si>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</si>
  <si>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</si>
  <si>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</si>
  <si>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</si>
  <si>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</si>
  <si>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</si>
  <si>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</si>
  <si>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</si>
  <si>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</si>
  <si>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</si>
  <si>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</si>
  <si>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</si>
  <si>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</si>
  <si>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</si>
  <si>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</si>
  <si>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</si>
  <si>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</si>
  <si>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</si>
  <si>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</si>
  <si>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</si>
  <si>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</si>
  <si>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</si>
  <si>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</si>
  <si>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</si>
  <si>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</si>
  <si>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</si>
  <si>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</si>
  <si>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</si>
  <si>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</si>
  <si>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</si>
  <si>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</si>
  <si>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</si>
  <si>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</si>
  <si>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</si>
  <si>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</si>
  <si>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</si>
  <si>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</si>
  <si>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</si>
  <si>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</si>
  <si>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</si>
  <si>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</si>
  <si>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</si>
  <si>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</si>
  <si>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</si>
  <si>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</si>
  <si>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</si>
  <si>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</si>
  <si>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</si>
  <si>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</si>
  <si>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</si>
  <si>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</si>
  <si>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</si>
  <si>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</si>
  <si>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</si>
  <si>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</si>
  <si>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</si>
  <si>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</si>
  <si>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</si>
  <si>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</si>
  <si>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</si>
  <si>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</si>
  <si>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</si>
  <si>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</si>
  <si>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</si>
  <si>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</si>
  <si>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</si>
  <si>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</si>
  <si>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</si>
  <si>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</si>
  <si>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</si>
  <si>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</si>
  <si>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</si>
  <si>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</si>
  <si>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</si>
  <si>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</si>
  <si>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</si>
  <si>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</si>
  <si>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</si>
  <si>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</si>
  <si>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</si>
  <si>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</si>
  <si>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</si>
  <si>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</si>
  <si>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</si>
  <si>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</si>
  <si>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</si>
  <si>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</si>
  <si>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</si>
  <si>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</si>
  <si>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</si>
  <si>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</si>
  <si>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</si>
  <si>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</si>
  <si>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</si>
  <si>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</si>
  <si>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</si>
  <si>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</si>
  <si>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</si>
  <si>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</si>
  <si>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</si>
  <si>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</si>
  <si>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</si>
  <si>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</si>
  <si>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</si>
  <si>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</si>
  <si>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</si>
  <si>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</si>
  <si>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</si>
  <si>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</si>
  <si>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</si>
  <si>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</si>
  <si>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</si>
  <si>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</si>
  <si>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</si>
  <si>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</si>
  <si>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</si>
  <si>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</si>
  <si>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</si>
  <si>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</si>
  <si>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</si>
  <si>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</si>
  <si>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</si>
  <si>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</si>
  <si>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</si>
  <si>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</si>
  <si>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</si>
  <si>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</si>
  <si>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</si>
  <si>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</si>
  <si>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</si>
  <si>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</si>
  <si>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</si>
  <si>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</si>
  <si>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</si>
  <si>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</si>
  <si>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</si>
  <si>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</si>
  <si>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</si>
  <si>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</si>
  <si>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</si>
  <si>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</si>
  <si>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</si>
  <si>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</si>
  <si>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</si>
  <si>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</si>
  <si>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</si>
  <si>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</si>
  <si>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</si>
  <si>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</si>
  <si>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</si>
  <si>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</si>
  <si>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</si>
  <si>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</si>
  <si>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</si>
  <si>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</si>
  <si>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</si>
  <si>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</si>
  <si>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</si>
  <si>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</si>
  <si>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</si>
  <si>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</si>
  <si>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</si>
  <si>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</si>
  <si>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</si>
  <si>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</si>
  <si>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</si>
  <si>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</si>
  <si>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</si>
  <si>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</si>
  <si>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</si>
  <si>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</si>
  <si>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</si>
  <si>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</si>
  <si>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</si>
  <si>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</si>
  <si>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</si>
  <si>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</si>
  <si>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</si>
  <si>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</si>
  <si>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</si>
  <si>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</si>
  <si>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</si>
  <si>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</si>
  <si>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</si>
  <si>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</si>
  <si>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</si>
  <si>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</si>
  <si>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</si>
  <si>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</si>
  <si>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</si>
  <si>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</si>
  <si>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</si>
  <si>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</si>
  <si>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</si>
  <si>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</si>
  <si>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</si>
  <si>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</si>
  <si>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</si>
  <si>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</si>
  <si>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</si>
  <si>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</si>
  <si>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</si>
  <si>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</si>
  <si>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</si>
  <si>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</si>
  <si>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</si>
  <si>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</si>
  <si>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</si>
  <si>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</si>
  <si>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</si>
  <si>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</si>
  <si>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</si>
  <si>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</si>
  <si>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</si>
  <si>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</si>
  <si>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</si>
  <si>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</si>
  <si>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</si>
  <si>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</si>
  <si>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</si>
  <si>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</si>
  <si>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</si>
  <si>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</si>
  <si>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</si>
  <si>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</si>
  <si>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</si>
  <si>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</si>
  <si>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</si>
  <si>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</si>
  <si>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</si>
  <si>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</si>
  <si>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</si>
  <si>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</si>
  <si>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</si>
  <si>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</si>
  <si>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</si>
  <si>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</si>
  <si>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</si>
  <si>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</si>
  <si>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</si>
  <si>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</si>
  <si>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</si>
  <si>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</si>
  <si>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</si>
  <si>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</si>
  <si>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</si>
  <si>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</si>
  <si>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</si>
  <si>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</si>
  <si>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</si>
  <si>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</si>
  <si>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</si>
  <si>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</si>
  <si>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</si>
  <si>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</si>
  <si>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</si>
  <si>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</si>
  <si>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</si>
  <si>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</si>
  <si>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</si>
  <si>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</si>
  <si>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</si>
  <si>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</si>
  <si>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</si>
  <si>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</si>
  <si>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</si>
  <si>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</si>
  <si>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</si>
  <si>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</si>
  <si>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</si>
  <si>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</si>
  <si>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</si>
  <si>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</si>
  <si>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</si>
  <si>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</si>
  <si>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</si>
  <si>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</si>
  <si>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</si>
  <si>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</si>
  <si>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</si>
  <si>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</si>
  <si>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</si>
  <si>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</si>
  <si>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</si>
  <si>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</si>
  <si>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</si>
  <si>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</si>
  <si>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</si>
  <si>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</si>
  <si>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</si>
  <si>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</si>
  <si>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</si>
  <si>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</si>
  <si>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</si>
  <si>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</si>
  <si>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</si>
  <si>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</si>
  <si>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</si>
  <si>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</si>
  <si>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</si>
  <si>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</si>
  <si>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</si>
  <si>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</si>
  <si>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</si>
  <si>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</si>
  <si>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</si>
  <si>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</si>
  <si>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</si>
  <si>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</si>
  <si>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</si>
  <si>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</si>
  <si>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</si>
  <si>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</si>
  <si>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</si>
  <si>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</si>
  <si>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</si>
  <si>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</si>
  <si>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</si>
  <si>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</si>
  <si>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</si>
  <si>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</si>
  <si>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</si>
  <si>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</si>
  <si>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</si>
  <si>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</si>
  <si>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</si>
  <si>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</si>
  <si>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</si>
  <si>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</si>
  <si>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</si>
  <si>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</si>
  <si>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</si>
  <si>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</si>
  <si>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</si>
  <si>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</si>
  <si>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</si>
  <si>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</si>
  <si>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</si>
  <si>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</si>
  <si>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</si>
  <si>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</si>
  <si>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</si>
  <si>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</si>
  <si>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</si>
  <si>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</si>
  <si>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</si>
  <si>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</si>
  <si>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</si>
  <si>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</si>
  <si>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</si>
  <si>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</si>
  <si>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</si>
  <si>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</si>
  <si>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</si>
  <si>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</si>
  <si>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</si>
  <si>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</si>
  <si>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</si>
  <si>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</si>
  <si>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</si>
  <si>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</si>
  <si>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</si>
  <si>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</si>
  <si>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</si>
  <si>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</si>
  <si>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</si>
  <si>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</si>
  <si>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</si>
  <si>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</si>
  <si>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</si>
  <si>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</si>
  <si>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</si>
  <si>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</si>
  <si>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</si>
  <si>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</si>
  <si>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</si>
  <si>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</si>
  <si>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</si>
  <si>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</si>
  <si>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</si>
  <si>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</si>
  <si>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</si>
  <si>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</si>
  <si>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</si>
  <si>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</si>
  <si>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</si>
  <si>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</si>
  <si>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</si>
  <si>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</si>
  <si>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</si>
  <si>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</si>
  <si>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</si>
  <si>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</si>
  <si>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</si>
  <si>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</si>
  <si>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</si>
  <si>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</si>
  <si>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</si>
  <si>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</si>
  <si>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</si>
  <si>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</si>
  <si>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</si>
  <si>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</si>
  <si>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</si>
  <si>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</si>
  <si>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</si>
  <si>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</si>
  <si>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</si>
  <si>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</si>
  <si>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</si>
  <si>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</si>
  <si>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</si>
  <si>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</si>
  <si>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</si>
  <si>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</si>
  <si>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</si>
  <si>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</si>
  <si>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</si>
  <si>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</si>
  <si>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</si>
  <si>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</si>
  <si>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</si>
  <si>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</si>
  <si>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</si>
  <si>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</si>
  <si>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</si>
  <si>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</si>
  <si>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</si>
  <si>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</si>
  <si>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</si>
  <si>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</si>
  <si>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</si>
  <si>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</si>
  <si>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</si>
  <si>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</si>
  <si>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</si>
  <si>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</si>
  <si>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</si>
  <si>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</si>
  <si>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</si>
  <si>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</si>
  <si>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</si>
  <si>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</si>
  <si>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</si>
  <si>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</si>
  <si>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</si>
  <si>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</si>
  <si>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</si>
  <si>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</si>
  <si>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</si>
  <si>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</si>
  <si>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</si>
  <si>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</si>
  <si>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</si>
  <si>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</si>
  <si>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</si>
  <si>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</si>
  <si>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</si>
  <si>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</si>
  <si>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</si>
  <si>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</si>
  <si>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</si>
  <si>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</si>
  <si>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</si>
  <si>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</si>
  <si>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</si>
  <si>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</si>
  <si>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</si>
  <si>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</si>
  <si>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</si>
  <si>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</si>
  <si>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</si>
  <si>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</si>
  <si>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</si>
  <si>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</si>
  <si>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</si>
  <si>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</si>
  <si>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</si>
  <si>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</si>
  <si>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</si>
  <si>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</si>
  <si>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</si>
  <si>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</si>
  <si>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</si>
  <si>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</si>
  <si>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</si>
  <si>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</si>
  <si>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</si>
  <si>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</si>
  <si>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</si>
  <si>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</si>
  <si>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</si>
  <si>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</si>
  <si>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</si>
  <si>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</si>
  <si>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</si>
  <si>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</si>
  <si>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</si>
  <si>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</si>
  <si>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</si>
  <si>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</si>
  <si>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</si>
  <si>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</si>
  <si>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</si>
  <si>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</si>
  <si>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</si>
  <si>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</si>
  <si>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</si>
  <si>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</si>
  <si>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</si>
  <si>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</si>
  <si>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</si>
  <si>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</si>
  <si>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</si>
  <si>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</si>
  <si>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</si>
  <si>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</si>
  <si>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</si>
  <si>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</si>
  <si>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</si>
  <si>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</si>
  <si>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</si>
  <si>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</si>
  <si>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</si>
  <si>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</si>
  <si>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</si>
  <si>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</si>
  <si>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</si>
  <si>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</si>
  <si>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</si>
  <si>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</si>
  <si>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</si>
  <si>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</si>
  <si>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</si>
  <si>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</si>
  <si>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</si>
  <si>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</si>
  <si>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</si>
  <si>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</si>
  <si>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</si>
  <si>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</si>
  <si>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</si>
  <si>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</si>
  <si>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</si>
  <si>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</si>
  <si>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</si>
  <si>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</si>
  <si>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</si>
  <si>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</si>
  <si>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</si>
  <si>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</si>
  <si>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</si>
  <si>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</si>
  <si>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</si>
  <si>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</si>
  <si>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</si>
  <si>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</si>
  <si>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</si>
  <si>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</si>
  <si>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</si>
  <si>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</si>
  <si>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</si>
  <si>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</si>
  <si>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</si>
  <si>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</si>
  <si>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</si>
  <si>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</si>
  <si>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</si>
  <si>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</si>
  <si>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</si>
  <si>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</si>
  <si>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</si>
  <si>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</si>
  <si>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</si>
  <si>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</si>
  <si>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</si>
  <si>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</si>
  <si>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</si>
  <si>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</si>
  <si>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</si>
  <si>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</si>
  <si>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</si>
  <si>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</si>
  <si>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</si>
  <si>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</si>
  <si>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</si>
  <si>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</si>
  <si>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</si>
  <si>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</si>
  <si>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</si>
  <si>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</si>
  <si>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</si>
  <si>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</si>
  <si>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</si>
  <si>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</si>
  <si>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</si>
  <si>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</si>
  <si>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</si>
  <si>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</si>
  <si>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</si>
  <si>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</si>
  <si>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</si>
  <si>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</si>
  <si>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</si>
  <si>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</si>
  <si>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</si>
  <si>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</si>
  <si>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</si>
  <si>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</si>
  <si>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</si>
  <si>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</si>
  <si>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</si>
  <si>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</si>
  <si>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</si>
  <si>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</si>
  <si>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</si>
  <si>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</si>
  <si>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</si>
  <si>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</si>
  <si>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</si>
  <si>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</si>
  <si>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</si>
  <si>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</si>
  <si>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</si>
  <si>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</si>
  <si>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</si>
  <si>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</si>
  <si>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</si>
  <si>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</si>
  <si>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</si>
  <si>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</si>
  <si>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</si>
  <si>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</si>
  <si>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</si>
  <si>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</si>
  <si>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</si>
  <si>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</si>
  <si>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</si>
  <si>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</si>
  <si>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</si>
  <si>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</si>
  <si>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</si>
  <si>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</si>
  <si>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</si>
  <si>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</si>
  <si>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</si>
  <si>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</si>
  <si>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</si>
  <si>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</si>
  <si>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</si>
  <si>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</si>
  <si>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</si>
  <si>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</si>
  <si>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</si>
  <si>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</si>
  <si>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</si>
  <si>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</si>
  <si>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</si>
  <si>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</si>
  <si>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</si>
  <si>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</si>
  <si>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</si>
  <si>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</si>
  <si>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</si>
  <si>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</si>
  <si>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</si>
  <si>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</si>
  <si>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</si>
  <si>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</si>
  <si>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</si>
  <si>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</si>
  <si>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</si>
  <si>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</si>
  <si>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</si>
  <si>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</si>
  <si>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</si>
  <si>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</si>
  <si>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</si>
  <si>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</si>
  <si>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</si>
  <si>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</si>
  <si>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</si>
  <si>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</si>
  <si>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</si>
  <si>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</si>
  <si>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</si>
  <si>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</si>
  <si>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</si>
  <si>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</si>
  <si>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</si>
  <si>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</si>
  <si>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</si>
  <si>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</si>
  <si>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</si>
  <si>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</si>
  <si>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</si>
  <si>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</si>
  <si>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</si>
  <si>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</si>
  <si>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</si>
  <si>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</si>
  <si>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</si>
  <si>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</si>
  <si>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</si>
  <si>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</si>
  <si>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</si>
  <si>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</si>
  <si>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</si>
  <si>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</si>
  <si>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</si>
  <si>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</si>
  <si>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</si>
  <si>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</si>
  <si>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</si>
  <si>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</si>
  <si>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</si>
  <si>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</si>
  <si>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</si>
  <si>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</si>
  <si>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</si>
  <si>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</si>
  <si>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</si>
  <si>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</si>
  <si>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</si>
  <si>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</si>
  <si>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</si>
  <si>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</si>
  <si>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</si>
  <si>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</si>
  <si>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</si>
  <si>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</si>
  <si>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</si>
  <si>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</si>
  <si>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</si>
  <si>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</si>
  <si>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</si>
  <si>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</si>
  <si>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</si>
  <si>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</si>
  <si>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</si>
  <si>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</si>
  <si>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</si>
  <si>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</si>
  <si>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</si>
  <si>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</si>
  <si>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</si>
  <si>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</si>
  <si>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</si>
  <si>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</si>
  <si>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</si>
  <si>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</si>
  <si>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</si>
  <si>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</si>
  <si>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</si>
  <si>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</si>
  <si>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</si>
  <si>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</si>
  <si>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</si>
  <si>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</si>
  <si>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</si>
  <si>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</si>
  <si>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</si>
  <si>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</si>
  <si>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</si>
  <si>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</si>
  <si>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</si>
  <si>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</si>
  <si>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</si>
  <si>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</si>
  <si>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</si>
  <si>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</si>
  <si>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</si>
  <si>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</si>
  <si>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</si>
  <si>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</si>
  <si>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</si>
  <si>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</si>
  <si>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</si>
  <si>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</si>
  <si>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</si>
  <si>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</si>
  <si>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</si>
  <si>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</si>
  <si>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</si>
  <si>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</si>
  <si>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</si>
  <si>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</si>
  <si>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</si>
  <si>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</si>
  <si>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</si>
  <si>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</si>
  <si>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</si>
  <si>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</si>
  <si>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</si>
  <si>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</si>
  <si>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</si>
  <si>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</si>
  <si>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</si>
  <si>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</si>
  <si>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</si>
  <si>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</si>
  <si>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</si>
  <si>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</si>
  <si>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</si>
  <si>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</si>
  <si>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</si>
  <si>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</si>
  <si>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</si>
  <si>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</si>
  <si>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</si>
  <si>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</si>
  <si>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</si>
  <si>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</si>
  <si>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</si>
  <si>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</si>
  <si>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</si>
  <si>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</si>
  <si>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</si>
  <si>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</si>
  <si>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</si>
  <si>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</si>
  <si>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</si>
  <si>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</si>
  <si>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</si>
  <si>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</si>
  <si>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</si>
  <si>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</si>
  <si>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</si>
  <si>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</si>
  <si>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</si>
  <si>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</si>
  <si>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</si>
  <si>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</si>
  <si>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</si>
  <si>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</si>
  <si>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</si>
  <si>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</si>
  <si>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</si>
  <si>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</si>
  <si>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</si>
  <si>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</si>
  <si>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</si>
  <si>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</si>
  <si>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</si>
  <si>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</si>
  <si>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</si>
  <si>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</si>
  <si>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</si>
  <si>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</si>
  <si>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</si>
  <si>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</si>
  <si>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</si>
  <si>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</si>
  <si>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</si>
  <si>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</si>
  <si>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</si>
  <si>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</si>
  <si>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</si>
  <si>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</si>
  <si>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</si>
  <si>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</si>
  <si>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</si>
  <si>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</si>
  <si>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</si>
  <si>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</si>
  <si>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</si>
  <si>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</si>
  <si>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</si>
  <si>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</si>
  <si>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</si>
  <si>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</si>
  <si>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</si>
  <si>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</si>
  <si>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</si>
  <si>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</si>
  <si>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</si>
  <si>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</si>
  <si>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</si>
  <si>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</si>
  <si>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</si>
  <si>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</si>
  <si>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</si>
  <si>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</si>
  <si>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</si>
  <si>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</si>
  <si>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</si>
  <si>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</si>
  <si>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</si>
  <si>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</si>
  <si>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</si>
  <si>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</si>
  <si>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</si>
  <si>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</si>
  <si>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</si>
  <si>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</si>
  <si>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</si>
  <si>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</si>
  <si>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</si>
  <si>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</si>
  <si>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</si>
  <si>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</si>
  <si>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</si>
  <si>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</si>
  <si>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</si>
  <si>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</si>
  <si>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</si>
  <si>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</si>
  <si>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</si>
  <si>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</si>
  <si>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</si>
  <si>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</si>
  <si>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</si>
  <si>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</si>
  <si>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</si>
  <si>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</si>
  <si>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</si>
  <si>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</si>
  <si>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</si>
  <si>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</si>
  <si>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</si>
  <si>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</si>
  <si>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</si>
  <si>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</si>
  <si>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</si>
  <si>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</si>
  <si>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</si>
  <si>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</si>
  <si>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</si>
  <si>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</si>
  <si>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</si>
  <si>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</si>
  <si>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</si>
  <si>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</si>
  <si>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</si>
  <si>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</si>
  <si>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</si>
  <si>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</si>
  <si>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</si>
  <si>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</si>
  <si>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</si>
  <si>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</si>
  <si>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</si>
  <si>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</si>
  <si>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</si>
  <si>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</si>
  <si>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</si>
  <si>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</si>
  <si>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</si>
  <si>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</si>
  <si>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</si>
  <si>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</si>
  <si>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</si>
  <si>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</si>
  <si>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</si>
  <si>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</si>
  <si>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</si>
  <si>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</si>
  <si>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</si>
  <si>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</si>
  <si>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</si>
  <si>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</si>
  <si>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</si>
  <si>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</si>
  <si>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</si>
  <si>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</si>
  <si>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</si>
  <si>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</si>
  <si>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</si>
  <si>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</si>
  <si>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</si>
  <si>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</si>
  <si>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</si>
  <si>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</si>
  <si>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</si>
  <si>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</si>
  <si>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</si>
  <si>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</si>
  <si>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</si>
  <si>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</si>
  <si>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</si>
  <si>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</si>
  <si>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</si>
  <si>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</si>
  <si>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</si>
  <si>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</si>
  <si>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</si>
  <si>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</si>
  <si>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</si>
  <si>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</si>
  <si>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</si>
  <si>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</si>
  <si>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</si>
  <si>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</si>
  <si>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</si>
  <si>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</si>
  <si>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</si>
  <si>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</si>
  <si>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</si>
  <si>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</si>
  <si>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</si>
  <si>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</si>
  <si>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</si>
  <si>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</si>
  <si>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</si>
  <si>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</si>
  <si>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</si>
  <si>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</si>
  <si>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</si>
  <si>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</si>
  <si>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</si>
  <si>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</si>
  <si>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</si>
  <si>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</si>
  <si>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</si>
  <si>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</si>
  <si>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</si>
  <si>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</si>
  <si>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</si>
  <si>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</si>
  <si>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</si>
  <si>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</si>
  <si>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</si>
  <si>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</si>
  <si>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</si>
  <si>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</si>
  <si>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</si>
  <si>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</si>
  <si>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</si>
  <si>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</si>
  <si>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</si>
  <si>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</si>
  <si>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</si>
  <si>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</si>
  <si>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</si>
  <si>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</si>
  <si>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</si>
  <si>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</si>
  <si>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</si>
  <si>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</si>
  <si>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</si>
  <si>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</si>
  <si>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</si>
  <si>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</si>
  <si>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</si>
  <si>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</si>
  <si>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</si>
  <si>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</si>
  <si>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</si>
  <si>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</si>
  <si>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</si>
  <si>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</si>
  <si>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</si>
  <si>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</si>
  <si>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</si>
  <si>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</si>
  <si>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</si>
  <si>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</si>
  <si>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</si>
  <si>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</si>
  <si>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</si>
  <si>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</si>
  <si>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</si>
  <si>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</si>
  <si>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</si>
  <si>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</si>
  <si>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</si>
  <si>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</si>
  <si>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</si>
  <si>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</si>
  <si>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</si>
  <si>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</si>
  <si>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</si>
  <si>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</si>
  <si>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</si>
  <si>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</si>
  <si>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</si>
  <si>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</si>
  <si>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</si>
  <si>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</si>
  <si>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</si>
  <si>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</si>
  <si>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</si>
  <si>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</si>
  <si>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</si>
  <si>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</si>
  <si>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</si>
  <si>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</si>
  <si>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</si>
  <si>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</si>
  <si>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</si>
  <si>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</si>
  <si>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</si>
  <si>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</si>
  <si>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</si>
  <si>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</si>
  <si>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</si>
  <si>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</si>
  <si>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</si>
  <si>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</si>
  <si>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</si>
  <si>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</si>
  <si>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</si>
  <si>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</si>
  <si>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</si>
  <si>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</si>
  <si>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</si>
  <si>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</si>
  <si>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</si>
  <si>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</si>
  <si>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</si>
  <si>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</si>
  <si>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</si>
  <si>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</si>
  <si>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</si>
  <si>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</si>
  <si>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</si>
  <si>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</si>
  <si>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</si>
  <si>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</si>
  <si>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</si>
  <si>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</si>
  <si>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</si>
  <si>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</si>
  <si>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</si>
  <si>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</si>
  <si>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</si>
  <si>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</si>
  <si>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</si>
  <si>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</si>
  <si>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</si>
  <si>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</si>
  <si>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</si>
  <si>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</si>
  <si>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</si>
  <si>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</si>
  <si>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</si>
  <si>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</si>
  <si>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</si>
  <si>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</si>
  <si>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</si>
  <si>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</si>
  <si>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</si>
  <si>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</si>
  <si>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</si>
  <si>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</si>
  <si>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</si>
  <si>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</si>
  <si>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</si>
  <si>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</si>
  <si>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</si>
  <si>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</si>
  <si>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</si>
  <si>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</si>
  <si>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</si>
  <si>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</si>
  <si>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</si>
  <si>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</si>
  <si>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</si>
  <si>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</si>
  <si>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</si>
  <si>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</si>
  <si>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</si>
  <si>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</si>
  <si>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</si>
  <si>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</si>
  <si>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</si>
  <si>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</si>
  <si>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</si>
  <si>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</si>
  <si>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</si>
  <si>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</si>
  <si>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</si>
  <si>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</si>
  <si>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</si>
  <si>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</si>
  <si>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</si>
  <si>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</si>
  <si>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</si>
  <si>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</si>
  <si>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</si>
  <si>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</si>
  <si>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</si>
  <si>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</si>
  <si>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</si>
  <si>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</si>
  <si>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</si>
  <si>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</si>
  <si>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</si>
  <si>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</si>
  <si>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</si>
  <si>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</si>
  <si>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</si>
  <si>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</si>
  <si>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</si>
  <si>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</si>
  <si>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</si>
  <si>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</si>
  <si>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</si>
  <si>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</si>
  <si>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</si>
  <si>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</si>
  <si>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</si>
  <si>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</si>
  <si>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</si>
  <si>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</si>
  <si>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</si>
  <si>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</si>
  <si>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</si>
  <si>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</si>
  <si>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</si>
  <si>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</si>
  <si>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</si>
  <si>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</si>
  <si>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</si>
  <si>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</si>
  <si>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</si>
  <si>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</si>
  <si>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</si>
  <si>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</si>
  <si>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</si>
  <si>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</si>
  <si>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</si>
  <si>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</si>
  <si>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</si>
  <si>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</si>
  <si>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</si>
  <si>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</si>
  <si>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</si>
  <si>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</si>
  <si>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</si>
  <si>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</si>
  <si>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</si>
  <si>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</si>
  <si>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</si>
  <si>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</si>
  <si>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</si>
  <si>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</si>
  <si>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</si>
  <si>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</si>
  <si>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</si>
  <si>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</si>
  <si>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</si>
  <si>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</si>
  <si>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</si>
  <si>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</si>
  <si>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</si>
  <si>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</si>
  <si>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</si>
  <si>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</si>
  <si>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</si>
  <si>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</si>
  <si>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</si>
  <si>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</si>
  <si>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</si>
  <si>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</si>
  <si>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</si>
  <si>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</si>
  <si>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</si>
  <si>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</si>
  <si>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</si>
  <si>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</si>
  <si>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</si>
  <si>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</si>
  <si>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</si>
  <si>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</si>
  <si>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</si>
  <si>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</si>
  <si>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</si>
  <si>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</si>
  <si>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</si>
  <si>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</si>
  <si>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</si>
  <si>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</si>
  <si>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</si>
  <si>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</si>
  <si>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</si>
  <si>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</si>
  <si>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</si>
  <si>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</si>
  <si>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</si>
  <si>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</si>
  <si>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</si>
  <si>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</si>
  <si>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</si>
  <si>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</si>
  <si>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</si>
  <si>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</si>
  <si>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</si>
  <si>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</si>
  <si>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</si>
  <si>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</si>
  <si>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</si>
  <si>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</si>
  <si>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</si>
  <si>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</si>
  <si>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</si>
  <si>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</si>
  <si>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</si>
  <si>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</si>
  <si>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</si>
  <si>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</si>
  <si>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</si>
  <si>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</si>
  <si>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</si>
  <si>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</si>
  <si>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</si>
  <si>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</si>
  <si>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</si>
  <si>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</si>
  <si>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</si>
  <si>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</si>
  <si>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</si>
  <si>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</si>
  <si>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</si>
  <si>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</si>
  <si>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</si>
  <si>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</si>
  <si>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</si>
  <si>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</si>
  <si>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</si>
  <si>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</si>
  <si>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</si>
  <si>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</si>
  <si>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</si>
  <si>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</si>
  <si>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</si>
  <si>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</si>
  <si>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</si>
  <si>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</si>
  <si>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</si>
  <si>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</si>
  <si>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</si>
  <si>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</si>
  <si>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</si>
  <si>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</si>
  <si>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</si>
  <si>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</si>
  <si>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</si>
  <si>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</si>
  <si>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</si>
  <si>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</si>
  <si>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</si>
  <si>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</si>
  <si>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</si>
  <si>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</si>
  <si>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</si>
  <si>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</si>
  <si>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</si>
  <si>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</si>
  <si>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</si>
  <si>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</si>
  <si>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</si>
  <si>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</si>
  <si>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</si>
  <si>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</si>
  <si>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</si>
  <si>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</si>
  <si>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</si>
  <si>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</si>
  <si>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</si>
  <si>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</si>
  <si>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</si>
  <si>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</si>
  <si>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</si>
  <si>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</si>
  <si>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</si>
  <si>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</si>
  <si>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</si>
  <si>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</si>
  <si>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</si>
  <si>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</si>
  <si>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</si>
  <si>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</si>
  <si>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</si>
  <si>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</si>
  <si>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</si>
  <si>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</si>
  <si>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</si>
  <si>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</si>
  <si>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</si>
  <si>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</si>
  <si>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</si>
  <si>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</si>
  <si>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</si>
  <si>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</si>
  <si>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</si>
  <si>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</si>
  <si>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</si>
  <si>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</si>
  <si>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</si>
  <si>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</si>
  <si>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</si>
  <si>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</si>
  <si>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</si>
  <si>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</si>
  <si>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</si>
  <si>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</si>
  <si>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</si>
  <si>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</si>
  <si>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</si>
  <si>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</si>
  <si>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</si>
  <si>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</si>
  <si>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</si>
  <si>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</si>
  <si>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</si>
  <si>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</si>
  <si>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</si>
  <si>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</si>
  <si>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</si>
  <si>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</si>
  <si>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</si>
  <si>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</si>
  <si>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</si>
  <si>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</si>
  <si>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</si>
  <si>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</si>
  <si>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</si>
  <si>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</si>
  <si>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</si>
  <si>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</si>
  <si>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</si>
  <si>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</si>
  <si>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</si>
  <si>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</si>
  <si>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</si>
  <si>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</si>
  <si>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</si>
  <si>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</si>
  <si>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</si>
  <si>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</si>
  <si>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</si>
  <si>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</si>
  <si>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</si>
  <si>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</si>
  <si>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</si>
  <si>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</si>
  <si>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</si>
  <si>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</si>
  <si>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</si>
  <si>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</si>
  <si>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</si>
  <si>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</si>
  <si>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</si>
  <si>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</si>
  <si>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</si>
  <si>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</si>
  <si>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</si>
  <si>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</si>
  <si>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</si>
  <si>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</si>
  <si>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</si>
  <si>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</si>
  <si>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</si>
  <si>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</si>
  <si>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</si>
  <si>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</si>
  <si>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</si>
  <si>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</si>
  <si>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</si>
  <si>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</si>
  <si>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</si>
  <si>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</si>
  <si>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</si>
  <si>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</si>
  <si>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</si>
  <si>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</si>
  <si>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</si>
  <si>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</si>
  <si>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</si>
  <si>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</si>
  <si>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</si>
  <si>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</si>
  <si>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</si>
  <si>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</si>
  <si>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</si>
  <si>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</si>
  <si>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</si>
  <si>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</si>
  <si>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</si>
  <si>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</si>
  <si>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</si>
  <si>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</si>
  <si>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</si>
  <si>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</si>
  <si>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</si>
  <si>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</si>
  <si>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</si>
  <si>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</si>
  <si>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</si>
  <si>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</si>
  <si>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</si>
  <si>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</si>
  <si>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</si>
  <si>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</si>
  <si>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</si>
  <si>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</si>
  <si>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</si>
  <si>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</si>
  <si>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</si>
  <si>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</si>
  <si>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</si>
  <si>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</si>
  <si>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</si>
  <si>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</si>
  <si>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</si>
  <si>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</si>
  <si>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</si>
  <si>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</si>
  <si>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</si>
  <si>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</si>
  <si>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</si>
  <si>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</si>
  <si>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</si>
  <si>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</si>
  <si>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</si>
  <si>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</si>
  <si>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</si>
  <si>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</si>
  <si>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</si>
  <si>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</si>
  <si>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</si>
  <si>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</si>
  <si>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</si>
  <si>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</si>
  <si>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</si>
  <si>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</si>
  <si>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</si>
  <si>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</si>
  <si>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</si>
  <si>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</si>
  <si>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</si>
  <si>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</si>
  <si>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</si>
  <si>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</si>
  <si>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</si>
  <si>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</si>
  <si>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</si>
  <si>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</si>
  <si>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</si>
  <si>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</si>
  <si>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</si>
  <si>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</si>
  <si>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</si>
  <si>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</si>
  <si>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</si>
  <si>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</si>
  <si>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</si>
  <si>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</si>
  <si>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</si>
  <si>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</si>
  <si>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</si>
  <si>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</si>
  <si>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</si>
  <si>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</si>
  <si>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</si>
  <si>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</si>
  <si>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</si>
  <si>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</si>
  <si>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</si>
  <si>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</si>
  <si>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</si>
  <si>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</si>
  <si>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</si>
  <si>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</si>
  <si>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</si>
  <si>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</si>
  <si>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</si>
  <si>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</si>
  <si>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</si>
  <si>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</si>
  <si>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</si>
  <si>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</si>
  <si>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</si>
  <si>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</si>
  <si>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</si>
  <si>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</si>
  <si>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</si>
  <si>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</si>
  <si>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</si>
  <si>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</si>
  <si>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</si>
  <si>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</si>
  <si>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</si>
  <si>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</si>
  <si>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</si>
  <si>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</si>
  <si>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</si>
  <si>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</si>
  <si>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</si>
  <si>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</si>
  <si>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</si>
  <si>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</si>
  <si>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</si>
  <si>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</si>
  <si>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</si>
  <si>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</si>
  <si>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</si>
  <si>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</si>
  <si>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</si>
  <si>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</si>
  <si>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</si>
  <si>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</si>
  <si>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</si>
  <si>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</si>
  <si>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</si>
  <si>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</si>
  <si>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</si>
  <si>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</si>
  <si>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</si>
  <si>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</si>
  <si>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</si>
  <si>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</si>
  <si>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</si>
  <si>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</si>
  <si>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</si>
  <si>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</si>
  <si>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</si>
  <si>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</si>
  <si>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</si>
  <si>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</si>
  <si>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</si>
  <si>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</si>
  <si>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</si>
  <si>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</si>
  <si>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</si>
  <si>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</si>
  <si>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</si>
  <si>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</si>
  <si>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</si>
  <si>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</si>
  <si>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</si>
  <si>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</si>
  <si>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</si>
  <si>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</si>
  <si>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</si>
  <si>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</si>
  <si>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</si>
  <si>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</si>
  <si>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</si>
  <si>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</si>
  <si>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</si>
  <si>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</si>
  <si>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</si>
  <si>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</si>
  <si>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</si>
  <si>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</si>
  <si>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</si>
  <si>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</si>
  <si>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</si>
  <si>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</si>
  <si>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</si>
  <si>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</si>
  <si>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</si>
  <si>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</si>
  <si>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</si>
  <si>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</si>
  <si>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</si>
  <si>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</si>
  <si>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</si>
  <si>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</si>
  <si>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</si>
  <si>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</si>
  <si>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</si>
  <si>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</si>
  <si>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</si>
  <si>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</si>
  <si>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</si>
  <si>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</si>
  <si>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</si>
  <si>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</si>
  <si>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</si>
  <si>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</si>
  <si>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</si>
  <si>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</si>
  <si>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</si>
  <si>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</si>
  <si>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</si>
  <si>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</si>
  <si>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</si>
  <si>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</si>
  <si>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</si>
  <si>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</si>
  <si>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</si>
  <si>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</si>
  <si>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</si>
  <si>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</si>
  <si>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</si>
  <si>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</si>
  <si>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</si>
  <si>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</si>
  <si>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</si>
  <si>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</si>
  <si>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</si>
  <si>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</si>
  <si>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</si>
  <si>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</si>
  <si>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</si>
  <si>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</si>
  <si>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</si>
  <si>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</si>
  <si>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</si>
  <si>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</si>
  <si>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</si>
  <si>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</si>
  <si>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</si>
  <si>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</si>
  <si>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</si>
  <si>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</si>
  <si>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</si>
  <si>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</si>
  <si>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</si>
  <si>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</si>
  <si>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</si>
  <si>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</si>
  <si>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</si>
  <si>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</si>
  <si>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</si>
  <si>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</si>
  <si>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</si>
  <si>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</si>
  <si>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</si>
  <si>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</si>
  <si>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</si>
  <si>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</si>
  <si>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</si>
  <si>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</si>
  <si>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</si>
  <si>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</si>
  <si>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</si>
  <si>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</si>
  <si>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</si>
  <si>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</si>
  <si>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</si>
  <si>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</si>
  <si>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</si>
  <si>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</si>
  <si>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</si>
  <si>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</si>
  <si>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</si>
  <si>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</si>
  <si>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</si>
  <si>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</si>
  <si>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</si>
  <si>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</si>
  <si>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</si>
  <si>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</si>
  <si>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</si>
  <si>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</si>
  <si>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</si>
  <si>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</si>
  <si>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</si>
  <si>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</si>
  <si>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</si>
  <si>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</si>
  <si>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</si>
  <si>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</si>
  <si>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</si>
  <si>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</si>
  <si>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</si>
  <si>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</si>
  <si>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</si>
  <si>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</si>
  <si>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</si>
  <si>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</si>
  <si>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</si>
  <si>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</si>
  <si>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</si>
  <si>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</si>
  <si>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</si>
  <si>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</si>
  <si>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</si>
  <si>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</si>
  <si>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</si>
  <si>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</si>
  <si>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</si>
  <si>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</si>
  <si>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</si>
  <si>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</si>
  <si>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</si>
  <si>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</si>
  <si>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</si>
  <si>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</si>
  <si>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</si>
  <si>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</si>
  <si>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</si>
  <si>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</si>
  <si>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</si>
  <si>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</si>
  <si>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</si>
  <si>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</si>
  <si>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</si>
  <si>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</si>
  <si>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</si>
  <si>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</si>
  <si>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</si>
  <si>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</si>
  <si>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</si>
  <si>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</si>
  <si>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</si>
  <si>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</si>
  <si>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</si>
  <si>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</si>
  <si>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</si>
  <si>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</si>
  <si>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</si>
  <si>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</si>
  <si>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</si>
  <si>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</si>
  <si>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</si>
  <si>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</si>
  <si>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</si>
  <si>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</si>
  <si>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</si>
  <si>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</si>
  <si>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</si>
  <si>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</si>
  <si>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</si>
  <si>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</si>
  <si>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</si>
  <si>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</si>
  <si>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</si>
  <si>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</si>
  <si>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</si>
  <si>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</si>
  <si>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</si>
  <si>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</si>
  <si>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</si>
  <si>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</si>
  <si>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</si>
  <si>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</si>
  <si>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</si>
  <si>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</si>
  <si>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</si>
  <si>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</si>
  <si>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</si>
  <si>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</si>
  <si>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</si>
  <si>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</si>
  <si>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</si>
  <si>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</si>
  <si>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</si>
  <si>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</si>
  <si>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</si>
  <si>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</si>
  <si>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</si>
  <si>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</si>
  <si>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</si>
  <si>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</si>
  <si>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</si>
  <si>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</si>
  <si>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</si>
  <si>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</si>
  <si>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</si>
  <si>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</si>
  <si>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</si>
  <si>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</si>
  <si>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</si>
  <si>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</si>
  <si>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</si>
  <si>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</si>
  <si>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</si>
  <si>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</si>
  <si>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</si>
  <si>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</si>
  <si>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</si>
  <si>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</si>
  <si>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</si>
  <si>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</si>
  <si>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</si>
  <si>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</si>
  <si>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</si>
  <si>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</si>
  <si>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</si>
  <si>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</si>
  <si>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</si>
  <si>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</si>
  <si>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</si>
  <si>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</si>
  <si>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</si>
  <si>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</si>
  <si>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</si>
  <si>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</si>
  <si>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</si>
  <si>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</si>
  <si>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</si>
  <si>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</si>
  <si>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</si>
  <si>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</si>
  <si>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</si>
  <si>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</si>
  <si>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</si>
  <si>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</si>
  <si>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</si>
  <si>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</si>
  <si>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</si>
  <si>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</si>
  <si>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</si>
  <si>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</si>
  <si>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</si>
  <si>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</si>
  <si>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</si>
  <si>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</si>
  <si>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</si>
  <si>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</si>
  <si>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</si>
  <si>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</si>
  <si>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</si>
  <si>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</si>
  <si>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</si>
  <si>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</si>
  <si>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</si>
  <si>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</si>
  <si>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</si>
  <si>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</si>
  <si>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</si>
  <si>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</si>
  <si>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</si>
  <si>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</si>
  <si>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</si>
  <si>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</si>
  <si>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</si>
  <si>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</si>
  <si>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</si>
  <si>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</si>
  <si>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</si>
  <si>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</si>
  <si>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</si>
  <si>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</si>
  <si>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</si>
  <si>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</si>
  <si>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</si>
  <si>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</si>
  <si>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</si>
  <si>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</si>
  <si>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</si>
  <si>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</si>
  <si>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</si>
  <si>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</si>
  <si>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</si>
  <si>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</si>
  <si>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</si>
  <si>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</si>
  <si>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</si>
  <si>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</si>
  <si>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</si>
  <si>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</si>
  <si>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</si>
  <si>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</si>
  <si>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</si>
  <si>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</si>
  <si>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</si>
  <si>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</si>
  <si>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</si>
  <si>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</si>
  <si>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</si>
  <si>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</si>
  <si>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</si>
  <si>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</si>
  <si>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</si>
  <si>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</si>
  <si>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</si>
  <si>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</si>
  <si>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</si>
  <si>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</si>
  <si>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</si>
  <si>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</si>
  <si>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</si>
  <si>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</si>
  <si>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</si>
  <si>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</si>
  <si>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</si>
  <si>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</si>
  <si>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</si>
  <si>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</si>
  <si>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</si>
  <si>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</si>
  <si>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</si>
  <si>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</si>
  <si>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</si>
  <si>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</si>
  <si>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</si>
  <si>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</si>
  <si>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</si>
  <si>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</si>
  <si>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</si>
  <si>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</si>
  <si>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</si>
  <si>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</si>
  <si>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</si>
  <si>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</si>
  <si>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</si>
  <si>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</si>
  <si>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</si>
  <si>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</si>
  <si>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</si>
  <si>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</si>
  <si>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</si>
  <si>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</si>
  <si>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</si>
  <si>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</si>
  <si>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</si>
  <si>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</si>
  <si>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</si>
  <si>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</si>
  <si>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</si>
  <si>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</si>
  <si>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</si>
  <si>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</si>
  <si>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</si>
  <si>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</si>
  <si>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</si>
  <si>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</si>
  <si>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</si>
  <si>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</si>
  <si>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</si>
  <si>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</si>
  <si>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</si>
  <si>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</si>
  <si>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</si>
  <si>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</si>
  <si>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</si>
  <si>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</si>
  <si>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</si>
  <si>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</si>
  <si>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</si>
  <si>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</si>
  <si>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</si>
  <si>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</si>
  <si>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</si>
  <si>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</si>
  <si>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</si>
  <si>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</si>
  <si>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</si>
  <si>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</si>
  <si>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</si>
  <si>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</si>
  <si>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</si>
  <si>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</si>
  <si>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</si>
  <si>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</si>
  <si>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</si>
  <si>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</si>
  <si>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</si>
  <si>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</si>
  <si>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</si>
  <si>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</si>
  <si>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</si>
  <si>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</si>
  <si>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</si>
  <si>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</si>
  <si>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</si>
  <si>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</si>
  <si>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</si>
  <si>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</si>
  <si>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</si>
  <si>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</si>
  <si>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</si>
  <si>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</si>
  <si>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</si>
  <si>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</si>
  <si>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</si>
  <si>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</si>
  <si>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</si>
  <si>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</si>
  <si>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</si>
  <si>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</si>
  <si>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</si>
  <si>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</si>
  <si>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</si>
  <si>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</si>
  <si>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</si>
  <si>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</si>
  <si>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</si>
  <si>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</si>
  <si>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</si>
  <si>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</si>
  <si>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</si>
  <si>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</si>
  <si>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</si>
  <si>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</si>
  <si>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</si>
  <si>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</si>
  <si>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</si>
  <si>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</si>
  <si>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</si>
  <si>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</si>
  <si>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</si>
  <si>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</si>
  <si>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</si>
  <si>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</si>
  <si>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</si>
  <si>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</si>
  <si>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</si>
  <si>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</si>
  <si>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</si>
  <si>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</si>
  <si>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</si>
  <si>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</si>
  <si>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</si>
  <si>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</si>
  <si>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</si>
  <si>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</si>
  <si>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</si>
  <si>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</si>
  <si>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</si>
  <si>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</si>
  <si>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</si>
  <si>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</si>
  <si>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</si>
  <si>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</si>
  <si>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</si>
  <si>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</si>
  <si>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</si>
  <si>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</si>
  <si>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</si>
  <si>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</si>
  <si>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</si>
  <si>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</si>
  <si>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</si>
  <si>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</si>
  <si>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</si>
  <si>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</si>
  <si>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</si>
  <si>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</si>
  <si>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</si>
  <si>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</si>
  <si>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</si>
  <si>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</si>
  <si>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</si>
  <si>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</si>
  <si>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</si>
  <si>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</si>
  <si>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</si>
  <si>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</si>
  <si>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</si>
  <si>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</si>
  <si>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</si>
  <si>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</si>
  <si>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</si>
  <si>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</si>
  <si>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</si>
  <si>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</si>
  <si>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</si>
  <si>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</si>
  <si>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</si>
  <si>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</si>
  <si>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</si>
  <si>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</si>
  <si>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</si>
  <si>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</si>
  <si>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</si>
  <si>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</si>
  <si>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</si>
  <si>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</si>
  <si>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</si>
  <si>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</si>
  <si>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</si>
  <si>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</si>
  <si>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</si>
  <si>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</si>
  <si>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</si>
  <si>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</si>
  <si>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</si>
  <si>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</si>
  <si>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</si>
  <si>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</si>
  <si>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</si>
  <si>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</si>
  <si>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</si>
  <si>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</si>
  <si>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</si>
  <si>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</si>
  <si>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</si>
  <si>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</si>
  <si>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</si>
  <si>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</si>
  <si>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</si>
  <si>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</si>
  <si>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</si>
  <si>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</si>
  <si>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</si>
  <si>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</si>
  <si>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</si>
  <si>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</si>
  <si>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</si>
  <si>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</si>
  <si>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</si>
  <si>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</si>
  <si>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</si>
  <si>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</si>
  <si>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</si>
  <si>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</si>
  <si>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</si>
  <si>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</si>
  <si>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</si>
  <si>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</si>
  <si>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</si>
  <si>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</si>
  <si>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</si>
  <si>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</si>
  <si>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</si>
  <si>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</si>
  <si>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</si>
  <si>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</si>
  <si>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</si>
  <si>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</si>
  <si>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</si>
  <si>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</si>
  <si>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</si>
  <si>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</si>
  <si>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</si>
  <si>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</si>
  <si>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</si>
  <si>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</si>
  <si>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</si>
  <si>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</si>
  <si>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</si>
  <si>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</si>
  <si>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</si>
  <si>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</si>
  <si>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</si>
  <si>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</si>
  <si>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</si>
  <si>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</si>
  <si>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</si>
  <si>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</si>
  <si>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</si>
  <si>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</si>
  <si>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</si>
  <si>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</si>
  <si>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</si>
  <si>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</si>
  <si>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</si>
  <si>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</si>
  <si>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</si>
  <si>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</si>
  <si>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</si>
  <si>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</si>
  <si>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</si>
  <si>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</si>
  <si>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</si>
  <si>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</si>
  <si>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</si>
  <si>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</si>
  <si>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</si>
  <si>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</si>
  <si>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</si>
  <si>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</si>
  <si>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</si>
  <si>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</si>
  <si>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</si>
  <si>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</si>
  <si>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</si>
  <si>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</si>
  <si>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</si>
  <si>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</si>
  <si>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</si>
  <si>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</si>
  <si>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</si>
  <si>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</si>
  <si>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</si>
  <si>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</si>
  <si>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</si>
  <si>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</si>
  <si>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</si>
  <si>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</si>
  <si>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</si>
  <si>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</si>
  <si>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</si>
  <si>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</si>
  <si>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</si>
  <si>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</si>
  <si>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</si>
  <si>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</si>
  <si>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</si>
  <si>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</si>
  <si>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</si>
  <si>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</si>
  <si>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</si>
  <si>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</si>
  <si>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</si>
  <si>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</si>
  <si>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</si>
  <si>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</si>
  <si>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</si>
  <si>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</si>
  <si>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</si>
  <si>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</si>
  <si>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</si>
  <si>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</si>
  <si>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</si>
  <si>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</si>
  <si>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</si>
  <si>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</si>
  <si>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</si>
  <si>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</si>
  <si>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</si>
  <si>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</si>
  <si>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</si>
  <si>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</si>
  <si>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</si>
  <si>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</si>
  <si>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</si>
  <si>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</si>
  <si>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</si>
  <si>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</si>
  <si>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</si>
  <si>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</si>
  <si>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</si>
  <si>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</si>
  <si>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</si>
  <si>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</si>
  <si>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</si>
  <si>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</si>
  <si>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</si>
  <si>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</si>
  <si>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</si>
  <si>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</si>
  <si>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</si>
  <si>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</si>
  <si>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</si>
  <si>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</si>
  <si>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</si>
  <si>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</si>
  <si>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</si>
  <si>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</si>
  <si>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</si>
  <si>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</si>
  <si>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</si>
  <si>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</si>
  <si>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</si>
  <si>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</si>
  <si>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</si>
  <si>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</si>
  <si>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</si>
  <si>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</si>
  <si>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</si>
  <si>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</si>
  <si>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</si>
  <si>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</si>
  <si>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</si>
  <si>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</si>
  <si>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</si>
  <si>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</si>
  <si>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</si>
  <si>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</si>
  <si>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</si>
  <si>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</si>
  <si>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</si>
  <si>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</si>
  <si>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</si>
  <si>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</si>
  <si>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</si>
  <si>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</si>
  <si>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</si>
  <si>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</si>
  <si>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</si>
  <si>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</si>
  <si>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</si>
  <si>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</si>
  <si>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</si>
  <si>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</si>
  <si>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</si>
  <si>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</si>
  <si>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</si>
  <si>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</si>
  <si>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</si>
  <si>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</si>
  <si>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</si>
  <si>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</si>
  <si>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</si>
  <si>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</si>
  <si>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</si>
  <si>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</si>
  <si>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</si>
  <si>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</si>
  <si>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</si>
  <si>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</si>
  <si>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</si>
  <si>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</si>
  <si>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</si>
  <si>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</si>
  <si>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</si>
  <si>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</si>
  <si>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</si>
  <si>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</si>
  <si>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</si>
  <si>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</si>
  <si>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</si>
  <si>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</si>
  <si>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</si>
  <si>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</si>
  <si>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</si>
  <si>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</si>
  <si>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</si>
  <si>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</si>
  <si>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</si>
  <si>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</si>
  <si>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</si>
  <si>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</si>
  <si>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</si>
  <si>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</si>
  <si>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</si>
  <si>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</si>
  <si>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</si>
  <si>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</si>
  <si>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</si>
  <si>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</si>
  <si>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</si>
  <si>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</si>
  <si>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</si>
  <si>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</si>
  <si>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</si>
  <si>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</si>
  <si>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</si>
  <si>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</si>
  <si>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</si>
  <si>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</si>
  <si>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</si>
  <si>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</si>
  <si>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</si>
  <si>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</si>
  <si>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</si>
  <si>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</si>
  <si>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</si>
  <si>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</si>
  <si>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</si>
  <si>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</si>
  <si>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</si>
  <si>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</si>
  <si>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</si>
  <si>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</si>
  <si>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</si>
  <si>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</si>
  <si>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</si>
  <si>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</si>
  <si>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</si>
  <si>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</si>
  <si>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</si>
  <si>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</si>
  <si>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</si>
  <si>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</si>
  <si>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</si>
  <si>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</si>
  <si>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</si>
  <si>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</si>
  <si>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</si>
  <si>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</si>
  <si>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</si>
  <si>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</si>
  <si>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</si>
  <si>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</si>
  <si>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</si>
  <si>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</si>
  <si>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</si>
  <si>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</si>
  <si>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</si>
  <si>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</si>
  <si>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</si>
  <si>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</si>
  <si>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</si>
  <si>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</si>
  <si>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</si>
  <si>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</si>
  <si>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</si>
  <si>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</si>
  <si>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</si>
  <si>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</si>
  <si>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</si>
  <si>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</si>
  <si>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</si>
  <si>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</si>
  <si>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</si>
  <si>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</si>
  <si>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</si>
  <si>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</si>
  <si>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</si>
  <si>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</si>
  <si>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</si>
  <si>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</si>
  <si>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</si>
  <si>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</si>
  <si>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</si>
  <si>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</si>
  <si>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</si>
  <si>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</si>
  <si>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</si>
  <si>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</si>
  <si>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</si>
  <si>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</si>
  <si>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</si>
  <si>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</si>
  <si>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</si>
  <si>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</si>
  <si>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</si>
  <si>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</si>
  <si>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</si>
  <si>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</si>
  <si>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</si>
  <si>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</si>
  <si>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</si>
  <si>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</si>
  <si>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</si>
  <si>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</si>
  <si>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</si>
  <si>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</si>
  <si>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</si>
  <si>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</si>
  <si>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</si>
  <si>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</si>
  <si>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</si>
  <si>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</si>
  <si>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</si>
  <si>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</si>
  <si>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</si>
  <si>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</si>
  <si>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</si>
  <si>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</si>
  <si>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</si>
  <si>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</si>
  <si>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</si>
  <si>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</si>
  <si>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</si>
  <si>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</si>
  <si>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</si>
  <si>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</si>
  <si>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</si>
  <si>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</si>
  <si>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</si>
  <si>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</si>
  <si>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</si>
  <si>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</si>
  <si>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</si>
  <si>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</si>
  <si>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</si>
  <si>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</si>
  <si>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</si>
  <si>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</si>
  <si>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</si>
  <si>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</si>
  <si>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</si>
  <si>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</si>
  <si>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</si>
  <si>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</si>
  <si>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</si>
  <si>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</si>
  <si>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</si>
  <si>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</si>
  <si>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</si>
  <si>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</si>
  <si>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</si>
  <si>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</si>
  <si>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</si>
  <si>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</si>
  <si>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</si>
  <si>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</si>
  <si>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</si>
  <si>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</si>
  <si>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</si>
  <si>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</si>
  <si>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</si>
  <si>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</si>
  <si>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</si>
  <si>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</si>
  <si>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</si>
  <si>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</si>
  <si>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</si>
  <si>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</si>
  <si>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</si>
  <si>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</si>
  <si>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</si>
  <si>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</si>
  <si>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</si>
  <si>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</si>
  <si>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</si>
  <si>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</si>
  <si>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</si>
  <si>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</si>
  <si>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</si>
  <si>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</si>
  <si>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</si>
  <si>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</si>
  <si>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</si>
  <si>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</si>
  <si>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</si>
  <si>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</si>
  <si>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</si>
  <si>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</si>
  <si>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</si>
  <si>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</si>
  <si>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</si>
  <si>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</si>
  <si>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</si>
  <si>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</si>
  <si>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</si>
  <si>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</si>
  <si>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</si>
  <si>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</si>
  <si>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</si>
  <si>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</si>
  <si>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</si>
  <si>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</si>
  <si>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</si>
  <si>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</si>
  <si>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</si>
  <si>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</si>
  <si>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</si>
  <si>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</si>
  <si>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</si>
  <si>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</si>
  <si>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</si>
  <si>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</si>
  <si>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</si>
  <si>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</si>
  <si>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</si>
  <si>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</si>
  <si>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</si>
  <si>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</si>
  <si>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</si>
  <si>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</si>
  <si>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</si>
  <si>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</si>
  <si>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</si>
  <si>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</si>
  <si>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</si>
  <si>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</si>
  <si>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</si>
  <si>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</si>
  <si>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</si>
  <si>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</si>
  <si>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</si>
  <si>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</si>
  <si>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</si>
  <si>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</si>
  <si>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</si>
  <si>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</si>
  <si>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</si>
  <si>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</si>
  <si>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</si>
  <si>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</si>
  <si>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</si>
  <si>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</si>
  <si>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</si>
  <si>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</si>
  <si>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</si>
  <si>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</si>
  <si>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</si>
  <si>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</si>
  <si>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</si>
  <si>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</si>
  <si>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</si>
  <si>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</si>
  <si>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</si>
  <si>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</si>
  <si>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</si>
  <si>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</si>
  <si>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</si>
  <si>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</si>
  <si>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</si>
  <si>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</si>
  <si>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</si>
  <si>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</si>
  <si>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</si>
  <si>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</si>
  <si>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</si>
  <si>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</si>
  <si>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</si>
  <si>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</si>
  <si>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</si>
  <si>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</si>
  <si>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</si>
  <si>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</si>
  <si>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</si>
  <si>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</si>
  <si>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</si>
  <si>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</si>
  <si>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</si>
  <si>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</si>
  <si>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</si>
  <si>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</si>
  <si>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</si>
  <si>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</si>
  <si>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</si>
  <si>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</si>
  <si>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</si>
  <si>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</si>
  <si>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</si>
  <si>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</si>
  <si>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</si>
  <si>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</si>
  <si>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</si>
  <si>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</si>
  <si>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</si>
  <si>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</si>
  <si>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</si>
  <si>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</si>
  <si>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</si>
  <si>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</si>
  <si>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</si>
  <si>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</si>
  <si>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</si>
  <si>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</si>
  <si>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</si>
  <si>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</si>
  <si>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</si>
  <si>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</si>
  <si>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</si>
  <si>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</si>
  <si>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</si>
  <si>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</si>
  <si>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</si>
  <si>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</si>
  <si>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</si>
  <si>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</si>
  <si>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</si>
  <si>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</si>
  <si>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</si>
  <si>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</si>
  <si>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</si>
  <si>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</si>
  <si>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</si>
  <si>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</si>
  <si>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</si>
  <si>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</si>
  <si>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</si>
  <si>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</si>
  <si>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</si>
  <si>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</si>
  <si>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</si>
  <si>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</si>
  <si>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</si>
  <si>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</si>
  <si>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</si>
  <si>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</si>
  <si>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</si>
  <si>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</si>
  <si>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</si>
  <si>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</si>
  <si>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</si>
  <si>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</si>
  <si>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</si>
  <si>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</si>
  <si>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</si>
  <si>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</si>
  <si>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</si>
  <si>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</si>
  <si>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</si>
  <si>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</si>
  <si>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</si>
  <si>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</si>
  <si>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</si>
  <si>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</si>
  <si>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</si>
  <si>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</si>
  <si>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</si>
  <si>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</si>
  <si>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</si>
  <si>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</si>
  <si>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</si>
  <si>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</si>
  <si>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</si>
  <si>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</si>
  <si>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</si>
  <si>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</si>
  <si>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</si>
  <si>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</si>
  <si>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</si>
  <si>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</si>
  <si>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</si>
  <si>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</si>
  <si>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</si>
  <si>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</si>
  <si>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</si>
  <si>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</si>
  <si>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</si>
  <si>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</si>
  <si>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</si>
  <si>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</si>
  <si>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</si>
  <si>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</si>
  <si>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</si>
  <si>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</si>
  <si>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</si>
  <si>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</si>
  <si>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</si>
  <si>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</si>
  <si>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</si>
  <si>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</si>
  <si>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</si>
  <si>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</si>
  <si>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</si>
  <si>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</si>
  <si>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</si>
  <si>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</si>
  <si>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</si>
  <si>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</si>
  <si>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</si>
  <si>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</si>
  <si>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</si>
  <si>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</si>
  <si>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</si>
  <si>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</si>
  <si>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</si>
  <si>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</si>
  <si>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</si>
  <si>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</si>
  <si>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</si>
  <si>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</si>
  <si>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</si>
  <si>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</si>
  <si>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</si>
  <si>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</si>
  <si>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</si>
  <si>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</si>
  <si>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</si>
  <si>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</si>
  <si>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</si>
  <si>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</si>
  <si>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</si>
  <si>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</si>
  <si>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</si>
  <si>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</si>
  <si>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</si>
  <si>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</si>
  <si>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</si>
  <si>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</si>
  <si>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</si>
  <si>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</si>
  <si>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</si>
  <si>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</si>
  <si>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</si>
  <si>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</si>
  <si>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</si>
  <si>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</si>
  <si>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</si>
  <si>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</si>
  <si>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</si>
  <si>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</si>
  <si>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</si>
  <si>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</si>
  <si>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</si>
  <si>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</si>
  <si>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</si>
  <si>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</si>
  <si>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</si>
  <si>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</si>
  <si>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</si>
  <si>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</si>
  <si>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</si>
  <si>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</si>
  <si>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</si>
  <si>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</si>
  <si>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</si>
  <si>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</si>
  <si>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</si>
  <si>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</si>
  <si>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</si>
  <si>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</si>
  <si>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</si>
  <si>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</si>
  <si>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</si>
  <si>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</si>
  <si>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</si>
  <si>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</si>
  <si>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</si>
  <si>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</si>
  <si>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</si>
  <si>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</si>
  <si>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</si>
  <si>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</si>
  <si>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</si>
  <si>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</si>
  <si>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</si>
  <si>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</si>
  <si>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</si>
  <si>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</si>
  <si>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</si>
  <si>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</si>
  <si>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</si>
  <si>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</si>
  <si>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</si>
  <si>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</si>
  <si>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</si>
  <si>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</si>
  <si>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</si>
  <si>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</si>
  <si>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</si>
  <si>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</si>
  <si>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</si>
  <si>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</si>
  <si>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</si>
  <si>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</si>
  <si>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</si>
  <si>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</si>
  <si>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</si>
  <si>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</si>
  <si>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</si>
  <si>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</si>
  <si>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</si>
  <si>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</si>
  <si>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</si>
  <si>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</si>
  <si>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</si>
  <si>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</si>
  <si>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</si>
  <si>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</si>
  <si>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</si>
  <si>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</si>
  <si>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</si>
  <si>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</si>
  <si>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</si>
  <si>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</si>
  <si>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</si>
  <si>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</si>
  <si>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</si>
  <si>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</si>
  <si>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</si>
  <si>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</si>
  <si>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</si>
  <si>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</si>
  <si>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</si>
  <si>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</si>
  <si>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</si>
  <si>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</si>
  <si>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</si>
  <si>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</si>
  <si>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</si>
  <si>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</si>
  <si>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</si>
  <si>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</si>
  <si>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</si>
  <si>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</si>
  <si>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</si>
  <si>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</si>
  <si>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</si>
  <si>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</si>
  <si>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</si>
  <si>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</si>
  <si>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</si>
  <si>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</si>
  <si>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</si>
  <si>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</si>
  <si>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</si>
  <si>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</si>
  <si>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</si>
  <si>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</si>
  <si>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</si>
  <si>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</si>
  <si>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</si>
  <si>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</si>
  <si>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</si>
  <si>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</si>
  <si>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</si>
  <si>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</si>
  <si>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</si>
  <si>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</si>
  <si>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</si>
  <si>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</si>
  <si>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</si>
  <si>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</si>
  <si>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</si>
  <si>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</si>
  <si>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</si>
  <si>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</si>
  <si>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</si>
  <si>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</si>
  <si>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</si>
  <si>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</si>
  <si>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</si>
  <si>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</si>
  <si>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</si>
  <si>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</si>
  <si>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</si>
  <si>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</si>
  <si>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</si>
  <si>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</si>
  <si>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</si>
  <si>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</si>
  <si>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</si>
  <si>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</si>
  <si>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</si>
  <si>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</si>
  <si>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</si>
  <si>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</si>
  <si>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</si>
  <si>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</si>
  <si>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</si>
  <si>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</si>
  <si>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</si>
  <si>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</si>
  <si>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</si>
  <si>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</si>
  <si>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</si>
  <si>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</si>
  <si>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</si>
  <si>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</si>
  <si>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</si>
  <si>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</si>
  <si>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</si>
  <si>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</si>
  <si>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</si>
  <si>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</si>
  <si>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</si>
  <si>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</si>
  <si>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</si>
  <si>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</si>
  <si>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</si>
  <si>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</si>
  <si>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</si>
  <si>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</si>
  <si>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</si>
  <si>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</si>
  <si>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</si>
  <si>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</si>
  <si>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</si>
  <si>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</si>
  <si>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</si>
  <si>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</si>
  <si>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</si>
  <si>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</si>
  <si>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</si>
  <si>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</si>
  <si>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</si>
  <si>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</si>
  <si>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</si>
  <si>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</si>
  <si>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</si>
  <si>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</si>
  <si>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</si>
  <si>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</si>
  <si>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</si>
  <si>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</si>
  <si>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</si>
  <si>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</si>
  <si>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</si>
  <si>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</si>
  <si>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</si>
  <si>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</si>
  <si>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</si>
  <si>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</si>
  <si>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</si>
  <si>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</si>
  <si>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</si>
  <si>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</si>
  <si>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</si>
  <si>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</si>
  <si>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</si>
  <si>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</si>
  <si>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</si>
  <si>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</si>
  <si>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</si>
  <si>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</si>
  <si>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</si>
  <si>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</si>
  <si>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</si>
  <si>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</si>
  <si>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</si>
  <si>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</si>
  <si>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</si>
  <si>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</si>
  <si>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</si>
  <si>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</si>
  <si>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</si>
  <si>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</si>
  <si>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</si>
  <si>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</si>
  <si>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</si>
  <si>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</si>
  <si>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</si>
  <si>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</si>
  <si>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</si>
  <si>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</si>
  <si>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</si>
  <si>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</si>
  <si>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</si>
  <si>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</si>
  <si>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</si>
  <si>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</si>
  <si>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</si>
  <si>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</si>
  <si>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</si>
  <si>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</si>
  <si>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</si>
  <si>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</si>
  <si>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</si>
  <si>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</si>
  <si>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</si>
  <si>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</si>
  <si>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</si>
  <si>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</si>
  <si>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</si>
  <si>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</si>
  <si>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</si>
  <si>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</si>
  <si>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</si>
  <si>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</si>
  <si>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</si>
  <si>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</si>
  <si>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</si>
  <si>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</si>
  <si>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</si>
  <si>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</si>
  <si>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</si>
  <si>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</si>
  <si>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</si>
  <si>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</si>
  <si>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</si>
  <si>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</si>
  <si>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</si>
  <si>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</si>
  <si>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</si>
  <si>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</si>
  <si>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</si>
  <si>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</si>
  <si>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</si>
  <si>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</si>
  <si>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</si>
  <si>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</si>
  <si>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</si>
  <si>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</si>
  <si>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</si>
  <si>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</si>
  <si>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</si>
  <si>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</si>
  <si>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</si>
  <si>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</si>
  <si>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</si>
  <si>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</si>
  <si>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</si>
  <si>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</si>
  <si>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</si>
  <si>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</si>
  <si>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</si>
  <si>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</si>
  <si>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</si>
  <si>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</si>
  <si>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</si>
  <si>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</si>
  <si>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</si>
  <si>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</si>
  <si>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</si>
  <si>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</si>
  <si>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</si>
  <si>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</si>
  <si>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</si>
  <si>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</si>
  <si>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</si>
  <si>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</si>
  <si>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</si>
  <si>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</si>
  <si>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</si>
  <si>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</si>
  <si>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</si>
  <si>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</si>
  <si>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</si>
  <si>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</si>
  <si>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</si>
  <si>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</si>
  <si>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</si>
  <si>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</si>
  <si>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</si>
  <si>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</si>
  <si>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</si>
  <si>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</si>
  <si>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</si>
  <si>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</si>
  <si>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</si>
  <si>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</si>
  <si>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</si>
  <si>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</si>
  <si>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</si>
  <si>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</si>
  <si>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</si>
  <si>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</si>
  <si>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</si>
  <si>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</si>
  <si>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</si>
  <si>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</si>
  <si>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</si>
  <si>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</si>
  <si>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</si>
  <si>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</si>
  <si>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</si>
  <si>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</si>
  <si>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</si>
  <si>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</si>
  <si>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</si>
  <si>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</si>
  <si>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</si>
  <si>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</si>
  <si>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</si>
  <si>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</si>
  <si>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</si>
  <si>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</si>
  <si>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</si>
  <si>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</si>
  <si>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</si>
  <si>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</si>
  <si>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</si>
  <si>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</si>
  <si>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</si>
  <si>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</si>
  <si>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</si>
  <si>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</si>
  <si>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</si>
  <si>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</si>
  <si>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</si>
  <si>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</si>
  <si>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</si>
  <si>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</si>
  <si>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</si>
  <si>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</si>
  <si>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</si>
  <si>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</si>
  <si>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</si>
  <si>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</si>
  <si>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</si>
  <si>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</si>
  <si>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</si>
  <si>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</si>
  <si>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</si>
  <si>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</si>
  <si>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</si>
  <si>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</si>
  <si>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</si>
  <si>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</si>
  <si>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</si>
  <si>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</si>
  <si>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</si>
  <si>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</si>
  <si>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</si>
  <si>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</si>
  <si>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</si>
  <si>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</si>
  <si>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</si>
  <si>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</si>
  <si>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</si>
  <si>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</si>
  <si>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</si>
  <si>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</si>
  <si>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</si>
  <si>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</si>
  <si>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</si>
  <si>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</si>
  <si>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</si>
  <si>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</si>
  <si>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</si>
  <si>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</si>
  <si>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</si>
  <si>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</si>
  <si>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</si>
  <si>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</si>
  <si>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</si>
  <si>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</si>
  <si>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</si>
  <si>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</si>
  <si>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</si>
  <si>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</si>
  <si>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</si>
  <si>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</si>
  <si>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</si>
  <si>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</si>
  <si>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</si>
  <si>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</si>
  <si>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</si>
  <si>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</si>
  <si>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</si>
  <si>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</si>
  <si>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</si>
  <si>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</si>
  <si>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</si>
  <si>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</si>
  <si>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</si>
  <si>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</si>
  <si>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</si>
  <si>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</si>
  <si>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</si>
  <si>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</si>
  <si>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</si>
  <si>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</si>
  <si>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</si>
  <si>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</si>
  <si>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</si>
  <si>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</si>
  <si>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</si>
  <si>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</si>
  <si>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</si>
  <si>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</si>
  <si>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</si>
  <si>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</si>
  <si>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</si>
  <si>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</si>
  <si>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</si>
  <si>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</si>
  <si>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</si>
  <si>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</si>
  <si>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</si>
  <si>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</si>
  <si>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</si>
  <si>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</si>
  <si>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</si>
  <si>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</si>
  <si>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</si>
  <si>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</si>
  <si>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</si>
  <si>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</si>
  <si>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</si>
  <si>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</si>
  <si>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</si>
  <si>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</si>
  <si>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</si>
  <si>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</si>
  <si>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</si>
  <si>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</si>
  <si>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</si>
  <si>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</si>
  <si>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</si>
  <si>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</si>
  <si>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</si>
  <si>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</si>
  <si>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</si>
  <si>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</si>
  <si>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</si>
  <si>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</si>
  <si>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</si>
  <si>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</si>
  <si>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</si>
  <si>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</si>
  <si>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</si>
  <si>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</si>
  <si>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</si>
  <si>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</si>
  <si>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</si>
  <si>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</si>
  <si>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</si>
  <si>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</si>
  <si>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</si>
  <si>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</si>
  <si>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</si>
  <si>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</si>
  <si>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</si>
  <si>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</si>
  <si>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</si>
  <si>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</si>
  <si>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</si>
  <si>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</si>
  <si>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</si>
  <si>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</si>
  <si>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</si>
  <si>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</si>
  <si>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</si>
  <si>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</si>
  <si>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</si>
  <si>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</si>
  <si>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</si>
  <si>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</si>
  <si>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</si>
  <si>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</si>
  <si>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</si>
  <si>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</si>
  <si>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</si>
  <si>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</si>
  <si>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</si>
  <si>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</si>
  <si>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</si>
  <si>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</si>
  <si>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</si>
  <si>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</si>
  <si>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</si>
  <si>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</si>
  <si>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</si>
  <si>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</si>
  <si>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</si>
  <si>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</si>
  <si>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</si>
  <si>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</si>
  <si>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</si>
  <si>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</si>
  <si>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</si>
  <si>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</si>
  <si>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</si>
  <si>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</si>
  <si>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</si>
  <si>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</si>
  <si>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</si>
  <si>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</si>
  <si>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</si>
  <si>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</si>
  <si>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</si>
  <si>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</si>
  <si>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</si>
  <si>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</si>
  <si>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</si>
  <si>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</si>
  <si>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</si>
  <si>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</si>
  <si>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</si>
  <si>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</si>
  <si>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</si>
  <si>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</si>
  <si>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</si>
  <si>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</si>
  <si>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</si>
  <si>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</si>
  <si>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</si>
  <si>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</si>
  <si>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</si>
  <si>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</si>
  <si>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</si>
  <si>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</si>
  <si>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</si>
  <si>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</si>
  <si>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</si>
  <si>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</si>
  <si>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</si>
  <si>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</si>
  <si>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</si>
  <si>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</si>
  <si>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</si>
  <si>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</si>
  <si>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</si>
  <si>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</si>
  <si>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</si>
  <si>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</si>
  <si>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</si>
  <si>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</si>
  <si>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</si>
  <si>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</si>
  <si>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</si>
  <si>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</si>
  <si>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</si>
  <si>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</si>
  <si>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</si>
  <si>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</si>
  <si>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</si>
  <si>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</si>
  <si>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</si>
  <si>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</si>
  <si>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</si>
  <si>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</si>
  <si>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</si>
  <si>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</si>
  <si>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</si>
  <si>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</si>
  <si>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</si>
  <si>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</si>
  <si>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</si>
  <si>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</si>
  <si>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</si>
  <si>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</si>
  <si>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</si>
  <si>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</si>
  <si>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</si>
  <si>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</si>
  <si>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</si>
  <si>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</si>
  <si>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</si>
  <si>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</si>
  <si>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</si>
  <si>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</si>
  <si>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</si>
  <si>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</si>
  <si>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</si>
  <si>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</si>
  <si>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</si>
  <si>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</si>
  <si>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</si>
  <si>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</si>
  <si>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</si>
  <si>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</si>
  <si>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</si>
  <si>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</si>
  <si>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</si>
  <si>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</si>
  <si>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</si>
  <si>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</si>
  <si>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</si>
  <si>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</si>
  <si>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</si>
  <si>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</si>
  <si>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</si>
  <si>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</si>
  <si>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</si>
  <si>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</si>
  <si>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</si>
  <si>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</si>
  <si>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</si>
  <si>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</si>
  <si>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</si>
  <si>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</si>
  <si>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</si>
  <si>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</si>
  <si>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</si>
  <si>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</si>
  <si>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</si>
  <si>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</si>
  <si>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</si>
  <si>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</si>
  <si>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</si>
  <si>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</si>
  <si>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</si>
  <si>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</si>
  <si>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</si>
  <si>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</si>
  <si>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</si>
  <si>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</si>
  <si>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</si>
  <si>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</si>
  <si>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</si>
  <si>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</si>
  <si>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</si>
  <si>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</si>
  <si>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</si>
  <si>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</si>
  <si>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</si>
  <si>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</si>
  <si>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</si>
  <si>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</si>
  <si>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</si>
  <si>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</si>
  <si>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</si>
  <si>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</si>
  <si>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</si>
  <si>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</si>
  <si>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</si>
  <si>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</si>
  <si>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</si>
  <si>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</si>
  <si>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</si>
  <si>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</si>
  <si>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</si>
  <si>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</si>
  <si>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</si>
  <si>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</si>
  <si>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</si>
  <si>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</si>
  <si>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</si>
  <si>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</si>
  <si>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</si>
  <si>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</si>
  <si>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</si>
  <si>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</si>
  <si>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</si>
  <si>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</si>
  <si>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</si>
  <si>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</si>
  <si>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</si>
  <si>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</si>
  <si>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</si>
  <si>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</si>
  <si>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</si>
  <si>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</si>
  <si>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</si>
  <si>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</si>
  <si>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</si>
  <si>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</si>
  <si>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</si>
  <si>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</si>
  <si>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</si>
  <si>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</si>
  <si>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</si>
  <si>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</si>
  <si>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</si>
  <si>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</si>
  <si>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</si>
  <si>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</si>
  <si>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</si>
  <si>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</si>
  <si>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</si>
  <si>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</si>
  <si>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</si>
  <si>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</si>
  <si>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</si>
  <si>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</si>
  <si>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</si>
  <si>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</si>
  <si>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</si>
  <si>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</si>
  <si>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</si>
  <si>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</si>
  <si>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</si>
  <si>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</si>
  <si>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</si>
  <si>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</si>
  <si>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</si>
  <si>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</si>
  <si>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</si>
  <si>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</si>
  <si>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</si>
  <si>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</si>
  <si>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</si>
  <si>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</si>
  <si>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</si>
  <si>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</si>
  <si>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</si>
  <si>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</si>
  <si>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</si>
  <si>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</si>
  <si>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</si>
  <si>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</si>
  <si>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</si>
  <si>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</si>
  <si>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</si>
  <si>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</si>
  <si>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</si>
  <si>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</si>
  <si>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</si>
  <si>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</si>
  <si>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</si>
  <si>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</si>
  <si>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</si>
  <si>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</si>
  <si>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</si>
  <si>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</si>
  <si>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</si>
  <si>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</si>
  <si>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</si>
  <si>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</si>
  <si>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</si>
  <si>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</si>
  <si>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</si>
  <si>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</si>
  <si>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</si>
  <si>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</si>
  <si>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</si>
  <si>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</si>
  <si>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</si>
  <si>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</si>
  <si>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</si>
  <si>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</si>
  <si>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</si>
  <si>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</si>
  <si>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</si>
  <si>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</si>
  <si>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</si>
  <si>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</si>
  <si>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</si>
  <si>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</si>
  <si>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</si>
  <si>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</si>
  <si>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</si>
  <si>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</si>
  <si>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</si>
  <si>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</si>
  <si>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</si>
  <si>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</si>
  <si>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</si>
  <si>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</si>
  <si>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</si>
  <si>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</si>
  <si>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</si>
  <si>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</si>
  <si>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</si>
  <si>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</si>
  <si>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</si>
  <si>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</si>
  <si>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</si>
  <si>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</si>
  <si>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</si>
  <si>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</si>
  <si>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</si>
  <si>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</si>
  <si>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</si>
  <si>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</si>
  <si>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</si>
  <si>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</si>
  <si>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</si>
  <si>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</si>
  <si>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</si>
  <si>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</si>
  <si>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</si>
  <si>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</si>
  <si>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</si>
  <si>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</si>
  <si>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</si>
  <si>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</si>
  <si>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</si>
  <si>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</si>
  <si>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</si>
  <si>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</si>
  <si>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</si>
  <si>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</si>
  <si>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</si>
  <si>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</si>
  <si>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</si>
  <si>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</si>
  <si>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</si>
  <si>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</si>
  <si>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</si>
  <si>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</si>
  <si>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</si>
  <si>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</si>
  <si>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</si>
  <si>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</si>
  <si>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</si>
  <si>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</si>
  <si>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</si>
  <si>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</si>
  <si>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</si>
  <si>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</si>
  <si>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</si>
  <si>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</si>
  <si>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</si>
  <si>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</si>
  <si>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</si>
  <si>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</si>
  <si>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</si>
  <si>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</si>
  <si>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</si>
  <si>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</si>
  <si>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</si>
  <si>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</si>
  <si>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</si>
  <si>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</si>
  <si>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</si>
  <si>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</si>
  <si>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</si>
  <si>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</si>
  <si>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</si>
  <si>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</si>
  <si>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</si>
  <si>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</si>
  <si>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</si>
  <si>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</si>
  <si>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</si>
  <si>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</si>
  <si>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</si>
  <si>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</si>
  <si>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</si>
  <si>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</si>
  <si>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</si>
  <si>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</si>
  <si>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</si>
  <si>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</si>
  <si>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</si>
  <si>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</si>
  <si>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</si>
  <si>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</si>
  <si>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</si>
  <si>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</si>
  <si>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</si>
  <si>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</si>
  <si>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</si>
  <si>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</si>
  <si>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</si>
  <si>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</si>
  <si>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</si>
  <si>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</si>
  <si>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</si>
  <si>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</si>
  <si>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</si>
  <si>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</si>
  <si>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</si>
  <si>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</si>
  <si>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</si>
  <si>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</si>
  <si>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</si>
  <si>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</si>
  <si>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</si>
  <si>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</si>
  <si>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</si>
  <si>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</si>
  <si>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</si>
  <si>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</si>
  <si>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</si>
  <si>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</si>
  <si>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</si>
  <si>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</si>
  <si>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</si>
  <si>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</si>
  <si>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</si>
  <si>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</si>
  <si>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</si>
  <si>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</si>
  <si>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</si>
  <si>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</si>
  <si>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</si>
  <si>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</si>
  <si>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</si>
  <si>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</si>
  <si>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</si>
  <si>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</si>
  <si>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</si>
  <si>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</si>
  <si>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</si>
  <si>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</si>
  <si>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</si>
  <si>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</si>
  <si>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</si>
  <si>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</si>
  <si>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</si>
  <si>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</si>
  <si>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</si>
  <si>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</si>
  <si>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</si>
  <si>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</si>
  <si>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</si>
  <si>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</si>
  <si>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</si>
  <si>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</si>
  <si>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</si>
  <si>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</si>
  <si>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</si>
  <si>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</si>
  <si>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</si>
  <si>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</si>
  <si>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</si>
  <si>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</si>
  <si>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</si>
  <si>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</si>
  <si>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</si>
  <si>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</si>
  <si>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</si>
  <si>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</si>
  <si>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</si>
  <si>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</si>
  <si>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</si>
  <si>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</si>
  <si>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</si>
  <si>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</si>
  <si>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</si>
  <si>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</si>
  <si>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</si>
  <si>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</si>
  <si>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</si>
  <si>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</si>
  <si>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</si>
  <si>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</si>
  <si>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</si>
  <si>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</si>
  <si>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</si>
  <si>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</si>
  <si>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</si>
  <si>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</si>
  <si>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</si>
  <si>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</si>
  <si>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</si>
  <si>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</si>
  <si>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</si>
  <si>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</si>
  <si>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</si>
  <si>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</si>
  <si>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</si>
  <si>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</si>
  <si>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</si>
  <si>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</si>
  <si>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</si>
  <si>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</si>
  <si>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</si>
  <si>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</si>
  <si>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</si>
  <si>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</si>
  <si>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</si>
  <si>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</si>
  <si>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</si>
  <si>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</si>
  <si>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</si>
  <si>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</si>
  <si>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</si>
  <si>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</si>
  <si>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</si>
  <si>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</si>
  <si>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</si>
  <si>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</si>
  <si>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</si>
  <si>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</si>
  <si>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</si>
  <si>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</si>
  <si>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</si>
  <si>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</si>
  <si>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</si>
  <si>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</si>
  <si>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</si>
  <si>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</si>
  <si>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</si>
  <si>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</si>
  <si>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</si>
  <si>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</si>
  <si>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</si>
  <si>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</si>
  <si>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</si>
  <si>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</si>
  <si>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</si>
  <si>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</si>
  <si>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</si>
  <si>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</si>
  <si>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</si>
  <si>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</si>
  <si>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</si>
  <si>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</si>
  <si>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</si>
  <si>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</si>
  <si>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</si>
  <si>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</si>
  <si>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</si>
  <si>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</si>
  <si>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</si>
  <si>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</si>
  <si>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</si>
  <si>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</si>
  <si>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</si>
  <si>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</si>
  <si>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</si>
  <si>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</si>
  <si>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</si>
  <si>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</si>
  <si>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</si>
  <si>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</si>
  <si>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</si>
  <si>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</si>
  <si>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</si>
  <si>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</si>
  <si>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</si>
  <si>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</si>
  <si>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</si>
  <si>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</si>
  <si>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</si>
  <si>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</si>
  <si>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</si>
  <si>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</si>
  <si>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</si>
  <si>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</si>
  <si>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</si>
  <si>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</si>
  <si>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</si>
  <si>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</si>
  <si>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</si>
  <si>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</si>
  <si>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</si>
  <si>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</si>
  <si>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</si>
  <si>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</si>
  <si>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</si>
  <si>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</si>
  <si>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</si>
  <si>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</si>
  <si>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</si>
  <si>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</si>
  <si>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</si>
  <si>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</si>
  <si>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</si>
  <si>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</si>
  <si>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</si>
  <si>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</si>
  <si>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</si>
  <si>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</si>
  <si>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</si>
  <si>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</si>
  <si>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</si>
  <si>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</si>
  <si>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</si>
  <si>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</si>
  <si>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</si>
  <si>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</si>
  <si>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</si>
  <si>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</si>
  <si>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</si>
  <si>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</si>
  <si>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</si>
  <si>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</si>
  <si>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</si>
  <si>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</si>
  <si>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</si>
  <si>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</si>
  <si>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</si>
  <si>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</si>
  <si>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</si>
  <si>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</si>
  <si>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</si>
  <si>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</si>
  <si>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</si>
  <si>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</si>
  <si>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</si>
  <si>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</si>
  <si>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</si>
  <si>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</si>
  <si>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</si>
  <si>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</si>
  <si>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</si>
  <si>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</si>
  <si>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</si>
  <si>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</si>
  <si>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</si>
  <si>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</si>
  <si>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</si>
  <si>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</si>
  <si>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</si>
  <si>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</si>
  <si>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</si>
  <si>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</si>
  <si>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</si>
  <si>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</si>
  <si>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</si>
  <si>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</si>
  <si>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</si>
  <si>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</si>
  <si>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</si>
  <si>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</si>
  <si>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</si>
  <si>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</si>
  <si>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</si>
  <si>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</si>
  <si>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</si>
  <si>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</si>
  <si>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</si>
  <si>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</si>
  <si>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</si>
  <si>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</si>
  <si>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</si>
  <si>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</si>
  <si>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</si>
  <si>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</si>
  <si>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</si>
  <si>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</si>
  <si>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</si>
  <si>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</si>
  <si>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</si>
  <si>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</si>
  <si>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</si>
  <si>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</si>
  <si>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</si>
  <si>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</si>
  <si>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</si>
  <si>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</si>
  <si>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</si>
  <si>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</si>
  <si>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</si>
  <si>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</si>
  <si>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</si>
  <si>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</si>
  <si>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</si>
  <si>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</si>
  <si>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</si>
  <si>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</si>
  <si>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</si>
  <si>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</si>
  <si>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</si>
  <si>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</si>
  <si>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</si>
  <si>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</si>
  <si>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</si>
  <si>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</si>
  <si>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</si>
  <si>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</si>
  <si>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</si>
  <si>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</si>
  <si>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</si>
  <si>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</si>
  <si>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</si>
  <si>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</si>
  <si>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</si>
  <si>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</si>
  <si>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</si>
  <si>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</si>
  <si>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</si>
  <si>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</si>
  <si>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</si>
  <si>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</si>
  <si>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</si>
  <si>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</si>
  <si>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</si>
  <si>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</si>
  <si>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</si>
  <si>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</si>
  <si>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</si>
  <si>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</si>
  <si>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</si>
  <si>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</si>
  <si>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</si>
  <si>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</si>
  <si>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</si>
  <si>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</si>
  <si>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</si>
  <si>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</si>
  <si>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</si>
  <si>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</si>
  <si>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</si>
  <si>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</si>
  <si>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</si>
  <si>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</si>
  <si>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</si>
  <si>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</si>
  <si>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</si>
  <si>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</si>
  <si>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</si>
  <si>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</si>
  <si>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</si>
  <si>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</si>
  <si>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</si>
  <si>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</si>
  <si>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</si>
  <si>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</si>
  <si>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</si>
  <si>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</si>
  <si>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</si>
  <si>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</si>
  <si>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</si>
  <si>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</si>
  <si>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</si>
  <si>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</si>
  <si>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</si>
  <si>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</si>
  <si>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</si>
  <si>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</si>
  <si>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</si>
  <si>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</si>
  <si>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</si>
  <si>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</si>
  <si>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</si>
  <si>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</si>
  <si>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</si>
  <si>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</si>
  <si>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</si>
  <si>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</si>
  <si>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</si>
  <si>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</si>
  <si>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</si>
  <si>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</si>
  <si>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</si>
  <si>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</si>
  <si>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</si>
  <si>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</si>
  <si>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</si>
  <si>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</si>
  <si>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</si>
  <si>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</si>
  <si>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</si>
  <si>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</si>
  <si>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</si>
  <si>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</si>
  <si>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</si>
  <si>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</si>
  <si>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</si>
  <si>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</si>
  <si>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</si>
  <si>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</si>
  <si>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</si>
  <si>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</si>
  <si>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</si>
  <si>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</si>
  <si>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</si>
  <si>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</si>
  <si>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</si>
  <si>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</si>
  <si>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</si>
  <si>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</si>
  <si>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</si>
  <si>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</si>
  <si>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</si>
  <si>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</si>
  <si>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</si>
  <si>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</si>
  <si>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</si>
  <si>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</si>
  <si>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</si>
  <si>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</si>
  <si>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</si>
  <si>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</si>
  <si>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</si>
  <si>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</si>
  <si>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</si>
  <si>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</si>
  <si>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</si>
  <si>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</si>
  <si>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</si>
  <si>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</si>
  <si>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</si>
  <si>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</si>
  <si>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</si>
  <si>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</si>
  <si>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</si>
  <si>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</si>
  <si>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</si>
  <si>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</si>
  <si>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</si>
  <si>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</si>
  <si>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</si>
  <si>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</si>
  <si>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</si>
  <si>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</si>
  <si>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</si>
  <si>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</si>
  <si>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</si>
  <si>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</si>
  <si>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</si>
  <si>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</si>
  <si>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</si>
  <si>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</si>
  <si>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</si>
  <si>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</si>
  <si>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</si>
  <si>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</si>
  <si>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</si>
  <si>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</si>
  <si>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</si>
  <si>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</si>
  <si>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</si>
  <si>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</si>
  <si>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</si>
  <si>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</si>
  <si>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</si>
  <si>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</si>
  <si>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</si>
  <si>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</si>
  <si>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</si>
  <si>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</si>
  <si>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</si>
  <si>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</si>
  <si>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</si>
  <si>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</si>
  <si>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</si>
  <si>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</si>
  <si>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</si>
  <si>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</si>
  <si>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</si>
  <si>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</si>
  <si>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</si>
  <si>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</si>
  <si>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</si>
  <si>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</si>
  <si>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</si>
  <si>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</si>
  <si>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</si>
  <si>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</si>
  <si>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</si>
  <si>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</si>
  <si>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</si>
  <si>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</si>
  <si>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</si>
  <si>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</si>
  <si>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</si>
  <si>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</si>
  <si>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</si>
  <si>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</si>
  <si>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</si>
  <si>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</si>
  <si>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</si>
  <si>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</si>
  <si>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</si>
  <si>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</si>
  <si>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</si>
  <si>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</si>
  <si>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</si>
  <si>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</si>
  <si>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</si>
  <si>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</si>
  <si>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</si>
  <si>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</si>
  <si>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</si>
  <si>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</si>
  <si>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</si>
  <si>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</si>
  <si>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</si>
  <si>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</si>
  <si>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</si>
  <si>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</si>
  <si>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</si>
  <si>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</si>
  <si>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</si>
  <si>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</si>
  <si>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</si>
  <si>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</si>
  <si>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</si>
  <si>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</si>
  <si>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</si>
  <si>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</si>
  <si>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</si>
  <si>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</si>
  <si>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</si>
  <si>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</si>
  <si>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</si>
  <si>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</si>
  <si>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</si>
  <si>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</si>
  <si>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</si>
  <si>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</si>
  <si>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</si>
  <si>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</si>
  <si>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</si>
  <si>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</si>
  <si>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</si>
  <si>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</si>
  <si>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</si>
  <si>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</si>
  <si>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</si>
  <si>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</si>
  <si>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</si>
  <si>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</si>
  <si>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</si>
  <si>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</si>
  <si>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</si>
  <si>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</si>
  <si>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</si>
  <si>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</si>
  <si>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</si>
  <si>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</si>
  <si>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</si>
  <si>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</si>
  <si>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</si>
  <si>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</si>
  <si>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</si>
  <si>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</si>
  <si>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</si>
  <si>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</si>
  <si>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</si>
  <si>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</si>
  <si>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</si>
  <si>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</si>
  <si>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</si>
  <si>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</si>
  <si>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</si>
  <si>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</si>
  <si>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</si>
  <si>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</si>
  <si>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</si>
  <si>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</si>
  <si>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</si>
  <si>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</si>
  <si>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</si>
  <si>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</si>
  <si>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</si>
  <si>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</si>
  <si>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</si>
  <si>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</si>
  <si>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</si>
  <si>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</si>
  <si>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</si>
  <si>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</si>
  <si>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</si>
  <si>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</si>
  <si>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</si>
  <si>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</si>
  <si>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</si>
  <si>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</si>
  <si>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</si>
  <si>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</si>
  <si>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</si>
  <si>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</si>
  <si>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</si>
  <si>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</si>
  <si>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</si>
  <si>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</si>
  <si>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</si>
  <si>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</si>
  <si>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</si>
  <si>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</si>
  <si>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</si>
  <si>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</si>
  <si>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</si>
  <si>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</si>
  <si>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</si>
  <si>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</si>
  <si>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</si>
  <si>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</si>
  <si>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</si>
  <si>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</si>
  <si>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</si>
  <si>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</si>
  <si>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</si>
  <si>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</si>
  <si>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</si>
  <si>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</si>
  <si>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</si>
  <si>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</si>
  <si>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</si>
  <si>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</si>
  <si>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</si>
  <si>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</si>
  <si>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</si>
  <si>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</si>
  <si>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</si>
  <si>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</si>
  <si>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</si>
  <si>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</si>
  <si>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</si>
  <si>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</si>
  <si>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</si>
  <si>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</si>
  <si>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</si>
  <si>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</si>
  <si>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</si>
  <si>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</si>
  <si>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</si>
  <si>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</si>
  <si>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</si>
  <si>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</si>
  <si>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</si>
  <si>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</si>
  <si>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</si>
  <si>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</si>
  <si>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</si>
  <si>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</si>
  <si>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</si>
  <si>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</si>
  <si>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</si>
  <si>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</si>
  <si>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</si>
  <si>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</si>
  <si>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</si>
  <si>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</si>
  <si>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</si>
  <si>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</si>
  <si>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</si>
  <si>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</si>
  <si>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</si>
  <si>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</si>
  <si>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</si>
  <si>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</si>
  <si>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</si>
  <si>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</si>
  <si>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</si>
  <si>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</si>
  <si>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</si>
  <si>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</si>
  <si>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</si>
  <si>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</si>
  <si>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</si>
  <si>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</si>
  <si>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</si>
  <si>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</si>
  <si>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</si>
  <si>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</si>
  <si>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</si>
  <si>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</si>
  <si>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</si>
  <si>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</si>
  <si>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</si>
  <si>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</si>
  <si>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</si>
  <si>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</si>
  <si>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</si>
  <si>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</si>
  <si>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</si>
  <si>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</si>
  <si>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</si>
  <si>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</si>
  <si>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</si>
  <si>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</si>
  <si>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</si>
  <si>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</si>
  <si>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</si>
  <si>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</si>
  <si>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</si>
  <si>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</si>
  <si>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</si>
  <si>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</si>
  <si>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</si>
  <si>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</si>
  <si>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</si>
  <si>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</si>
  <si>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</si>
  <si>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</si>
  <si>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</si>
  <si>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</si>
  <si>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</si>
  <si>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</si>
  <si>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</si>
  <si>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</si>
  <si>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</si>
  <si>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</si>
  <si>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</si>
  <si>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</si>
  <si>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</si>
  <si>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</si>
  <si>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</si>
  <si>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</si>
  <si>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</si>
  <si>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</si>
  <si>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</si>
  <si>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</si>
  <si>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</si>
  <si>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</si>
  <si>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</si>
  <si>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</si>
  <si>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</si>
  <si>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</si>
  <si>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</si>
  <si>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</si>
  <si>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</si>
  <si>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</si>
  <si>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</si>
  <si>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</si>
  <si>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</si>
  <si>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</si>
  <si>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</si>
  <si>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</si>
  <si>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</si>
  <si>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</si>
  <si>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</si>
  <si>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</si>
  <si>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</si>
  <si>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</si>
  <si>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</si>
  <si>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</si>
  <si>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</si>
  <si>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</si>
  <si>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</si>
  <si>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</si>
  <si>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</si>
  <si>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</si>
  <si>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</si>
  <si>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</si>
  <si>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</si>
  <si>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</si>
  <si>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</si>
  <si>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</si>
  <si>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</si>
  <si>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</si>
  <si>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</si>
  <si>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</si>
  <si>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</si>
  <si>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</si>
  <si>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</si>
  <si>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</si>
  <si>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</si>
  <si>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</si>
  <si>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</si>
  <si>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</si>
  <si>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</si>
  <si>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</si>
  <si>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</si>
  <si>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</si>
  <si>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</si>
  <si>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</si>
  <si>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</si>
  <si>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</si>
  <si>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</si>
  <si>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</si>
  <si>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</si>
  <si>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</si>
  <si>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</si>
  <si>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</si>
  <si>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</si>
  <si>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</si>
  <si>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</si>
  <si>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</si>
  <si>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</si>
  <si>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</si>
  <si>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</si>
  <si>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</si>
  <si>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</si>
  <si>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</si>
  <si>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</si>
  <si>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</si>
  <si>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</si>
  <si>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</si>
  <si>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</si>
  <si>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</si>
  <si>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</si>
  <si>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</si>
  <si>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</si>
  <si>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</si>
  <si>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</si>
  <si>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</si>
  <si>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</si>
  <si>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</si>
  <si>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</si>
  <si>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</si>
  <si>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</si>
  <si>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</si>
  <si>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</si>
  <si>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</si>
  <si>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</si>
  <si>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</si>
  <si>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</si>
  <si>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</si>
  <si>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</si>
  <si>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</si>
  <si>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</si>
  <si>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</si>
  <si>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</si>
  <si>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</si>
  <si>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</si>
  <si>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</si>
  <si>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</si>
  <si>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</si>
  <si>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</si>
  <si>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</si>
  <si>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</si>
  <si>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</si>
  <si>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</si>
  <si>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</si>
  <si>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</si>
  <si>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</si>
  <si>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</si>
  <si>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</si>
  <si>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</si>
  <si>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</si>
  <si>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</si>
  <si>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</si>
  <si>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</si>
  <si>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</si>
  <si>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</si>
  <si>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</si>
  <si>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</si>
  <si>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</si>
  <si>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</si>
  <si>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</si>
  <si>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</si>
  <si>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</si>
  <si>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</si>
  <si>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</si>
  <si>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</si>
  <si>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</si>
  <si>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</si>
  <si>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</si>
  <si>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</si>
  <si>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</si>
  <si>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</si>
  <si>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</si>
  <si>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</si>
  <si>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</si>
  <si>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</si>
  <si>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</si>
  <si>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</si>
  <si>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</si>
  <si>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</si>
  <si>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</si>
  <si>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</si>
  <si>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</si>
  <si>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</si>
  <si>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</si>
  <si>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</si>
  <si>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</si>
  <si>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</si>
  <si>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</si>
  <si>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</si>
  <si>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</si>
  <si>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</si>
  <si>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</si>
  <si>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</si>
  <si>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</si>
  <si>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</si>
  <si>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</si>
  <si>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</si>
  <si>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</si>
  <si>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</si>
  <si>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</si>
  <si>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</si>
  <si>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</si>
  <si>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</si>
  <si>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</si>
  <si>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</si>
  <si>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</si>
  <si>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</si>
  <si>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</si>
  <si>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</si>
  <si>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</si>
  <si>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</si>
  <si>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</si>
  <si>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</si>
  <si>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</si>
  <si>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</si>
  <si>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</si>
  <si>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</si>
  <si>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</si>
  <si>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</si>
  <si>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</si>
  <si>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</si>
  <si>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</si>
  <si>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</si>
  <si>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</si>
  <si>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</si>
  <si>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</si>
  <si>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</si>
  <si>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</si>
  <si>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</si>
  <si>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</si>
  <si>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</si>
  <si>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</si>
  <si>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</si>
  <si>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</si>
  <si>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</si>
  <si>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</si>
  <si>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</si>
  <si>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</si>
  <si>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</si>
  <si>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</si>
  <si>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</si>
  <si>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</si>
  <si>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</si>
  <si>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</si>
  <si>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</si>
  <si>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</si>
  <si>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</si>
  <si>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</si>
  <si>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</si>
  <si>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</si>
  <si>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</si>
  <si>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</si>
  <si>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</si>
  <si>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</si>
  <si>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</si>
  <si>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</si>
  <si>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</si>
  <si>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</si>
  <si>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</si>
  <si>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</si>
  <si>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</si>
  <si>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</si>
  <si>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</si>
  <si>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</si>
  <si>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</si>
  <si>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</si>
  <si>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</si>
  <si>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</si>
  <si>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</si>
  <si>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</si>
  <si>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</si>
  <si>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</si>
  <si>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</si>
  <si>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</si>
  <si>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</si>
  <si>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</si>
  <si>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</si>
  <si>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</si>
  <si>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</si>
  <si>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</si>
  <si>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</si>
  <si>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</si>
  <si>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</si>
  <si>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</si>
  <si>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</si>
  <si>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</si>
  <si>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</si>
  <si>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</si>
  <si>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</si>
  <si>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</si>
  <si>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</si>
  <si>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</si>
  <si>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</si>
  <si>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</si>
  <si>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</si>
  <si>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</si>
  <si>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</si>
  <si>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</si>
  <si>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</si>
  <si>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</si>
  <si>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</si>
  <si>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</si>
  <si>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</si>
  <si>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</si>
  <si>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</si>
  <si>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</si>
  <si>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</si>
  <si>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</si>
  <si>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</si>
  <si>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</si>
  <si>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</si>
  <si>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</si>
  <si>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</si>
  <si>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</si>
  <si>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</si>
  <si>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</si>
  <si>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</si>
  <si>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</si>
  <si>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</si>
  <si>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</si>
  <si>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</si>
  <si>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</si>
  <si>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</si>
  <si>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</si>
  <si>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</si>
  <si>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</si>
  <si>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</si>
  <si>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</si>
  <si>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</si>
  <si>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</si>
  <si>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</si>
  <si>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</si>
  <si>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</si>
  <si>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</si>
  <si>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</si>
  <si>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</si>
  <si>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</si>
  <si>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</si>
  <si>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</si>
  <si>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</si>
  <si>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</si>
  <si>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</si>
  <si>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</si>
  <si>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</si>
  <si>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</si>
  <si>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</si>
  <si>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</si>
  <si>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</si>
  <si>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</si>
  <si>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</si>
  <si>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</si>
  <si>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</si>
  <si>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</si>
  <si>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</si>
  <si>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</si>
  <si>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</si>
  <si>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</si>
  <si>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</si>
  <si>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</si>
  <si>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</si>
  <si>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</si>
  <si>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</si>
  <si>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</si>
  <si>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</si>
  <si>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</si>
  <si>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</si>
  <si>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</si>
  <si>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</si>
  <si>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</si>
  <si>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</si>
  <si>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</si>
  <si>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</si>
  <si>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</si>
  <si>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</si>
  <si>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</si>
  <si>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</si>
  <si>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</si>
  <si>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</si>
  <si>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</si>
  <si>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</si>
  <si>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</si>
  <si>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</si>
  <si>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</si>
  <si>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</si>
  <si>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</si>
  <si>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</si>
  <si>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</si>
  <si>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</si>
  <si>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</si>
  <si>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</si>
  <si>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</si>
  <si>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</si>
  <si>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</si>
  <si>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</si>
  <si>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</si>
  <si>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</si>
  <si>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</si>
  <si>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</si>
  <si>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</si>
  <si>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</si>
  <si>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</si>
  <si>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</si>
  <si>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</si>
  <si>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</si>
  <si>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</si>
  <si>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</si>
  <si>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</si>
  <si>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</si>
  <si>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</si>
  <si>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</si>
  <si>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</si>
  <si>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</si>
  <si>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</si>
  <si>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</si>
  <si>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</si>
  <si>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</si>
  <si>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</si>
  <si>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</si>
  <si>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</si>
  <si>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</si>
  <si>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</si>
  <si>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</si>
  <si>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</si>
  <si>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</si>
  <si>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</si>
  <si>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</si>
  <si>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</si>
  <si>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</si>
  <si>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</si>
  <si>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</si>
  <si>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</si>
  <si>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</si>
  <si>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</si>
  <si>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</si>
  <si>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</si>
  <si>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</si>
  <si>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</si>
  <si>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</si>
  <si>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</si>
  <si>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</si>
  <si>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</si>
  <si>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</si>
  <si>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</si>
  <si>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</si>
  <si>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</si>
  <si>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</si>
  <si>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</si>
  <si>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</si>
  <si>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</si>
  <si>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</si>
  <si>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</si>
  <si>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</si>
  <si>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</si>
  <si>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</si>
  <si>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</si>
  <si>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</si>
  <si>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</si>
  <si>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</si>
  <si>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</si>
  <si>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</si>
  <si>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</si>
  <si>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</si>
  <si>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</si>
  <si>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</si>
  <si>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</si>
  <si>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</si>
  <si>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</si>
  <si>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</si>
  <si>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</si>
  <si>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</si>
  <si>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</si>
  <si>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</si>
  <si>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</si>
  <si>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</si>
  <si>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</si>
  <si>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</si>
  <si>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</si>
  <si>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</si>
  <si>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</si>
  <si>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</si>
  <si>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</si>
  <si>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</si>
  <si>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</si>
  <si>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</si>
  <si>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</si>
  <si>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</si>
  <si>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</si>
  <si>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</si>
  <si>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</si>
  <si>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</si>
  <si>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</si>
  <si>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</si>
  <si>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</si>
  <si>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</si>
  <si>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</si>
  <si>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</si>
  <si>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</si>
  <si>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</si>
  <si>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</si>
  <si>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</si>
  <si>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</si>
  <si>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</si>
  <si>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</si>
  <si>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</si>
  <si>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</si>
  <si>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</si>
  <si>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</si>
  <si>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</si>
  <si>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</si>
  <si>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</si>
  <si>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</si>
  <si>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</si>
  <si>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</si>
  <si>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</si>
  <si>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</si>
  <si>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</si>
  <si>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</si>
  <si>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</si>
  <si>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</si>
  <si>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</si>
  <si>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</si>
  <si>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</si>
  <si>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</si>
  <si>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</si>
  <si>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</si>
  <si>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</si>
  <si>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</si>
  <si>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</si>
  <si>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</si>
  <si>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</si>
  <si>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</si>
  <si>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</si>
  <si>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</si>
  <si>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</si>
  <si>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</si>
  <si>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</si>
  <si>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</si>
  <si>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</si>
  <si>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</si>
  <si>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</si>
  <si>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</si>
  <si>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</si>
  <si>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</si>
  <si>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</si>
  <si>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</si>
  <si>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</si>
  <si>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</si>
  <si>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</si>
  <si>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</si>
  <si>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</si>
  <si>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</si>
  <si>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</si>
  <si>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</si>
  <si>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</si>
  <si>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</si>
  <si>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</si>
  <si>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</si>
  <si>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</si>
  <si>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</si>
  <si>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</si>
  <si>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</si>
  <si>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</si>
  <si>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</si>
  <si>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</si>
  <si>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</si>
  <si>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</si>
  <si>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</si>
  <si>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</si>
  <si>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</si>
  <si>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</si>
  <si>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</si>
  <si>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</si>
  <si>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</si>
  <si>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</si>
  <si>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</si>
  <si>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</si>
  <si>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</si>
  <si>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</si>
  <si>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</si>
  <si>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</si>
  <si>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</si>
  <si>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</si>
  <si>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</si>
  <si>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</si>
  <si>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</si>
  <si>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</si>
  <si>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</si>
  <si>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</si>
  <si>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</si>
  <si>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</si>
  <si>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</si>
  <si>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</si>
  <si>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</si>
  <si>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</si>
  <si>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</si>
  <si>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</si>
  <si>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</si>
  <si>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</si>
  <si>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</si>
  <si>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</si>
  <si>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</si>
  <si>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</si>
  <si>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</si>
  <si>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</si>
  <si>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</si>
  <si>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</si>
  <si>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</si>
  <si>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</si>
  <si>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</si>
  <si>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</si>
  <si>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</si>
  <si>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</si>
  <si>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</si>
  <si>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</si>
  <si>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</si>
  <si>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</si>
  <si>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</si>
  <si>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</si>
  <si>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</si>
  <si>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</si>
  <si>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</si>
  <si>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</si>
  <si>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</si>
  <si>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</si>
  <si>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</si>
  <si>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</si>
  <si>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</si>
  <si>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</si>
  <si>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</si>
  <si>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</si>
  <si>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</si>
  <si>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</si>
  <si>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</si>
  <si>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</si>
  <si>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</si>
  <si>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</si>
  <si>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</si>
  <si>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</si>
  <si>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</si>
  <si>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</si>
  <si>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</si>
  <si>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</si>
  <si>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</si>
  <si>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</si>
  <si>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</si>
  <si>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</si>
  <si>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</si>
  <si>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</si>
  <si>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</si>
  <si>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</si>
  <si>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</si>
  <si>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</si>
  <si>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</si>
  <si>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</si>
  <si>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</si>
  <si>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</si>
  <si>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</si>
  <si>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</si>
  <si>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</si>
  <si>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</si>
  <si>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</si>
  <si>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</si>
  <si>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</si>
  <si>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</si>
  <si>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</si>
  <si>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</si>
  <si>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</si>
  <si>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</si>
  <si>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</si>
  <si>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</si>
  <si>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</si>
  <si>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</si>
  <si>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</si>
  <si>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</si>
  <si>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</si>
  <si>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</si>
  <si>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</si>
  <si>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</si>
  <si>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</si>
  <si>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</si>
  <si>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</si>
  <si>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</si>
  <si>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</si>
  <si>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</si>
  <si>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</si>
  <si>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</si>
  <si>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</si>
  <si>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</si>
  <si>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</si>
  <si>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</si>
  <si>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</si>
  <si>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</si>
  <si>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</si>
  <si>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</si>
  <si>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</si>
  <si>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</si>
  <si>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</si>
  <si>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</si>
  <si>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</si>
  <si>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</si>
  <si>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</si>
  <si>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</si>
  <si>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</si>
  <si>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</si>
  <si>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</si>
  <si>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</si>
  <si>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</si>
  <si>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</si>
  <si>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</si>
  <si>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</si>
  <si>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</si>
  <si>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</si>
  <si>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</si>
  <si>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</si>
  <si>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</si>
  <si>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</si>
  <si>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</si>
  <si>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</si>
  <si>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</si>
  <si>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</si>
  <si>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</si>
  <si>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</si>
  <si>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</si>
  <si>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</si>
  <si>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</si>
  <si>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</si>
  <si>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</si>
  <si>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</si>
  <si>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</si>
  <si>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</si>
  <si>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</si>
  <si>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</si>
  <si>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</si>
  <si>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</si>
  <si>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</si>
  <si>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</si>
  <si>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</si>
  <si>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</si>
  <si>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</si>
  <si>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</si>
  <si>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</si>
  <si>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</si>
  <si>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</si>
  <si>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</si>
  <si>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</si>
  <si>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</si>
  <si>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</si>
  <si>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</si>
  <si>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</si>
  <si>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</si>
  <si>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</si>
  <si>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</si>
  <si>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</si>
  <si>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</si>
  <si>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</si>
  <si>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</si>
  <si>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</si>
  <si>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</si>
  <si>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</si>
  <si>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</si>
  <si>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</si>
  <si>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</si>
  <si>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</si>
  <si>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</si>
  <si>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</si>
  <si>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</si>
  <si>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</si>
  <si>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</si>
  <si>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</si>
  <si>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</si>
  <si>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</si>
  <si>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</si>
  <si>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</si>
  <si>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</si>
  <si>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</si>
  <si>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</si>
  <si>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</si>
  <si>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</si>
  <si>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</si>
  <si>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</si>
  <si>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</si>
  <si>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</si>
  <si>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</si>
  <si>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</si>
  <si>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</si>
  <si>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</si>
  <si>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</si>
  <si>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</si>
  <si>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</si>
  <si>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</si>
  <si>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</si>
  <si>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</si>
  <si>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</si>
  <si>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</si>
  <si>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</si>
  <si>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</si>
  <si>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</si>
  <si>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</si>
  <si>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</si>
  <si>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</si>
  <si>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</si>
  <si>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</si>
  <si>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</si>
  <si>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</si>
  <si>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</si>
  <si>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</si>
  <si>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</si>
  <si>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</si>
  <si>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</si>
  <si>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</si>
  <si>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</si>
  <si>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</si>
  <si>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</si>
  <si>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</si>
  <si>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</si>
  <si>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</si>
  <si>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</si>
  <si>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</si>
  <si>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</si>
  <si>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</si>
  <si>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</si>
  <si>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</si>
  <si>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</si>
  <si>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</si>
  <si>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</si>
  <si>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</si>
  <si>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</si>
  <si>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</si>
  <si>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</si>
  <si>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</si>
  <si>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</si>
  <si>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</si>
  <si>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</si>
  <si>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</si>
  <si>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</si>
  <si>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</si>
  <si>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</si>
  <si>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</si>
  <si>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</si>
  <si>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</si>
  <si>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</si>
  <si>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</si>
  <si>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</si>
  <si>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</si>
  <si>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</si>
  <si>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</si>
  <si>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</si>
  <si>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</si>
  <si>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</si>
  <si>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</si>
  <si>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</si>
  <si>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</si>
  <si>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</si>
  <si>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</si>
  <si>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</si>
  <si>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</si>
  <si>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</si>
  <si>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</si>
  <si>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</si>
  <si>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</si>
  <si>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</si>
  <si>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</si>
  <si>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</si>
  <si>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</si>
  <si>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</si>
  <si>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</si>
  <si>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</si>
  <si>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</si>
  <si>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</si>
  <si>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</si>
  <si>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</si>
  <si>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</si>
  <si>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</si>
  <si>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</si>
  <si>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</si>
  <si>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</si>
  <si>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</si>
  <si>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</si>
  <si>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</si>
  <si>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</si>
  <si>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</si>
  <si>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</si>
  <si>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</si>
  <si>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</si>
  <si>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</si>
  <si>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</si>
  <si>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</si>
  <si>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</si>
  <si>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</si>
  <si>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</si>
  <si>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</si>
  <si>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</si>
  <si>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</si>
  <si>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</si>
  <si>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</si>
  <si>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</si>
  <si>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</si>
  <si>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</si>
  <si>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</si>
  <si>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</si>
  <si>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</si>
  <si>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</si>
  <si>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</si>
  <si>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</si>
  <si>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</si>
  <si>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</si>
  <si>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</si>
  <si>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</si>
  <si>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</si>
  <si>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</si>
  <si>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</si>
  <si>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</si>
  <si>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</si>
  <si>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</si>
  <si>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</si>
  <si>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</si>
  <si>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</si>
  <si>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</si>
  <si>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</si>
  <si>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</si>
  <si>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</si>
  <si>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</si>
  <si>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</si>
  <si>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</si>
  <si>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</si>
  <si>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</si>
  <si>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</si>
  <si>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</si>
  <si>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</si>
  <si>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</si>
  <si>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</si>
  <si>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</si>
  <si>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</si>
  <si>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</si>
  <si>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</si>
  <si>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</si>
  <si>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</si>
  <si>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</si>
  <si>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</si>
  <si>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</si>
  <si>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</si>
  <si>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</si>
  <si>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</si>
  <si>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</si>
  <si>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</si>
  <si>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</si>
  <si>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</si>
  <si>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</si>
  <si>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</si>
  <si>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</si>
  <si>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</si>
  <si>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</si>
  <si>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</si>
  <si>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</si>
  <si>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</si>
  <si>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</si>
  <si>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</si>
  <si>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</si>
  <si>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</si>
  <si>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</si>
  <si>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</si>
  <si>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</si>
  <si>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</si>
  <si>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</si>
  <si>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</si>
  <si>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</si>
  <si>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</si>
  <si>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</si>
  <si>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</si>
  <si>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</si>
  <si>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</si>
  <si>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</si>
  <si>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</si>
  <si>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</si>
  <si>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</si>
  <si>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</si>
  <si>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</si>
  <si>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</si>
  <si>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</si>
  <si>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</si>
  <si>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</si>
  <si>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</si>
  <si>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</si>
  <si>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</si>
  <si>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</si>
  <si>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</si>
  <si>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</si>
  <si>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</si>
  <si>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</si>
  <si>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</si>
  <si>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</si>
  <si>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</si>
  <si>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</si>
  <si>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</si>
  <si>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</si>
  <si>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</si>
  <si>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</si>
  <si>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</si>
  <si>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</si>
  <si>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</si>
  <si>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</si>
  <si>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</si>
  <si>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</si>
  <si>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</si>
  <si>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</si>
  <si>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</si>
  <si>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</si>
  <si>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</si>
  <si>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</si>
  <si>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</si>
  <si>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</si>
  <si>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</si>
  <si>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</si>
  <si>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</si>
  <si>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</si>
  <si>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</si>
  <si>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</si>
  <si>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</si>
  <si>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</si>
  <si>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</si>
  <si>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</si>
  <si>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</si>
  <si>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</si>
  <si>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</si>
  <si>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</si>
  <si>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</si>
  <si>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</si>
  <si>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</si>
  <si>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</si>
  <si>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</si>
  <si>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</si>
  <si>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</si>
  <si>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</si>
  <si>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</si>
  <si>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</si>
  <si>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</si>
  <si>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</si>
  <si>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</si>
  <si>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</si>
  <si>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</si>
  <si>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</si>
  <si>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</si>
  <si>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</si>
  <si>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</si>
  <si>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</si>
  <si>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</si>
  <si>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</si>
  <si>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</si>
  <si>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</si>
  <si>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</si>
  <si>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</si>
  <si>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</si>
  <si>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</si>
  <si>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</si>
  <si>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</si>
  <si>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</si>
  <si>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</si>
  <si>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</si>
  <si>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</si>
  <si>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</si>
  <si>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</si>
  <si>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</si>
  <si>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</si>
  <si>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</si>
  <si>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</si>
  <si>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</si>
  <si>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</si>
  <si>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</si>
  <si>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</si>
  <si>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</si>
  <si>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</si>
  <si>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</si>
  <si>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</si>
  <si>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</si>
  <si>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</si>
  <si>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</si>
  <si>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</si>
  <si>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</si>
  <si>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</si>
  <si>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</si>
  <si>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</si>
  <si>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</si>
  <si>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</si>
  <si>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</si>
  <si>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</si>
  <si>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</si>
  <si>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</si>
  <si>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</si>
  <si>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</si>
  <si>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</si>
  <si>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</si>
  <si>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</si>
  <si>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</si>
  <si>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</si>
  <si>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</si>
  <si>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</si>
  <si>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</si>
  <si>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</si>
  <si>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</si>
  <si>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</si>
  <si>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</si>
  <si>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</si>
  <si>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</si>
  <si>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</si>
  <si>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</si>
  <si>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</si>
  <si>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</si>
  <si>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</si>
  <si>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</si>
  <si>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</si>
  <si>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</si>
  <si>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</si>
  <si>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</si>
  <si>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</si>
  <si>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</si>
  <si>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</si>
  <si>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</si>
  <si>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</si>
  <si>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</si>
  <si>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</si>
  <si>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</si>
  <si>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</si>
  <si>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</si>
  <si>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</si>
  <si>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</si>
  <si>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</si>
  <si>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</si>
  <si>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</si>
  <si>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</si>
  <si>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</si>
  <si>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</si>
  <si>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</si>
  <si>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</si>
  <si>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</si>
  <si>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</si>
  <si>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</si>
  <si>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</si>
  <si>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</si>
  <si>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</si>
  <si>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</si>
  <si>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</si>
  <si>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</si>
  <si>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</si>
  <si>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</si>
  <si>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</si>
  <si>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</si>
  <si>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</si>
  <si>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</si>
  <si>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</si>
  <si>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</si>
  <si>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</si>
  <si>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</si>
  <si>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</si>
  <si>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</si>
  <si>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</si>
  <si>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</si>
  <si>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</si>
  <si>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</si>
  <si>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</si>
  <si>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</si>
  <si>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</si>
  <si>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</si>
  <si>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</si>
  <si>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</si>
  <si>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</si>
  <si>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</si>
  <si>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</si>
  <si>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</si>
  <si>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</si>
  <si>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</si>
  <si>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</si>
  <si>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</si>
  <si>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</si>
  <si>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</si>
  <si>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</si>
  <si>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</si>
  <si>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</si>
  <si>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</si>
  <si>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</si>
  <si>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</si>
  <si>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</si>
  <si>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</si>
  <si>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</si>
  <si>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</si>
  <si>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</si>
  <si>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</si>
  <si>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</si>
  <si>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</si>
  <si>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</si>
  <si>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</si>
  <si>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</si>
  <si>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</si>
  <si>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</si>
  <si>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</si>
  <si>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</si>
  <si>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</si>
  <si>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</si>
  <si>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</si>
  <si>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</si>
  <si>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</si>
  <si>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</si>
  <si>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</si>
  <si>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</si>
  <si>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</si>
  <si>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</si>
  <si>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</si>
  <si>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</si>
  <si>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</si>
  <si>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</si>
  <si>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</si>
  <si>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</si>
  <si>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</si>
  <si>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</si>
  <si>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</si>
  <si>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</si>
  <si>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</si>
  <si>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</si>
  <si>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</si>
  <si>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</si>
  <si>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</si>
  <si>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</si>
  <si>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</si>
  <si>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</si>
  <si>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</si>
  <si>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</si>
  <si>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</si>
  <si>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</si>
  <si>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</si>
  <si>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</si>
  <si>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</si>
  <si>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</si>
  <si>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</si>
  <si>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</si>
  <si>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</si>
  <si>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</si>
  <si>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</si>
  <si>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</si>
  <si>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</si>
  <si>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</si>
  <si>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</si>
  <si>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</si>
  <si>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</si>
  <si>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</si>
  <si>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</si>
  <si>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</si>
  <si>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</si>
  <si>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</si>
  <si>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</si>
  <si>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</si>
  <si>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</si>
  <si>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</si>
  <si>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</si>
  <si>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</si>
  <si>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</si>
  <si>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</si>
  <si>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</si>
  <si>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</si>
  <si>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</si>
  <si>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</si>
  <si>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</si>
  <si>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</si>
  <si>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</si>
  <si>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</si>
  <si>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</si>
  <si>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</si>
  <si>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</si>
  <si>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</si>
  <si>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</si>
  <si>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</si>
  <si>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</si>
  <si>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</si>
  <si>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</si>
  <si>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</si>
  <si>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</si>
  <si>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</si>
  <si>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</si>
  <si>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</si>
  <si>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</si>
  <si>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</si>
  <si>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</si>
  <si>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</si>
  <si>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</si>
  <si>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</si>
  <si>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</si>
  <si>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</si>
  <si>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</si>
  <si>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</si>
  <si>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</si>
  <si>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</si>
  <si>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</si>
  <si>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</si>
  <si>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</si>
  <si>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</si>
  <si>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</si>
  <si>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</si>
  <si>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</si>
  <si>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</si>
  <si>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</si>
  <si>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</si>
  <si>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</si>
  <si>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</si>
  <si>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</si>
  <si>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</si>
  <si>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</si>
  <si>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</si>
  <si>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</si>
  <si>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</si>
  <si>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</si>
  <si>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</si>
  <si>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</si>
  <si>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</si>
  <si>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</si>
  <si>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</si>
  <si>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</si>
  <si>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</si>
  <si>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</si>
  <si>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</si>
  <si>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</si>
  <si>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</si>
  <si>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</si>
  <si>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</si>
  <si>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</si>
  <si>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</si>
  <si>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</si>
  <si>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</si>
  <si>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</si>
  <si>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</si>
  <si>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</si>
  <si>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</si>
  <si>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</si>
  <si>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</si>
  <si>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</si>
  <si>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</si>
  <si>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</si>
  <si>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</si>
  <si>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</si>
  <si>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</si>
  <si>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</si>
  <si>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</si>
  <si>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</si>
  <si>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</si>
  <si>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</si>
  <si>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</si>
  <si>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</si>
  <si>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</si>
  <si>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</si>
  <si>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</si>
  <si>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</si>
  <si>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</si>
  <si>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</si>
  <si>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</si>
  <si>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</si>
  <si>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</si>
  <si>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</si>
  <si>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</si>
  <si>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</si>
  <si>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</si>
  <si>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</si>
  <si>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</si>
  <si>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</si>
  <si>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</si>
  <si>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</si>
  <si>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</si>
  <si>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</si>
  <si>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</si>
  <si>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</si>
  <si>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</si>
  <si>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</si>
  <si>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</si>
  <si>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</si>
  <si>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</si>
  <si>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</si>
  <si>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</si>
  <si>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</si>
  <si>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</si>
  <si>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</si>
  <si>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</si>
  <si>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</si>
  <si>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</si>
  <si>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</si>
  <si>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</si>
  <si>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</si>
  <si>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</si>
  <si>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</si>
  <si>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</si>
  <si>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</si>
  <si>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</si>
  <si>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</si>
  <si>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</si>
  <si>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</si>
  <si>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</si>
  <si>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</si>
  <si>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</si>
  <si>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</si>
  <si>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</si>
  <si>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</si>
  <si>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</si>
  <si>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</si>
  <si>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</si>
  <si>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</si>
  <si>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</si>
  <si>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</si>
  <si>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</si>
  <si>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</si>
  <si>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</si>
  <si>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</si>
  <si>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</si>
  <si>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</si>
  <si>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</si>
  <si>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</si>
  <si>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</si>
  <si>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</si>
  <si>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</si>
  <si>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</si>
  <si>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</si>
  <si>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</si>
  <si>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</si>
  <si>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</si>
  <si>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</si>
  <si>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</si>
  <si>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</si>
  <si>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</si>
  <si>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</si>
  <si>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</si>
  <si>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</si>
  <si>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</si>
  <si>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</si>
  <si>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</si>
  <si>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</si>
  <si>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</si>
  <si>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</si>
  <si>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</si>
  <si>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</si>
  <si>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</si>
  <si>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</si>
  <si>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</si>
  <si>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</si>
  <si>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</si>
  <si>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</si>
  <si>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</si>
  <si>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</si>
  <si>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</si>
  <si>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</si>
  <si>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</si>
  <si>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</si>
  <si>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</si>
  <si>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</si>
  <si>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</si>
  <si>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</si>
  <si>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</si>
  <si>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</si>
  <si>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</si>
  <si>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</si>
  <si>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</si>
  <si>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</si>
  <si>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</si>
  <si>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</si>
  <si>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</si>
  <si>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</si>
  <si>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</si>
  <si>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</si>
  <si>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</si>
  <si>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</si>
  <si>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</si>
  <si>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</si>
  <si>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</si>
  <si>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</si>
  <si>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</si>
  <si>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</si>
  <si>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</si>
  <si>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</si>
  <si>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</si>
  <si>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</si>
  <si>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</si>
  <si>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</si>
  <si>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</si>
  <si>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</si>
  <si>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</si>
  <si>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</si>
  <si>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</si>
  <si>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</si>
  <si>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</si>
  <si>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</si>
  <si>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</si>
  <si>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</si>
  <si>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</si>
  <si>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</si>
  <si>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</si>
  <si>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</si>
  <si>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</si>
  <si>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</si>
  <si>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</si>
  <si>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</si>
  <si>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</si>
  <si>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</si>
  <si>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</si>
  <si>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</si>
  <si>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</si>
  <si>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</si>
  <si>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</si>
  <si>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</si>
  <si>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</si>
  <si>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</si>
  <si>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</si>
  <si>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</si>
  <si>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</si>
  <si>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</si>
  <si>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</si>
  <si>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</si>
  <si>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</si>
  <si>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</si>
  <si>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</si>
  <si>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</si>
  <si>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</si>
  <si>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</si>
  <si>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</si>
  <si>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</si>
  <si>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</si>
  <si>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</si>
  <si>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</si>
  <si>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</si>
  <si>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</si>
  <si>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</si>
  <si>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</si>
  <si>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</si>
  <si>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</si>
  <si>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</si>
  <si>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</si>
  <si>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</si>
  <si>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</si>
  <si>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</si>
  <si>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</si>
  <si>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</si>
  <si>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</si>
  <si>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</si>
  <si>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</si>
  <si>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</si>
  <si>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</si>
  <si>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</si>
  <si>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</si>
  <si>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</si>
  <si>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</si>
  <si>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</si>
  <si>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</si>
  <si>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</si>
  <si>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</si>
  <si>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</si>
  <si>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</si>
  <si>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</si>
  <si>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</si>
  <si>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</si>
  <si>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</si>
  <si>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</si>
  <si>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</si>
  <si>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</si>
  <si>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</si>
  <si>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</si>
  <si>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</si>
  <si>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</si>
  <si>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</si>
  <si>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</si>
  <si>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</si>
  <si>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</si>
  <si>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</si>
  <si>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</si>
  <si>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</si>
  <si>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</si>
  <si>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</si>
  <si>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</si>
  <si>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</si>
  <si>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</si>
  <si>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</si>
  <si>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</si>
  <si>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</si>
  <si>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</si>
  <si>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</si>
  <si>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</si>
  <si>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</si>
  <si>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</si>
  <si>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</si>
  <si>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</si>
  <si>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</si>
  <si>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</si>
  <si>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</si>
  <si>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</si>
  <si>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</si>
  <si>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</si>
  <si>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</si>
  <si>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</si>
  <si>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</si>
  <si>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</si>
  <si>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</si>
  <si>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</si>
  <si>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</si>
  <si>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</si>
  <si>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</si>
  <si>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</si>
  <si>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</si>
  <si>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</si>
  <si>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</si>
  <si>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</si>
  <si>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</si>
  <si>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</si>
  <si>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</si>
  <si>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</si>
  <si>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</si>
  <si>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</si>
  <si>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</si>
  <si>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</si>
  <si>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</si>
  <si>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</si>
  <si>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</si>
  <si>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</si>
  <si>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</si>
  <si>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</si>
  <si>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</si>
  <si>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</si>
  <si>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</si>
  <si>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</si>
  <si>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</si>
  <si>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</si>
  <si>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</si>
  <si>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</si>
  <si>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</si>
  <si>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</si>
  <si>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</si>
  <si>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</si>
  <si>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</si>
  <si>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</si>
  <si>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</si>
  <si>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</si>
  <si>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</si>
  <si>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</si>
  <si>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</si>
  <si>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</si>
  <si>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</si>
  <si>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</si>
  <si>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</si>
  <si>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</si>
  <si>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</si>
  <si>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</si>
  <si>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</si>
  <si>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</si>
  <si>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</si>
  <si>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</si>
  <si>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</si>
  <si>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</si>
  <si>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</si>
  <si>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</si>
  <si>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</si>
  <si>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</si>
  <si>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</si>
  <si>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</si>
  <si>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</si>
  <si>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</si>
  <si>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</si>
  <si>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</si>
  <si>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</si>
  <si>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</si>
  <si>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</si>
  <si>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</si>
  <si>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</si>
  <si>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</si>
  <si>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</si>
  <si>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</si>
  <si>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</si>
  <si>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</si>
  <si>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</si>
  <si>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</si>
  <si>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</si>
  <si>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</si>
  <si>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</si>
  <si>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</si>
  <si>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</si>
  <si>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</si>
  <si>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</si>
  <si>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</si>
  <si>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</si>
  <si>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</si>
  <si>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</si>
  <si>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</si>
  <si>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</si>
  <si>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</si>
  <si>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</si>
  <si>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</si>
  <si>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</si>
  <si>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</si>
  <si>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</si>
  <si>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</si>
  <si>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</si>
  <si>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</si>
  <si>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</si>
  <si>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</si>
  <si>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</si>
  <si>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</si>
  <si>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</si>
  <si>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</si>
  <si>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</si>
  <si>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</si>
  <si>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</si>
  <si>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</si>
  <si>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</si>
  <si>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</si>
  <si>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</si>
  <si>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</si>
  <si>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</si>
  <si>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</si>
  <si>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</si>
  <si>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</si>
  <si>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</si>
  <si>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</si>
  <si>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</si>
  <si>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</si>
  <si>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</si>
  <si>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</si>
  <si>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</si>
  <si>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</si>
  <si>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</si>
  <si>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</si>
  <si>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</si>
  <si>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</si>
  <si>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</si>
  <si>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</si>
  <si>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</si>
  <si>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</si>
  <si>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</si>
  <si>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</si>
  <si>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</si>
  <si>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</si>
  <si>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</si>
  <si>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</si>
  <si>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</si>
  <si>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</si>
  <si>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</si>
  <si>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</si>
  <si>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</si>
  <si>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</si>
  <si>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</si>
  <si>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</si>
  <si>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</si>
  <si>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</si>
  <si>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</si>
  <si>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</si>
  <si>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</si>
  <si>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</si>
  <si>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</si>
  <si>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</si>
  <si>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</si>
  <si>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</si>
  <si>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</si>
  <si>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</si>
  <si>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</si>
  <si>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</si>
  <si>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</si>
  <si>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</si>
  <si>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</si>
  <si>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</si>
  <si>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</si>
  <si>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</si>
  <si>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</si>
  <si>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</si>
  <si>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</si>
  <si>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</si>
  <si>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</si>
  <si>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</si>
  <si>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</si>
  <si>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</si>
  <si>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</si>
  <si>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</si>
  <si>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</si>
  <si>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</si>
  <si>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</si>
  <si>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</si>
  <si>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</si>
  <si>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</si>
  <si>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</si>
  <si>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</si>
  <si>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</si>
  <si>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</si>
  <si>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</si>
  <si>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</si>
  <si>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</si>
  <si>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</si>
  <si>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</si>
  <si>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</si>
  <si>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</si>
  <si>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</si>
  <si>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</si>
  <si>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</si>
  <si>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</si>
  <si>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</si>
  <si>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</si>
  <si>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</si>
  <si>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</si>
  <si>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</si>
  <si>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</si>
  <si>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</si>
  <si>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</si>
  <si>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</si>
  <si>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</si>
  <si>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</si>
  <si>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</si>
  <si>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</si>
  <si>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</si>
  <si>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</si>
  <si>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</si>
  <si>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</si>
  <si>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</si>
  <si>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</si>
  <si>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</si>
  <si>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</si>
  <si>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</si>
  <si>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</si>
  <si>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</si>
  <si>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</si>
  <si>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</si>
  <si>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</si>
  <si>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</si>
  <si>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</si>
  <si>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</si>
  <si>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</si>
  <si>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</si>
  <si>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</si>
  <si>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</si>
  <si>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</si>
  <si>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</si>
  <si>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</si>
  <si>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</si>
  <si>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</si>
  <si>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</si>
  <si>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</si>
  <si>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</si>
  <si>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</si>
  <si>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</si>
  <si>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</si>
  <si>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</si>
  <si>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</si>
  <si>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</si>
  <si>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</si>
  <si>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</si>
  <si>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</si>
  <si>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</si>
  <si>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</si>
  <si>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</si>
  <si>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</si>
  <si>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</si>
  <si>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</si>
  <si>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</si>
  <si>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</si>
  <si>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</si>
  <si>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</si>
  <si>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</si>
  <si>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</si>
  <si>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</si>
  <si>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</si>
  <si>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</si>
  <si>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</si>
  <si>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</si>
  <si>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</si>
  <si>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</si>
  <si>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</si>
  <si>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</si>
  <si>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</si>
  <si>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</si>
  <si>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</si>
  <si>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</si>
  <si>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</si>
  <si>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</si>
  <si>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</si>
  <si>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</si>
  <si>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</si>
  <si>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</si>
  <si>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</si>
  <si>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</si>
  <si>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</si>
  <si>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</si>
  <si>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</si>
  <si>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</si>
  <si>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</si>
  <si>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</si>
  <si>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</si>
  <si>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</si>
  <si>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</si>
  <si>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</si>
  <si>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</si>
  <si>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</si>
  <si>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</si>
  <si>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</si>
  <si>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</si>
  <si>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</si>
  <si>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</si>
  <si>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</si>
  <si>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</si>
  <si>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</si>
  <si>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</si>
  <si>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</si>
  <si>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</si>
  <si>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</si>
  <si>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</si>
  <si>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</si>
  <si>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</si>
  <si>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</si>
  <si>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</si>
  <si>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</si>
  <si>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</si>
  <si>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</si>
  <si>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</si>
  <si>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</si>
  <si>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</si>
  <si>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</si>
  <si>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</si>
  <si>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</si>
  <si>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</si>
  <si>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</si>
  <si>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</si>
  <si>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</si>
  <si>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</si>
  <si>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</si>
  <si>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</si>
  <si>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</si>
  <si>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</si>
  <si>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</si>
  <si>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</si>
  <si>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</si>
  <si>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</si>
  <si>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</si>
  <si>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</si>
  <si>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</si>
  <si>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</si>
  <si>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</si>
  <si>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</si>
  <si>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</si>
  <si>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</si>
  <si>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</si>
  <si>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</si>
  <si>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</si>
  <si>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</si>
  <si>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</si>
  <si>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</si>
  <si>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</si>
  <si>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</si>
  <si>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</si>
  <si>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</si>
  <si>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</si>
  <si>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</si>
  <si>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</si>
  <si>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</si>
  <si>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</si>
  <si>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</si>
  <si>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</si>
  <si>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</si>
  <si>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</si>
  <si>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</si>
  <si>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</si>
  <si>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</si>
  <si>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</si>
  <si>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</si>
  <si>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</si>
  <si>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</si>
  <si>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</si>
  <si>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</si>
  <si>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</si>
  <si>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</si>
  <si>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</si>
  <si>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</si>
  <si>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</si>
  <si>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</si>
  <si>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</si>
  <si>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</si>
  <si>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</si>
  <si>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</si>
  <si>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</si>
  <si>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</si>
  <si>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</si>
  <si>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</si>
  <si>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</si>
  <si>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</si>
  <si>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</si>
  <si>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</si>
  <si>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</si>
  <si>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</si>
  <si>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</si>
  <si>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</si>
  <si>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</si>
  <si>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</si>
  <si>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</si>
  <si>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</si>
  <si>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</si>
  <si>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</si>
  <si>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</si>
  <si>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</si>
  <si>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</si>
  <si>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</si>
  <si>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</si>
  <si>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</si>
  <si>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</si>
  <si>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</si>
  <si>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</si>
  <si>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</si>
  <si>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</si>
  <si>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</si>
  <si>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</si>
  <si>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</si>
  <si>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</si>
  <si>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</si>
  <si>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</si>
  <si>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</si>
  <si>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</si>
  <si>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</si>
  <si>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</si>
  <si>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</si>
  <si>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</si>
  <si>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</si>
  <si>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</si>
  <si>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</si>
  <si>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</si>
  <si>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</si>
  <si>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</si>
  <si>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</si>
  <si>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</si>
  <si>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</si>
  <si>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</si>
  <si>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</si>
  <si>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</si>
  <si>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</si>
  <si>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</si>
  <si>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</si>
  <si>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</si>
  <si>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</si>
  <si>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</si>
  <si>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</si>
  <si>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</si>
  <si>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</si>
  <si>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</si>
  <si>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</si>
  <si>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</si>
  <si>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</si>
  <si>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</si>
  <si>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</si>
  <si>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</si>
  <si>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</si>
  <si>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</si>
  <si>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</si>
  <si>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</si>
  <si>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</si>
  <si>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</si>
  <si>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</si>
  <si>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</si>
  <si>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</si>
  <si>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</si>
  <si>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</si>
  <si>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</si>
  <si>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</si>
  <si>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</si>
  <si>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</si>
  <si>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</si>
  <si>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</si>
  <si>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</si>
  <si>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</si>
  <si>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</si>
  <si>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</si>
  <si>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</si>
  <si>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</si>
  <si>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</si>
  <si>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</si>
  <si>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</si>
  <si>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</si>
  <si>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</si>
  <si>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</si>
  <si>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</si>
  <si>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</si>
  <si>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</si>
  <si>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</si>
  <si>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</si>
  <si>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</si>
  <si>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</si>
  <si>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</si>
  <si>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</si>
  <si>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</si>
  <si>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</si>
  <si>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</si>
  <si>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</si>
  <si>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</si>
  <si>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</si>
  <si>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</si>
  <si>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</si>
  <si>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</si>
  <si>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</si>
  <si>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</si>
  <si>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</si>
  <si>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</si>
  <si>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</si>
  <si>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</si>
  <si>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</si>
  <si>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</si>
  <si>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</si>
  <si>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</si>
  <si>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</si>
  <si>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</si>
  <si>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</si>
  <si>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</si>
  <si>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</si>
  <si>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</si>
  <si>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</si>
  <si>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</si>
  <si>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</si>
  <si>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</si>
  <si>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</si>
  <si>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</si>
  <si>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</si>
  <si>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</si>
  <si>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</si>
  <si>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</si>
  <si>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</si>
  <si>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</si>
  <si>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</si>
  <si>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</si>
  <si>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</si>
  <si>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</si>
  <si>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</si>
  <si>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</si>
  <si>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</si>
  <si>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</si>
  <si>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</si>
  <si>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</si>
  <si>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</si>
  <si>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</si>
  <si>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</si>
  <si>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</si>
  <si>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</si>
  <si>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</si>
  <si>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</si>
  <si>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</si>
  <si>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</si>
  <si>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</si>
  <si>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</si>
  <si>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</si>
  <si>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</si>
  <si>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</si>
  <si>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</si>
  <si>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</si>
  <si>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</si>
  <si>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</si>
  <si>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</si>
  <si>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</si>
  <si>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</si>
  <si>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</si>
  <si>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</si>
  <si>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</si>
  <si>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</si>
  <si>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</si>
  <si>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</si>
  <si>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</si>
  <si>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</si>
  <si>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</si>
  <si>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</si>
  <si>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</si>
  <si>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</si>
  <si>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</si>
  <si>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</si>
  <si>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</si>
  <si>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</si>
  <si>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</si>
  <si>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</si>
  <si>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</si>
  <si>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</si>
  <si>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</si>
  <si>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</si>
  <si>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</si>
  <si>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</si>
  <si>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</si>
  <si>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</si>
  <si>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</si>
  <si>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</si>
  <si>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</si>
  <si>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</si>
  <si>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</si>
  <si>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</si>
  <si>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</si>
  <si>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</si>
  <si>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</si>
  <si>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</si>
  <si>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</si>
  <si>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</si>
  <si>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</si>
  <si>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</si>
  <si>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</si>
  <si>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</si>
  <si>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</si>
  <si>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</si>
  <si>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</si>
  <si>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</si>
  <si>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</si>
  <si>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</si>
  <si>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</si>
  <si>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</si>
  <si>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</si>
  <si>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</si>
  <si>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</si>
  <si>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</si>
  <si>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</si>
  <si>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</si>
  <si>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</si>
  <si>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</si>
  <si>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</si>
  <si>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</si>
  <si>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</si>
  <si>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</si>
  <si>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</si>
  <si>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</si>
  <si>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</si>
  <si>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</si>
  <si>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</si>
  <si>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</si>
  <si>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</si>
  <si>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</si>
  <si>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</si>
  <si>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</si>
  <si>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</si>
  <si>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</si>
  <si>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</si>
  <si>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</si>
  <si>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</si>
  <si>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</si>
  <si>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</si>
  <si>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</si>
  <si>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</si>
  <si>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</si>
  <si>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</si>
  <si>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</si>
  <si>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</si>
  <si>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</si>
  <si>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</si>
  <si>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</si>
  <si>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</si>
  <si>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</si>
  <si>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</si>
  <si>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</si>
  <si>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</si>
  <si>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</si>
  <si>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</si>
  <si>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</si>
  <si>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</si>
  <si>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</si>
  <si>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</si>
  <si>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</si>
  <si>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</si>
  <si>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</si>
  <si>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</si>
  <si>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</si>
  <si>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</si>
  <si>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</si>
  <si>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</si>
  <si>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</si>
  <si>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</si>
  <si>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</si>
  <si>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</si>
  <si>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</si>
  <si>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</si>
  <si>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</si>
  <si>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</si>
  <si>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</si>
  <si>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</si>
  <si>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</si>
  <si>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</si>
  <si>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</si>
  <si>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</si>
  <si>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</si>
  <si>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</si>
  <si>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</si>
  <si>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</si>
  <si>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</si>
  <si>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</si>
  <si>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</si>
  <si>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</si>
  <si>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</si>
  <si>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</si>
  <si>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</si>
  <si>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</si>
  <si>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</si>
  <si>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</si>
  <si>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</si>
  <si>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</si>
  <si>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</si>
  <si>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</si>
  <si>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</si>
  <si>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</si>
  <si>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</si>
  <si>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</si>
  <si>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</si>
  <si>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</si>
  <si>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</si>
  <si>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</si>
  <si>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</si>
  <si>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</si>
  <si>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</si>
  <si>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</si>
  <si>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</si>
  <si>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</si>
  <si>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</si>
  <si>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</si>
  <si>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</si>
  <si>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</si>
  <si>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</si>
  <si>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</si>
  <si>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</si>
  <si>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</si>
  <si>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</si>
  <si>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</si>
  <si>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</si>
  <si>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</si>
  <si>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</si>
  <si>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</si>
  <si>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</si>
  <si>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</si>
  <si>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</si>
  <si>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</si>
  <si>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</si>
  <si>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</si>
  <si>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</si>
  <si>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</si>
  <si>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</si>
  <si>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</si>
  <si>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</si>
  <si>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</si>
  <si>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</si>
  <si>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</si>
  <si>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</si>
  <si>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</si>
  <si>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</si>
  <si>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</si>
  <si>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</si>
  <si>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</si>
  <si>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</si>
  <si>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</si>
  <si>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</si>
  <si>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</si>
  <si>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</si>
  <si>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</si>
  <si>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</si>
  <si>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</si>
  <si>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</si>
  <si>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</si>
  <si>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</si>
  <si>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</si>
  <si>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</si>
  <si>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</si>
  <si>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</si>
  <si>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</si>
  <si>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</si>
  <si>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</si>
  <si>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</si>
  <si>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</si>
  <si>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</si>
  <si>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</si>
  <si>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</si>
  <si>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</si>
  <si>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</si>
  <si>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</si>
  <si>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</si>
  <si>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</si>
  <si>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</si>
  <si>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</si>
  <si>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</si>
  <si>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</si>
  <si>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</si>
  <si>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</si>
  <si>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</si>
  <si>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</si>
  <si>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</si>
  <si>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</si>
  <si>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</si>
  <si>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</si>
  <si>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</si>
  <si>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</si>
  <si>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</si>
  <si>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</si>
  <si>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</si>
  <si>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</si>
  <si>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</si>
  <si>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</si>
  <si>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</si>
  <si>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</si>
  <si>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</si>
  <si>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</si>
  <si>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</si>
  <si>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</si>
  <si>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</si>
  <si>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</si>
  <si>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</si>
  <si>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</si>
  <si>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</si>
  <si>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</si>
  <si>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</si>
  <si>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</si>
  <si>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</si>
  <si>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</si>
  <si>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</si>
  <si>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</si>
  <si>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</si>
  <si>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</si>
  <si>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</si>
  <si>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</si>
  <si>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</si>
  <si>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</si>
  <si>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</si>
  <si>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</si>
  <si>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</si>
  <si>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</si>
  <si>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</si>
  <si>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</si>
  <si>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</si>
  <si>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</si>
  <si>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</si>
  <si>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</si>
  <si>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</si>
  <si>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</si>
  <si>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</si>
  <si>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</si>
  <si>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</si>
  <si>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</si>
  <si>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</si>
  <si>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</si>
  <si>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</si>
  <si>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</si>
  <si>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</si>
  <si>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</si>
  <si>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</si>
  <si>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</si>
  <si>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</si>
  <si>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</si>
  <si>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</si>
  <si>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</si>
  <si>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</si>
  <si>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</si>
  <si>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</si>
  <si>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</si>
  <si>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</si>
  <si>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</si>
  <si>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</si>
  <si>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</si>
  <si>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</si>
  <si>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</si>
  <si>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</si>
  <si>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</si>
  <si>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</si>
  <si>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</si>
  <si>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</si>
  <si>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</si>
  <si>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</si>
  <si>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</si>
  <si>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</si>
  <si>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</si>
  <si>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</si>
  <si>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</si>
  <si>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</si>
  <si>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</si>
  <si>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</si>
  <si>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</si>
  <si>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</si>
  <si>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</si>
  <si>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</si>
  <si>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</si>
  <si>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</si>
  <si>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</si>
  <si>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</si>
  <si>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</si>
  <si>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</si>
  <si>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</si>
  <si>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</si>
  <si>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</si>
  <si>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</si>
  <si>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</si>
  <si>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</si>
  <si>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</si>
  <si>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</si>
  <si>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</si>
  <si>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</si>
  <si>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</si>
  <si>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</si>
  <si>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</si>
  <si>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</si>
  <si>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</si>
  <si>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</si>
  <si>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</si>
  <si>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</si>
  <si>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</si>
  <si>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</si>
  <si>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</si>
  <si>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</si>
  <si>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</si>
  <si>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</si>
  <si>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</si>
  <si>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</si>
  <si>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</si>
  <si>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</si>
  <si>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</si>
  <si>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</si>
  <si>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</si>
  <si>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</si>
  <si>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</si>
  <si>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</si>
  <si>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</si>
  <si>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</si>
  <si>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</si>
  <si>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</si>
  <si>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</si>
  <si>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</si>
  <si>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</si>
  <si>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</si>
  <si>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</si>
  <si>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</si>
  <si>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</si>
  <si>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</si>
  <si>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</si>
  <si>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</si>
  <si>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</si>
  <si>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</si>
  <si>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</si>
  <si>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</si>
  <si>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</si>
  <si>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</si>
  <si>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</si>
  <si>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</si>
  <si>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</si>
  <si>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</si>
  <si>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</si>
  <si>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</si>
  <si>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</si>
  <si>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</si>
  <si>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</si>
  <si>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</si>
  <si>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</si>
  <si>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</si>
  <si>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</si>
  <si>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</si>
  <si>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</si>
  <si>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</si>
  <si>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</si>
  <si>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</si>
  <si>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</si>
  <si>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</si>
  <si>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</si>
  <si>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</si>
  <si>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</si>
  <si>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</si>
  <si>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</si>
  <si>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</si>
  <si>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</si>
  <si>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</si>
  <si>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</si>
  <si>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</si>
  <si>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</si>
  <si>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</si>
  <si>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</si>
  <si>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</si>
  <si>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</si>
  <si>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</si>
  <si>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</si>
  <si>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</si>
  <si>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</si>
  <si>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</si>
  <si>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</si>
  <si>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</si>
  <si>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</si>
  <si>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</si>
  <si>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</si>
  <si>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</si>
  <si>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</si>
  <si>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</si>
  <si>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</si>
  <si>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</si>
  <si>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</si>
  <si>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</si>
  <si>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</si>
  <si>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</si>
  <si>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</si>
  <si>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</si>
  <si>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</si>
  <si>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</si>
  <si>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</si>
  <si>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</si>
  <si>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</si>
  <si>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</si>
  <si>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</si>
  <si>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</si>
  <si>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</si>
  <si>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</si>
  <si>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</si>
  <si>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</si>
  <si>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</si>
  <si>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</si>
  <si>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</si>
  <si>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</si>
  <si>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</si>
  <si>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</si>
  <si>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</si>
  <si>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</si>
  <si>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</si>
  <si>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</si>
  <si>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</si>
  <si>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</si>
  <si>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</si>
  <si>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</si>
  <si>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</si>
  <si>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</si>
  <si>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</si>
  <si>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</si>
  <si>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</si>
  <si>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</si>
  <si>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</si>
  <si>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</si>
  <si>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</si>
  <si>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</si>
  <si>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</si>
  <si>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</si>
  <si>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</si>
  <si>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</si>
  <si>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</si>
  <si>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</si>
  <si>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</si>
  <si>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</si>
  <si>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</si>
  <si>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</si>
  <si>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</si>
  <si>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</si>
  <si>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</si>
  <si>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</si>
  <si>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</si>
  <si>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</si>
  <si>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</si>
  <si>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</si>
  <si>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</si>
  <si>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</si>
  <si>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</si>
  <si>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</si>
  <si>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</si>
  <si>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</si>
  <si>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</si>
  <si>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</si>
  <si>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</si>
  <si>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</si>
  <si>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</si>
  <si>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</si>
  <si>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</si>
  <si>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</si>
  <si>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</si>
  <si>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</si>
  <si>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</si>
  <si>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</si>
  <si>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</si>
  <si>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</si>
  <si>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</si>
  <si>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</si>
  <si>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</si>
  <si>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</si>
  <si>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</si>
  <si>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</si>
  <si>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</si>
  <si>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</si>
  <si>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</si>
  <si>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</si>
  <si>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</si>
  <si>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</si>
  <si>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</si>
  <si>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</si>
  <si>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</si>
  <si>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</si>
  <si>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</si>
  <si>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</si>
  <si>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</si>
  <si>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</si>
  <si>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</si>
  <si>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</si>
  <si>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</si>
  <si>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</si>
  <si>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</si>
  <si>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</si>
  <si>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</si>
  <si>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</si>
  <si>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</si>
  <si>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</si>
  <si>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</si>
  <si>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</si>
  <si>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</si>
  <si>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</si>
  <si>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</si>
  <si>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</si>
  <si>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</si>
  <si>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</si>
  <si>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</si>
  <si>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</si>
  <si>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</si>
  <si>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</si>
  <si>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</si>
  <si>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</si>
  <si>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</si>
  <si>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</si>
  <si>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</si>
  <si>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</si>
  <si>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</si>
  <si>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</si>
  <si>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</si>
  <si>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</si>
  <si>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</si>
  <si>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</si>
  <si>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</si>
  <si>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</si>
  <si>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</si>
  <si>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</si>
  <si>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</si>
  <si>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</si>
  <si>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</si>
  <si>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</si>
  <si>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</si>
  <si>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</si>
  <si>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</si>
  <si>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</si>
  <si>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</si>
  <si>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</si>
  <si>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</si>
  <si>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</si>
  <si>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</si>
  <si>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</si>
  <si>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</si>
  <si>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</si>
  <si>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</si>
  <si>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</si>
  <si>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</si>
  <si>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</si>
  <si>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</si>
  <si>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</si>
  <si>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</si>
  <si>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</si>
  <si>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</si>
  <si>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</si>
  <si>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</si>
  <si>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</si>
  <si>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</si>
  <si>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</si>
  <si>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</si>
  <si>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</si>
  <si>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</si>
  <si>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</si>
  <si>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</si>
  <si>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</si>
  <si>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</si>
  <si>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</si>
  <si>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</si>
  <si>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</si>
  <si>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</si>
  <si>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</si>
  <si>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</si>
  <si>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</si>
  <si>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</si>
  <si>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</si>
  <si>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</si>
  <si>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</si>
  <si>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</si>
  <si>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</si>
  <si>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</si>
  <si>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</si>
  <si>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</si>
  <si>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</si>
  <si>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</si>
  <si>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</si>
  <si>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</si>
  <si>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</si>
  <si>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</si>
  <si>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</si>
  <si>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</si>
  <si>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</si>
  <si>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</si>
  <si>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</si>
  <si>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</si>
  <si>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</si>
  <si>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</si>
  <si>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</si>
  <si>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</si>
  <si>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</si>
  <si>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</si>
  <si>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</si>
  <si>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</si>
  <si>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</si>
  <si>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</si>
  <si>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</si>
  <si>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</si>
  <si>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</si>
  <si>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</si>
  <si>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</si>
  <si>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</si>
  <si>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</si>
  <si>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</si>
  <si>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</si>
  <si>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</si>
  <si>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</si>
  <si>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</si>
  <si>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</si>
  <si>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</si>
  <si>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</si>
  <si>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</si>
  <si>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</si>
  <si>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</si>
  <si>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</si>
  <si>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</si>
  <si>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</si>
  <si>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</si>
  <si>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</si>
  <si>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</si>
  <si>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</si>
  <si>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</si>
  <si>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</si>
  <si>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</si>
  <si>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</si>
  <si>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</si>
  <si>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</si>
  <si>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</si>
  <si>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</si>
  <si>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</si>
  <si>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</si>
  <si>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</si>
  <si>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</si>
  <si>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</si>
  <si>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</si>
  <si>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</si>
  <si>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</si>
  <si>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</si>
  <si>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</si>
  <si>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</si>
  <si>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</si>
  <si>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</si>
  <si>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</si>
  <si>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</si>
  <si>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</si>
  <si>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</si>
  <si>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</si>
  <si>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</si>
  <si>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</si>
  <si>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</si>
  <si>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</si>
  <si>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</si>
  <si>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</si>
  <si>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</si>
  <si>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</si>
  <si>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</si>
  <si>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</si>
  <si>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</si>
  <si>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</si>
  <si>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</si>
  <si>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</si>
  <si>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</si>
  <si>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</si>
  <si>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</si>
  <si>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</si>
  <si>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</si>
  <si>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</si>
  <si>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</si>
  <si>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</si>
  <si>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</si>
  <si>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</si>
  <si>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</si>
  <si>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</si>
  <si>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</si>
  <si>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</si>
  <si>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</si>
  <si>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</si>
  <si>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</si>
  <si>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</si>
  <si>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</si>
  <si>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</si>
  <si>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</si>
  <si>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</si>
  <si>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</si>
  <si>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</si>
  <si>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</si>
  <si>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</si>
  <si>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</si>
  <si>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</si>
  <si>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</si>
  <si>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</si>
  <si>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</si>
  <si>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</si>
  <si>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</si>
  <si>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</si>
  <si>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</si>
  <si>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</si>
  <si>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</si>
  <si>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</si>
  <si>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</si>
  <si>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</si>
  <si>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</si>
  <si>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</si>
  <si>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</si>
  <si>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</si>
  <si>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</si>
  <si>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</si>
  <si>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</si>
  <si>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</si>
  <si>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</si>
  <si>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</si>
  <si>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</si>
  <si>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</si>
  <si>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</si>
  <si>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</si>
  <si>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</si>
  <si>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</si>
  <si>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</si>
  <si>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</si>
  <si>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</si>
  <si>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</si>
  <si>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</si>
  <si>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</si>
  <si>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</si>
  <si>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</si>
  <si>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</si>
  <si>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</si>
  <si>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</si>
  <si>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</si>
  <si>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</si>
  <si>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</si>
  <si>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</si>
  <si>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</si>
  <si>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</si>
  <si>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</si>
  <si>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</si>
  <si>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</si>
  <si>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</si>
  <si>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</si>
  <si>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</si>
  <si>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</si>
  <si>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</si>
  <si>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</si>
  <si>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</si>
  <si>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</si>
  <si>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</si>
  <si>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</si>
  <si>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</si>
  <si>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</si>
  <si>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</si>
  <si>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</si>
  <si>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</si>
  <si>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</si>
  <si>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</si>
  <si>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</si>
  <si>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</si>
  <si>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</si>
  <si>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</si>
  <si>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</si>
  <si>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</si>
  <si>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</si>
  <si>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</si>
  <si>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</si>
  <si>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</si>
  <si>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</si>
  <si>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</si>
  <si>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</si>
  <si>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</si>
  <si>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</si>
  <si>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</si>
  <si>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</si>
  <si>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</si>
  <si>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</si>
  <si>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</si>
  <si>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</si>
  <si>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</si>
  <si>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</si>
  <si>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</si>
  <si>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</si>
  <si>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</si>
  <si>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</si>
  <si>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</si>
  <si>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</si>
  <si>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</si>
  <si>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</si>
  <si>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</si>
  <si>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</si>
  <si>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</si>
  <si>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</si>
  <si>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</si>
  <si>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</si>
  <si>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</si>
  <si>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</si>
  <si>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</si>
  <si>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</si>
  <si>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</si>
  <si>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</si>
  <si>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</si>
  <si>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</si>
  <si>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</si>
  <si>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</si>
  <si>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</si>
  <si>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</si>
  <si>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</si>
  <si>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</si>
  <si>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</si>
  <si>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</si>
  <si>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</si>
  <si>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</si>
  <si>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</si>
  <si>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</si>
  <si>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</si>
  <si>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</si>
  <si>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</si>
  <si>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</si>
  <si>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</si>
  <si>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</si>
  <si>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</si>
  <si>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</si>
  <si>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</si>
  <si>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</si>
  <si>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</si>
  <si>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</si>
  <si>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</si>
  <si>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</si>
  <si>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</si>
  <si>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</si>
  <si>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</si>
  <si>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</si>
  <si>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</si>
  <si>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</si>
  <si>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</si>
  <si>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</si>
  <si>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</si>
  <si>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</si>
  <si>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</si>
  <si>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</si>
  <si>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</si>
  <si>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</si>
  <si>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</si>
  <si>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</si>
  <si>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</si>
  <si>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</si>
  <si>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</si>
  <si>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</si>
  <si>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</si>
  <si>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</si>
  <si>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</si>
  <si>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</si>
  <si>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</si>
  <si>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</si>
  <si>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</si>
  <si>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</si>
  <si>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</si>
  <si>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</si>
  <si>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</si>
  <si>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</si>
  <si>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</si>
  <si>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</si>
  <si>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</si>
  <si>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</si>
  <si>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</si>
  <si>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</si>
  <si>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</si>
  <si>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</si>
  <si>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</si>
  <si>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</si>
  <si>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</si>
  <si>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</si>
  <si>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</si>
  <si>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</si>
  <si>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</si>
  <si>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</si>
  <si>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</si>
  <si>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</si>
  <si>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</si>
  <si>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</si>
  <si>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</si>
  <si>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</si>
  <si>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</si>
  <si>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</si>
  <si>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</si>
  <si>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</si>
  <si>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</si>
  <si>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</si>
  <si>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</si>
  <si>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</si>
  <si>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</si>
  <si>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</si>
  <si>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</si>
  <si>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</si>
  <si>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</si>
  <si>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</si>
  <si>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</si>
  <si>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</si>
  <si>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</si>
  <si>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</si>
  <si>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</si>
  <si>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</si>
  <si>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</si>
  <si>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</si>
  <si>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</si>
  <si>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</si>
  <si>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</si>
  <si>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</si>
  <si>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</si>
  <si>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</si>
  <si>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</si>
  <si>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</si>
  <si>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</si>
  <si>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</si>
  <si>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</si>
  <si>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</si>
  <si>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</si>
  <si>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</si>
  <si>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</si>
  <si>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</si>
  <si>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</si>
  <si>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</si>
  <si>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</si>
  <si>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</si>
  <si>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</si>
  <si>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</si>
  <si>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</si>
  <si>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</si>
  <si>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</si>
  <si>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</si>
  <si>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</si>
  <si>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</si>
  <si>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</si>
  <si>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</si>
  <si>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</si>
  <si>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</si>
  <si>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</si>
  <si>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</si>
  <si>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</si>
  <si>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</si>
  <si>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</si>
  <si>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</si>
  <si>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</si>
  <si>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</si>
  <si>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</si>
  <si>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</si>
  <si>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</si>
  <si>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</si>
  <si>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</si>
  <si>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</si>
  <si>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</si>
  <si>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</si>
  <si>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</si>
  <si>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</si>
  <si>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</si>
  <si>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</si>
  <si>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</si>
  <si>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</si>
  <si>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</si>
  <si>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</si>
  <si>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</si>
  <si>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</si>
  <si>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</si>
  <si>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</si>
  <si>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</si>
  <si>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</si>
  <si>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</si>
  <si>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</si>
  <si>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</si>
  <si>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</si>
  <si>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</si>
  <si>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</si>
  <si>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</si>
  <si>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</si>
  <si>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</si>
  <si>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</si>
  <si>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</si>
  <si>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</si>
  <si>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</si>
  <si>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</si>
  <si>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</si>
  <si>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</si>
  <si>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</si>
  <si>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</si>
  <si>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</si>
  <si>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</si>
  <si>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</si>
  <si>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</si>
  <si>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</si>
  <si>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</si>
  <si>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</si>
  <si>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</si>
  <si>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</si>
  <si>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</si>
  <si>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</si>
  <si>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</si>
  <si>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</si>
  <si>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</si>
  <si>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</si>
  <si>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</si>
  <si>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</si>
  <si>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</si>
  <si>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</si>
  <si>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</si>
  <si>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</si>
  <si>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</si>
  <si>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</si>
  <si>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</si>
  <si>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</si>
  <si>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</si>
  <si>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</si>
  <si>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</si>
  <si>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</si>
  <si>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</si>
  <si>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</si>
  <si>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</si>
  <si>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</si>
  <si>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</si>
  <si>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</si>
  <si>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</si>
  <si>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</si>
  <si>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</si>
  <si>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</si>
  <si>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</si>
  <si>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</si>
  <si>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</si>
  <si>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</si>
  <si>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</si>
  <si>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</si>
  <si>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</si>
  <si>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</si>
  <si>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</si>
  <si>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</si>
  <si>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</si>
  <si>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</si>
  <si>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</si>
  <si>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</si>
  <si>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</si>
  <si>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</si>
  <si>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</si>
  <si>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</si>
  <si>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</si>
  <si>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</si>
  <si>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</si>
  <si>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</si>
  <si>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</si>
  <si>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</si>
  <si>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</si>
  <si>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</si>
  <si>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</si>
  <si>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</si>
  <si>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</si>
  <si>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</si>
  <si>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</si>
  <si>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</si>
  <si>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</si>
  <si>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</si>
  <si>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</si>
  <si>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</si>
  <si>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</si>
  <si>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</si>
  <si>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</si>
  <si>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</si>
  <si>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</si>
  <si>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</si>
  <si>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</si>
  <si>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</si>
  <si>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</si>
  <si>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</si>
  <si>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</si>
  <si>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</si>
  <si>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</si>
  <si>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</si>
  <si>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</si>
  <si>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</si>
  <si>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</si>
  <si>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</si>
  <si>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</si>
  <si>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</si>
  <si>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</si>
  <si>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</si>
  <si>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</si>
  <si>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</si>
  <si>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</si>
  <si>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</si>
  <si>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</si>
  <si>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</si>
  <si>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</si>
  <si>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</si>
  <si>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</si>
  <si>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</si>
  <si>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</si>
  <si>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</si>
  <si>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</si>
  <si>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</si>
  <si>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</si>
  <si>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</si>
  <si>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</si>
  <si>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</si>
  <si>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</si>
  <si>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</si>
  <si>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</si>
  <si>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</si>
  <si>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</si>
  <si>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</si>
  <si>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</si>
  <si>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</si>
  <si>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</si>
  <si>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</si>
  <si>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</si>
  <si>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</si>
  <si>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</si>
  <si>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</si>
  <si>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</si>
  <si>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</si>
  <si>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</si>
  <si>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</si>
  <si>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</si>
  <si>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</si>
  <si>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</si>
  <si>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</si>
  <si>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</si>
  <si>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</si>
  <si>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</si>
  <si>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</si>
  <si>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</si>
  <si>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</si>
  <si>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</si>
  <si>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</si>
  <si>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</si>
  <si>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</si>
  <si>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</si>
  <si>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</si>
  <si>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</si>
  <si>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</si>
  <si>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</si>
  <si>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</si>
  <si>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</si>
  <si>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</si>
  <si>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</si>
  <si>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</si>
  <si>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</si>
  <si>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</si>
  <si>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</si>
  <si>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</si>
  <si>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</si>
  <si>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</si>
  <si>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</si>
  <si>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</si>
  <si>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</si>
  <si>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</si>
  <si>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</si>
  <si>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</si>
  <si>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</si>
  <si>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</si>
  <si>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</si>
  <si>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</si>
  <si>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</si>
  <si>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</si>
  <si>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</si>
  <si>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</si>
  <si>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</si>
  <si>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</si>
  <si>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</si>
  <si>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</si>
  <si>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</si>
  <si>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</si>
  <si>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</si>
  <si>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</si>
  <si>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</si>
  <si>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</si>
  <si>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</si>
  <si>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</si>
  <si>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</si>
  <si>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</si>
  <si>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</si>
  <si>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</si>
  <si>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</si>
  <si>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</si>
  <si>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</si>
  <si>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</si>
  <si>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</si>
  <si>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</si>
  <si>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</si>
  <si>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</si>
  <si>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</si>
  <si>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</si>
  <si>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</si>
  <si>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</si>
  <si>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</si>
  <si>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</si>
  <si>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</si>
  <si>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</si>
  <si>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</si>
  <si>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</si>
  <si>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</si>
  <si>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</si>
  <si>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</si>
  <si>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</si>
  <si>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</si>
  <si>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</si>
  <si>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</si>
  <si>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</si>
  <si>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</si>
  <si>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</si>
  <si>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</si>
  <si>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</si>
  <si>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</si>
  <si>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</si>
  <si>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</si>
  <si>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</si>
  <si>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</si>
  <si>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</si>
  <si>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</si>
  <si>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</si>
  <si>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</si>
  <si>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</si>
  <si>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</si>
  <si>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</si>
  <si>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</si>
  <si>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</si>
  <si>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</si>
  <si>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</si>
  <si>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</si>
  <si>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</si>
  <si>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</si>
  <si>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</si>
  <si>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</si>
  <si>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</si>
  <si>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</si>
  <si>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</si>
  <si>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</si>
  <si>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</si>
  <si>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</si>
  <si>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</si>
  <si>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</si>
  <si>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</si>
  <si>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</si>
  <si>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</si>
  <si>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</si>
  <si>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</si>
  <si>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</si>
  <si>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</si>
  <si>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</si>
  <si>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</si>
  <si>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</si>
  <si>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</si>
  <si>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</si>
  <si>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</si>
  <si>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</si>
  <si>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</si>
  <si>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</si>
  <si>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</si>
  <si>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</si>
  <si>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</si>
  <si>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</si>
  <si>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</si>
  <si>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</si>
  <si>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</si>
  <si>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</si>
  <si>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</si>
  <si>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</si>
  <si>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</si>
  <si>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</si>
  <si>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</si>
  <si>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</si>
  <si>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</si>
  <si>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</si>
  <si>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</si>
  <si>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</si>
  <si>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</si>
  <si>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</si>
  <si>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</si>
  <si>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</si>
  <si>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</si>
  <si>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</si>
  <si>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</si>
  <si>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</si>
  <si>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</si>
  <si>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</si>
  <si>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</si>
  <si>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</si>
  <si>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</si>
  <si>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</si>
  <si>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</si>
  <si>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</si>
  <si>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</si>
  <si>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</si>
  <si>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</si>
  <si>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</si>
  <si>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</si>
  <si>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</si>
  <si>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</si>
  <si>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</si>
  <si>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</si>
  <si>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</si>
  <si>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</si>
  <si>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</si>
  <si>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</si>
  <si>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</si>
  <si>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</si>
  <si>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</si>
  <si>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</si>
  <si>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</si>
  <si>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</si>
  <si>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</si>
  <si>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</si>
  <si>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</si>
  <si>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</si>
  <si>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</si>
  <si>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</si>
  <si>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</si>
  <si>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</si>
  <si>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</si>
  <si>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</si>
  <si>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</si>
  <si>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</si>
  <si>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</si>
  <si>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</si>
  <si>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</si>
  <si>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</si>
  <si>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</si>
  <si>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</si>
  <si>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</si>
  <si>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</si>
  <si>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</si>
  <si>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</si>
  <si>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</si>
  <si>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</si>
  <si>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</si>
  <si>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</si>
  <si>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</si>
  <si>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</si>
  <si>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</si>
  <si>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</si>
  <si>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</si>
  <si>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</si>
  <si>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</si>
  <si>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</si>
  <si>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</si>
  <si>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</si>
  <si>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</si>
  <si>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</si>
  <si>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</si>
  <si>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</si>
  <si>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</si>
  <si>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</si>
  <si>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</si>
  <si>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</si>
  <si>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</si>
  <si>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</si>
  <si>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</si>
  <si>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</si>
  <si>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</si>
  <si>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</si>
  <si>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</si>
  <si>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</si>
  <si>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</si>
  <si>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</si>
  <si>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</si>
  <si>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</si>
  <si>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</si>
  <si>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</si>
  <si>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</si>
  <si>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</si>
  <si>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</si>
  <si>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</si>
  <si>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</si>
  <si>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</si>
  <si>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</si>
  <si>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</si>
  <si>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</si>
  <si>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</si>
  <si>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</si>
  <si>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</si>
  <si>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</si>
  <si>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</si>
  <si>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</si>
  <si>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</si>
  <si>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</si>
  <si>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</si>
  <si>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</si>
  <si>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</si>
  <si>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</si>
  <si>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</si>
  <si>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</si>
  <si>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</si>
  <si>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</si>
  <si>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</si>
  <si>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</si>
  <si>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</si>
  <si>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</si>
  <si>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</si>
  <si>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</si>
  <si>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</si>
  <si>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</si>
  <si>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</si>
  <si>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</si>
  <si>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</si>
  <si>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</si>
  <si>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</si>
  <si>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</si>
  <si>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</si>
  <si>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</si>
  <si>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</si>
  <si>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</si>
  <si>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</si>
  <si>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</si>
  <si>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</si>
  <si>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</si>
  <si>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</si>
  <si>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</si>
  <si>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</si>
  <si>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</si>
  <si>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</si>
  <si>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</si>
  <si>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</si>
  <si>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</si>
  <si>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</si>
  <si>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</si>
  <si>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</si>
  <si>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</si>
  <si>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</si>
  <si>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</si>
  <si>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</si>
  <si>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</si>
  <si>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</si>
  <si>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</si>
  <si>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</si>
  <si>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</si>
  <si>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</si>
  <si>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</si>
  <si>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</si>
  <si>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</si>
  <si>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</si>
  <si>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</si>
  <si>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</si>
  <si>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</si>
  <si>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</si>
  <si>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</si>
  <si>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</si>
  <si>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</si>
  <si>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</si>
  <si>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</si>
  <si>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</si>
  <si>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</si>
  <si>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</si>
  <si>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</si>
  <si>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</si>
  <si>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</si>
  <si>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</si>
  <si>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</si>
  <si>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</si>
  <si>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</si>
  <si>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</si>
  <si>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</si>
  <si>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</si>
  <si>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</si>
  <si>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</si>
  <si>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</si>
  <si>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</si>
  <si>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</si>
  <si>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</si>
  <si>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</si>
  <si>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</si>
  <si>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</si>
  <si>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</si>
  <si>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</si>
  <si>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</si>
  <si>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</si>
  <si>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</si>
  <si>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</si>
  <si>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</si>
  <si>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</si>
  <si>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</si>
  <si>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</si>
  <si>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</si>
  <si>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</si>
  <si>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</si>
  <si>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</si>
  <si>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</si>
  <si>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</si>
  <si>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</si>
  <si>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</si>
  <si>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</si>
  <si>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</si>
  <si>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</si>
  <si>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</si>
  <si>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</si>
  <si>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</si>
  <si>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</si>
  <si>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</si>
  <si>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</si>
  <si>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</si>
  <si>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</si>
  <si>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</si>
  <si>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</si>
  <si>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</si>
  <si>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</si>
  <si>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</si>
  <si>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</si>
  <si>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</si>
  <si>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</si>
  <si>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</si>
  <si>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</si>
  <si>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</si>
  <si>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</si>
  <si>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</si>
  <si>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</si>
  <si>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</si>
  <si>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</si>
  <si>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</si>
  <si>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</si>
  <si>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</si>
  <si>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</si>
  <si>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</si>
  <si>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</si>
  <si>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</si>
  <si>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</si>
  <si>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</si>
  <si>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</si>
  <si>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</si>
  <si>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</si>
  <si>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</si>
  <si>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</si>
  <si>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</si>
  <si>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</si>
  <si>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</si>
  <si>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</si>
  <si>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</si>
  <si>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</si>
  <si>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</si>
  <si>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</si>
  <si>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</si>
  <si>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</si>
  <si>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</si>
  <si>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</si>
  <si>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</si>
  <si>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</si>
  <si>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</si>
  <si>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</si>
  <si>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</si>
  <si>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</si>
  <si>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</si>
  <si>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</si>
  <si>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</si>
  <si>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</si>
  <si>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</si>
  <si>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</si>
  <si>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</si>
  <si>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</si>
  <si>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</si>
  <si>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</si>
  <si>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</si>
  <si>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</si>
  <si>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</si>
  <si>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</si>
  <si>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</si>
  <si>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</si>
  <si>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</si>
  <si>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</si>
  <si>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</si>
  <si>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</si>
  <si>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</si>
  <si>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</si>
  <si>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</si>
  <si>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</si>
  <si>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</si>
  <si>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</si>
  <si>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</si>
  <si>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</si>
  <si>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</si>
  <si>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</si>
  <si>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</si>
  <si>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</si>
  <si>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</si>
  <si>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</si>
  <si>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</si>
  <si>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</si>
  <si>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</si>
  <si>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</si>
  <si>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</si>
  <si>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</si>
  <si>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</si>
  <si>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</si>
  <si>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</si>
  <si>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</si>
  <si>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</si>
  <si>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</si>
  <si>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</si>
  <si>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</si>
  <si>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</si>
  <si>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</si>
  <si>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</si>
  <si>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</si>
  <si>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</si>
  <si>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</si>
  <si>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</si>
  <si>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</si>
  <si>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</si>
  <si>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</si>
  <si>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</si>
  <si>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</si>
  <si>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</si>
  <si>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</si>
  <si>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</si>
  <si>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</si>
  <si>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</si>
  <si>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</si>
  <si>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</si>
  <si>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</si>
  <si>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</si>
  <si>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</si>
  <si>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</si>
  <si>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</si>
  <si>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</si>
  <si>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</si>
  <si>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</si>
  <si>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</si>
  <si>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</si>
  <si>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</si>
  <si>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</si>
  <si>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</si>
  <si>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</si>
  <si>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</si>
  <si>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</si>
  <si>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</si>
  <si>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</si>
  <si>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</si>
  <si>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</si>
  <si>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</si>
  <si>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</si>
  <si>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</si>
  <si>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</si>
  <si>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</si>
  <si>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</si>
  <si>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</si>
  <si>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</si>
  <si>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</si>
  <si>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</si>
  <si>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</si>
  <si>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</si>
  <si>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</si>
  <si>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</si>
  <si>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</si>
  <si>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</si>
  <si>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</si>
  <si>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</si>
  <si>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</si>
  <si>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</si>
  <si>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</si>
  <si>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</si>
  <si>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</si>
  <si>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</si>
  <si>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</si>
  <si>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</si>
  <si>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</si>
  <si>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</si>
  <si>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</si>
  <si>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</si>
  <si>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</si>
  <si>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</si>
  <si>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</si>
  <si>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</si>
  <si>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</si>
  <si>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</si>
  <si>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</si>
  <si>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</si>
  <si>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</si>
  <si>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</si>
  <si>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</si>
  <si>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</si>
  <si>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</si>
  <si>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</si>
  <si>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</si>
  <si>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</si>
  <si>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</si>
  <si>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</si>
  <si>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</si>
  <si>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</si>
  <si>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</si>
  <si>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</si>
  <si>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</si>
  <si>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</si>
  <si>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</si>
  <si>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</si>
  <si>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</si>
  <si>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</si>
  <si>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</si>
  <si>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</si>
  <si>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</si>
  <si>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</si>
  <si>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</si>
  <si>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</si>
  <si>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</si>
  <si>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</si>
  <si>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</si>
  <si>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</si>
  <si>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</si>
  <si>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</si>
  <si>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</si>
  <si>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</si>
  <si>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</si>
  <si>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</si>
  <si>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</si>
  <si>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</si>
  <si>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</si>
  <si>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</si>
  <si>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</si>
  <si>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</si>
  <si>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</si>
  <si>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</si>
  <si>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</si>
  <si>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</si>
  <si>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</si>
  <si>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</si>
  <si>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</si>
  <si>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</si>
  <si>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</si>
  <si>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</si>
  <si>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</si>
  <si>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</si>
  <si>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</si>
  <si>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</si>
  <si>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</si>
  <si>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</si>
  <si>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</si>
  <si>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</si>
  <si>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</si>
  <si>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</si>
  <si>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</si>
  <si>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</si>
  <si>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</si>
  <si>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</si>
  <si>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</si>
  <si>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</si>
  <si>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</si>
  <si>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</si>
  <si>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</si>
  <si>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</si>
  <si>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</si>
  <si>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</si>
  <si>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</si>
  <si>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</si>
  <si>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</si>
  <si>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</si>
  <si>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</si>
  <si>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</si>
  <si>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</si>
  <si>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</si>
  <si>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</si>
  <si>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</si>
  <si>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</si>
  <si>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</si>
  <si>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</si>
  <si>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</si>
  <si>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</si>
  <si>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</si>
  <si>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</si>
  <si>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</si>
  <si>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</si>
  <si>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</si>
  <si>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</si>
  <si>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</si>
  <si>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</si>
  <si>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</si>
  <si>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</si>
  <si>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</si>
  <si>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</si>
  <si>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</si>
  <si>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</si>
  <si>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</si>
  <si>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</si>
  <si>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</si>
  <si>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</si>
  <si>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</si>
  <si>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</si>
  <si>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</si>
  <si>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</si>
  <si>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</si>
  <si>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</si>
  <si>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</si>
  <si>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</si>
  <si>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</si>
  <si>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</si>
  <si>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</si>
  <si>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</si>
  <si>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</si>
  <si>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</si>
  <si>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</si>
  <si>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</si>
  <si>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</si>
  <si>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</si>
  <si>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</si>
  <si>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</si>
  <si>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</si>
  <si>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</si>
  <si>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</si>
  <si>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</si>
  <si>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</si>
  <si>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</si>
  <si>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</si>
  <si>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</si>
  <si>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</si>
  <si>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</si>
  <si>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</si>
  <si>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</si>
  <si>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</si>
  <si>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</si>
  <si>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</si>
  <si>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</si>
  <si>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</si>
  <si>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</si>
  <si>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</si>
  <si>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</si>
  <si>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</si>
  <si>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</si>
  <si>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</si>
  <si>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</si>
  <si>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</si>
  <si>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</si>
  <si>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</si>
  <si>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</si>
  <si>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</si>
  <si>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</si>
  <si>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</si>
  <si>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</si>
  <si>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</si>
  <si>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</si>
  <si>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</si>
  <si>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</si>
  <si>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</si>
  <si>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</si>
  <si>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</si>
  <si>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</si>
  <si>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</si>
  <si>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</si>
  <si>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</si>
  <si>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</si>
  <si>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</si>
  <si>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</si>
  <si>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</si>
  <si>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</si>
  <si>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</si>
  <si>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</si>
  <si>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</si>
  <si>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</si>
  <si>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</si>
  <si>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</si>
  <si>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</si>
  <si>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</si>
  <si>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</si>
  <si>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</si>
  <si>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</si>
  <si>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</si>
  <si>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</si>
  <si>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</si>
  <si>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</si>
  <si>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</si>
  <si>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</si>
  <si>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</si>
  <si>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</si>
  <si>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</si>
  <si>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</si>
  <si>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</si>
  <si>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</si>
  <si>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</si>
  <si>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</si>
  <si>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</si>
  <si>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</si>
  <si>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</si>
  <si>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</si>
  <si>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</si>
  <si>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</si>
  <si>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</si>
  <si>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</si>
  <si>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</si>
  <si>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</si>
  <si>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</si>
  <si>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</si>
  <si>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</si>
  <si>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</si>
  <si>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</si>
  <si>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</si>
  <si>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</si>
  <si>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</si>
  <si>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</si>
  <si>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</si>
  <si>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</si>
  <si>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</si>
  <si>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</si>
  <si>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</si>
  <si>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</si>
  <si>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</si>
  <si>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</si>
  <si>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</si>
  <si>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</si>
  <si>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</si>
  <si>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</si>
  <si>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</si>
  <si>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</si>
  <si>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</si>
  <si>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</si>
  <si>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</si>
  <si>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</si>
  <si>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</si>
  <si>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</si>
  <si>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</si>
  <si>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</si>
  <si>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</si>
  <si>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</si>
  <si>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</si>
  <si>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</si>
  <si>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</si>
  <si>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</si>
  <si>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</si>
  <si>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</si>
  <si>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</si>
  <si>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</si>
  <si>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</si>
  <si>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</si>
  <si>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</si>
  <si>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</si>
  <si>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</si>
  <si>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</si>
  <si>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</si>
  <si>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</si>
  <si>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</si>
  <si>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</si>
  <si>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</si>
  <si>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</si>
  <si>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</si>
  <si>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</si>
  <si>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</si>
  <si>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</si>
  <si>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</si>
  <si>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</si>
  <si>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</si>
  <si>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</si>
  <si>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</si>
  <si>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</si>
  <si>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</si>
  <si>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</si>
  <si>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</si>
  <si>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</si>
  <si>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</si>
  <si>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</si>
  <si>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</si>
  <si>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</si>
  <si>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</si>
  <si>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</si>
  <si>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</si>
  <si>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</si>
  <si>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</si>
  <si>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</si>
  <si>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</si>
  <si>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</si>
  <si>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</si>
  <si>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</si>
  <si>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</si>
  <si>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</si>
  <si>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</si>
  <si>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</si>
  <si>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</si>
  <si>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</si>
  <si>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</si>
  <si>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</si>
  <si>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</si>
  <si>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</si>
  <si>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</si>
  <si>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</si>
  <si>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</si>
  <si>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</si>
  <si>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</si>
  <si>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</si>
  <si>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</si>
  <si>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</si>
  <si>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</si>
  <si>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</si>
  <si>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</si>
  <si>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</si>
  <si>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</si>
  <si>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</si>
  <si>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</si>
  <si>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</si>
  <si>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</si>
  <si>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</si>
  <si>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</si>
  <si>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</si>
  <si>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</si>
  <si>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</si>
  <si>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</si>
  <si>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</si>
  <si>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</si>
  <si>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</si>
  <si>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</si>
  <si>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</si>
  <si>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</si>
  <si>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</si>
  <si>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</si>
  <si>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</si>
  <si>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</si>
  <si>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</si>
  <si>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</si>
  <si>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</si>
  <si>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</si>
  <si>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</si>
  <si>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</si>
  <si>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</si>
  <si>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</si>
  <si>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</si>
  <si>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</si>
  <si>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</si>
  <si>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</si>
  <si>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</si>
  <si>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</si>
  <si>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</si>
  <si>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</si>
  <si>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</si>
  <si>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</si>
  <si>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</si>
  <si>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</si>
  <si>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</si>
  <si>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</si>
  <si>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</si>
  <si>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</si>
  <si>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</si>
  <si>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</si>
  <si>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</si>
  <si>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</si>
  <si>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</si>
  <si>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</si>
  <si>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</si>
  <si>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</si>
  <si>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</si>
  <si>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</si>
  <si>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</si>
  <si>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</si>
  <si>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</si>
  <si>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</si>
  <si>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</si>
  <si>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</si>
  <si>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</si>
  <si>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</si>
  <si>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</si>
  <si>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</si>
  <si>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</si>
  <si>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</si>
  <si>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</si>
  <si>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</si>
  <si>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</si>
  <si>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</si>
  <si>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</si>
  <si>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</si>
  <si>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</si>
  <si>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</si>
  <si>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</si>
  <si>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</si>
  <si>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</si>
  <si>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</si>
  <si>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</si>
  <si>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</si>
  <si>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</si>
  <si>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</si>
  <si>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</si>
  <si>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</si>
  <si>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</si>
  <si>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</si>
  <si>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</si>
  <si>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</si>
  <si>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</si>
  <si>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</si>
  <si>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</si>
  <si>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</si>
  <si>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</si>
  <si>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</si>
  <si>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</si>
  <si>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</si>
  <si>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</si>
  <si>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</si>
  <si>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</si>
  <si>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</si>
  <si>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</si>
  <si>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</si>
  <si>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</si>
  <si>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</si>
  <si>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</si>
  <si>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</si>
  <si>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</si>
  <si>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</si>
  <si>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</si>
  <si>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</si>
  <si>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</si>
  <si>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</si>
  <si>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</si>
  <si>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</si>
  <si>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</si>
  <si>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</si>
  <si>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</si>
  <si>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</si>
  <si>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</si>
  <si>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</si>
  <si>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</si>
  <si>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</si>
  <si>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</si>
  <si>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</si>
  <si>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</si>
  <si>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</si>
  <si>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</si>
  <si>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</si>
  <si>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</si>
  <si>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</si>
  <si>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</si>
  <si>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</si>
  <si>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</si>
  <si>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</si>
  <si>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</si>
  <si>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</si>
  <si>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</si>
  <si>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</si>
  <si>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</si>
  <si>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</si>
  <si>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</si>
  <si>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</si>
  <si>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</si>
  <si>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</si>
  <si>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</si>
  <si>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</si>
  <si>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</si>
  <si>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</si>
  <si>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</si>
  <si>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</si>
  <si>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</si>
  <si>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</si>
  <si>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</si>
  <si>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</si>
  <si>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</si>
  <si>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</si>
  <si>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</si>
  <si>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</si>
  <si>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</si>
  <si>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</si>
  <si>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</si>
  <si>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</si>
  <si>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</si>
  <si>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</si>
  <si>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</si>
  <si>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</si>
  <si>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</si>
  <si>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</si>
  <si>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</si>
  <si>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</si>
  <si>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</si>
  <si>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</si>
  <si>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</si>
  <si>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</si>
  <si>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</si>
  <si>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</si>
  <si>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</si>
  <si>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</si>
  <si>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</si>
  <si>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</si>
  <si>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</si>
  <si>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</si>
  <si>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</si>
  <si>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</si>
  <si>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</si>
  <si>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</si>
  <si>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</si>
  <si>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</si>
  <si>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</si>
  <si>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</si>
  <si>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</si>
  <si>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</si>
  <si>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</si>
  <si>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</si>
  <si>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</si>
  <si>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</si>
  <si>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</si>
  <si>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</si>
  <si>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</si>
  <si>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</si>
  <si>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</si>
  <si>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</si>
  <si>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</si>
  <si>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</si>
  <si>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</si>
  <si>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</si>
  <si>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</si>
  <si>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</si>
  <si>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</si>
  <si>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</si>
  <si>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</si>
  <si>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</si>
  <si>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</si>
  <si>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</si>
  <si>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</si>
  <si>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</si>
  <si>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</si>
  <si>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</si>
  <si>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</si>
  <si>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</si>
  <si>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</si>
  <si>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</si>
  <si>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</si>
  <si>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</si>
  <si>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</si>
  <si>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</si>
  <si>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</si>
  <si>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</si>
  <si>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</si>
  <si>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</si>
  <si>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</si>
  <si>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</si>
  <si>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</si>
  <si>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</si>
  <si>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</si>
  <si>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</si>
  <si>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</si>
  <si>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</si>
  <si>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</si>
  <si>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</si>
  <si>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</si>
  <si>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</si>
  <si>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</si>
  <si>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</si>
  <si>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</si>
  <si>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</si>
  <si>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</si>
  <si>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</si>
  <si>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</si>
  <si>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</si>
  <si>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</si>
  <si>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</si>
  <si>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</si>
  <si>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</si>
  <si>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</si>
  <si>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</si>
  <si>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</si>
  <si>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</si>
  <si>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</si>
  <si>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</si>
  <si>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</si>
  <si>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</si>
  <si>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</si>
  <si>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</si>
  <si>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</si>
  <si>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</si>
  <si>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</si>
  <si>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</si>
  <si>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</si>
  <si>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</si>
  <si>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</si>
  <si>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</si>
  <si>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</si>
  <si>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</si>
  <si>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</si>
  <si>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</si>
  <si>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</si>
  <si>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</si>
  <si>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</si>
  <si>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</si>
  <si>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</si>
  <si>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</si>
  <si>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</si>
  <si>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</si>
  <si>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</si>
  <si>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</si>
  <si>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</si>
  <si>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</si>
  <si>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</si>
  <si>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</si>
  <si>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</si>
  <si>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</si>
  <si>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</si>
  <si>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</si>
  <si>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</si>
  <si>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</si>
  <si>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</si>
  <si>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</si>
  <si>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</si>
  <si>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</si>
  <si>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</si>
  <si>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</si>
  <si>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</si>
  <si>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</si>
  <si>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</si>
  <si>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</si>
  <si>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</si>
  <si>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</si>
  <si>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</si>
  <si>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</si>
  <si>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</si>
  <si>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</si>
  <si>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</si>
  <si>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</si>
  <si>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</si>
  <si>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</si>
  <si>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</si>
  <si>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</si>
  <si>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</si>
  <si>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</si>
  <si>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</si>
  <si>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</si>
  <si>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</si>
  <si>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</si>
  <si>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</si>
  <si>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</si>
  <si>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</si>
  <si>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</si>
  <si>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</si>
  <si>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</si>
  <si>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</si>
  <si>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</si>
  <si>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</si>
  <si>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</si>
  <si>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</si>
  <si>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</si>
  <si>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</si>
  <si>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</si>
  <si>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</si>
  <si>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</si>
  <si>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</si>
  <si>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</si>
  <si>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</si>
  <si>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</si>
  <si>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</si>
  <si>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</si>
  <si>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</si>
  <si>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</si>
  <si>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</si>
  <si>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</si>
  <si>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</si>
  <si>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</si>
  <si>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</si>
  <si>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</si>
  <si>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</si>
  <si>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</si>
  <si>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</si>
  <si>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</si>
  <si>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</si>
  <si>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</si>
  <si>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</si>
  <si>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</si>
  <si>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</si>
  <si>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</si>
  <si>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</si>
  <si>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</si>
  <si>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</si>
  <si>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</si>
  <si>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</si>
  <si>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</si>
  <si>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</si>
  <si>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</si>
  <si>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</si>
  <si>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</si>
  <si>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</si>
  <si>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</si>
  <si>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</si>
  <si>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</si>
  <si>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</si>
  <si>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</si>
  <si>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</si>
  <si>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</si>
  <si>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</si>
  <si>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</si>
  <si>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</si>
  <si>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</si>
  <si>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</si>
  <si>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</si>
  <si>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</si>
  <si>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</si>
  <si>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</si>
  <si>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</si>
  <si>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</si>
  <si>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</si>
  <si>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</si>
  <si>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</si>
  <si>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</si>
  <si>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</si>
  <si>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</si>
  <si>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</si>
  <si>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</si>
  <si>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</si>
  <si>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</si>
  <si>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</si>
  <si>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</si>
  <si>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</si>
  <si>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</si>
  <si>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</si>
  <si>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</si>
  <si>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</si>
  <si>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</si>
  <si>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</si>
  <si>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</si>
  <si>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</si>
  <si>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</si>
  <si>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</si>
  <si>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</si>
  <si>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</si>
  <si>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</si>
  <si>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</si>
  <si>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</si>
  <si>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</si>
  <si>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</si>
  <si>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</si>
  <si>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</si>
  <si>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</si>
  <si>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</si>
  <si>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</si>
  <si>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</si>
  <si>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</si>
  <si>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</si>
  <si>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</si>
  <si>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</si>
  <si>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</si>
  <si>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</si>
  <si>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</si>
  <si>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</si>
  <si>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</si>
  <si>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</si>
  <si>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</si>
  <si>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</si>
  <si>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</si>
  <si>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</si>
  <si>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</si>
  <si>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</si>
  <si>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</si>
  <si>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</si>
  <si>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</si>
  <si>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</si>
  <si>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</si>
  <si>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</si>
  <si>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</si>
  <si>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</si>
  <si>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</si>
  <si>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</si>
  <si>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</si>
  <si>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</si>
  <si>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</si>
  <si>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</si>
  <si>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</si>
  <si>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</si>
  <si>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</si>
  <si>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</si>
  <si>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</si>
  <si>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</si>
  <si>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</si>
  <si>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</si>
  <si>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</si>
  <si>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</si>
  <si>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</si>
  <si>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</si>
  <si>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</si>
  <si>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</si>
  <si>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</si>
  <si>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</si>
  <si>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</si>
  <si>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</si>
  <si>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</si>
  <si>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</si>
  <si>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</si>
  <si>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</si>
  <si>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</si>
  <si>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</si>
  <si>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</si>
  <si>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</si>
  <si>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</si>
  <si>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</si>
  <si>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</si>
  <si>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</si>
  <si>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</si>
  <si>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</si>
  <si>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</si>
  <si>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</si>
  <si>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</si>
  <si>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</si>
  <si>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</si>
  <si>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</si>
  <si>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</si>
  <si>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</si>
  <si>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</si>
  <si>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</si>
  <si>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</si>
  <si>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</si>
  <si>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</si>
  <si>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</si>
  <si>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</si>
  <si>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</si>
  <si>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</si>
  <si>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</si>
  <si>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</si>
  <si>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</si>
  <si>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</si>
  <si>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</si>
  <si>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</si>
  <si>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</si>
  <si>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</si>
  <si>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</si>
  <si>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</si>
  <si>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</si>
  <si>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</si>
  <si>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</si>
  <si>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</si>
  <si>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</si>
  <si>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</si>
  <si>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</si>
  <si>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</si>
  <si>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</si>
  <si>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</si>
  <si>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</si>
  <si>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</si>
  <si>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</si>
  <si>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</si>
  <si>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</si>
  <si>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</si>
  <si>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</si>
  <si>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</si>
  <si>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</si>
  <si>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</si>
  <si>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</si>
  <si>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</si>
  <si>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</si>
  <si>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</si>
  <si>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</si>
  <si>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</si>
  <si>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</si>
  <si>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</si>
  <si>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</si>
  <si>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</si>
  <si>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</si>
  <si>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</si>
  <si>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</si>
  <si>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</si>
  <si>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</si>
  <si>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</si>
  <si>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</si>
  <si>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</si>
  <si>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</si>
  <si>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</si>
  <si>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</si>
  <si>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</si>
  <si>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</si>
  <si>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</si>
  <si>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</si>
  <si>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</si>
  <si>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</si>
  <si>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</si>
  <si>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</si>
  <si>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</si>
  <si>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</si>
  <si>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</si>
  <si>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</si>
  <si>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</si>
  <si>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</si>
  <si>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</si>
  <si>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</si>
  <si>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</si>
  <si>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</si>
  <si>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</si>
  <si>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</si>
  <si>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</si>
  <si>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</si>
  <si>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</si>
  <si>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</si>
  <si>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</si>
  <si>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</si>
  <si>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</si>
  <si>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</si>
  <si>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</si>
  <si>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</si>
  <si>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</si>
  <si>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</si>
  <si>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</si>
  <si>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</si>
  <si>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</si>
  <si>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</si>
  <si>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</si>
  <si>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</si>
  <si>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</si>
  <si>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</si>
  <si>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</si>
  <si>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</si>
  <si>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</si>
  <si>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</si>
  <si>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</si>
  <si>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</si>
  <si>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</si>
  <si>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</si>
  <si>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</si>
  <si>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</si>
  <si>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</si>
  <si>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</si>
  <si>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</si>
  <si>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</si>
  <si>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</si>
  <si>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</si>
  <si>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</si>
  <si>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</si>
  <si>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</si>
  <si>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</si>
  <si>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</si>
  <si>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</si>
  <si>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</si>
  <si>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</si>
  <si>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</si>
  <si>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</si>
  <si>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</si>
  <si>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</si>
  <si>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</si>
  <si>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</si>
  <si>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</si>
  <si>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</si>
  <si>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</si>
  <si>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</si>
  <si>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</si>
  <si>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</si>
  <si>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</si>
  <si>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</si>
  <si>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</si>
  <si>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</si>
  <si>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</si>
  <si>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</si>
  <si>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</si>
  <si>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</si>
  <si>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</si>
  <si>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</si>
  <si>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</si>
  <si>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</si>
  <si>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</si>
  <si>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</si>
  <si>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</si>
  <si>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</si>
  <si>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</si>
  <si>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</si>
  <si>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</si>
  <si>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</si>
  <si>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</si>
  <si>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</si>
  <si>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</si>
  <si>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</si>
  <si>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</si>
  <si>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</si>
  <si>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</si>
  <si>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</si>
  <si>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</si>
  <si>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</si>
  <si>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</si>
  <si>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</si>
  <si>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</si>
  <si>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</si>
  <si>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</si>
  <si>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</si>
  <si>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</si>
  <si>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</si>
  <si>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</si>
  <si>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</si>
  <si>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</si>
  <si>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</si>
  <si>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</si>
  <si>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</si>
  <si>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</si>
  <si>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</si>
  <si>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</si>
  <si>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</si>
  <si>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</si>
  <si>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</si>
  <si>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</si>
  <si>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</si>
  <si>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</si>
  <si>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</si>
  <si>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</si>
  <si>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</si>
  <si>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</si>
  <si>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</si>
  <si>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</si>
  <si>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</si>
  <si>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</si>
  <si>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</si>
  <si>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</si>
  <si>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</si>
  <si>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</si>
  <si>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</si>
  <si>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</si>
  <si>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</si>
  <si>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</si>
  <si>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</si>
  <si>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</si>
  <si>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</si>
  <si>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</si>
  <si>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</si>
  <si>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</si>
  <si>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</si>
  <si>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</si>
  <si>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</si>
  <si>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</si>
  <si>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</si>
  <si>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</si>
  <si>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</si>
  <si>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</si>
  <si>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</si>
  <si>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</si>
  <si>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</si>
  <si>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</si>
  <si>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</si>
  <si>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</si>
  <si>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</si>
  <si>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</si>
  <si>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</si>
  <si>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</si>
  <si>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</si>
  <si>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</si>
  <si>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</si>
  <si>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</si>
  <si>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</si>
  <si>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</si>
  <si>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</si>
  <si>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</si>
  <si>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</si>
  <si>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</si>
  <si>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</si>
  <si>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</si>
  <si>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</si>
  <si>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</si>
  <si>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</si>
  <si>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</si>
  <si>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</si>
  <si>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</si>
  <si>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</si>
  <si>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</si>
  <si>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</si>
  <si>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</si>
  <si>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</si>
  <si>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</si>
  <si>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</si>
  <si>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</si>
  <si>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</si>
  <si>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</si>
  <si>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</si>
  <si>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</si>
  <si>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</si>
  <si>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</si>
  <si>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</si>
  <si>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</si>
  <si>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</si>
  <si>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</si>
  <si>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</si>
  <si>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</si>
  <si>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</si>
  <si>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</si>
  <si>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</si>
  <si>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</si>
  <si>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</si>
  <si>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</si>
  <si>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</si>
  <si>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</si>
  <si>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</si>
  <si>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</si>
  <si>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</si>
  <si>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</si>
  <si>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</si>
  <si>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</si>
  <si>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</si>
  <si>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</si>
  <si>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</si>
  <si>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</si>
  <si>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</si>
  <si>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</si>
  <si>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</si>
  <si>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</si>
  <si>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</si>
  <si>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</si>
  <si>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</si>
  <si>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</si>
  <si>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</si>
  <si>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</si>
  <si>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</si>
  <si>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</si>
  <si>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</si>
  <si>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</si>
  <si>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</si>
  <si>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</si>
  <si>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</si>
  <si>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</si>
  <si>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</si>
  <si>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</si>
  <si>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</si>
  <si>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</si>
  <si>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</si>
  <si>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</si>
  <si>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</si>
  <si>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</si>
  <si>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</si>
  <si>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</si>
  <si>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</si>
  <si>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</si>
  <si>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</si>
  <si>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</si>
  <si>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</si>
  <si>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</si>
  <si>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</si>
  <si>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</si>
  <si>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</si>
  <si>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</si>
  <si>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</si>
  <si>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</si>
  <si>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</si>
  <si>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</si>
  <si>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</si>
  <si>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</si>
  <si>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</si>
  <si>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</si>
  <si>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</si>
  <si>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</si>
  <si>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</si>
  <si>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</si>
  <si>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</si>
  <si>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</si>
  <si>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</si>
  <si>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</si>
  <si>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</si>
  <si>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</si>
  <si>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</si>
  <si>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</si>
  <si>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</si>
  <si>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</si>
  <si>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</si>
  <si>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</si>
  <si>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</si>
  <si>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</si>
  <si>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</si>
  <si>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</si>
  <si>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</si>
  <si>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</si>
  <si>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</si>
  <si>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</si>
  <si>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</si>
  <si>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</si>
  <si>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</si>
  <si>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</si>
  <si>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</si>
  <si>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</si>
  <si>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</si>
  <si>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</si>
  <si>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</si>
  <si>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</si>
  <si>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</si>
  <si>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</si>
  <si>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</si>
  <si>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</si>
  <si>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</si>
  <si>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</si>
  <si>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</si>
  <si>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</si>
  <si>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</si>
  <si>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</si>
  <si>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</si>
  <si>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</si>
  <si>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</si>
  <si>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</si>
  <si>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</si>
  <si>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</si>
  <si>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</si>
  <si>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</si>
  <si>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</si>
  <si>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</si>
  <si>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</si>
  <si>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</si>
  <si>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</si>
  <si>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</si>
  <si>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</si>
  <si>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</si>
  <si>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</si>
  <si>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</si>
  <si>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</si>
  <si>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</si>
  <si>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</si>
  <si>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</si>
  <si>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</si>
  <si>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</si>
  <si>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</si>
  <si>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</si>
  <si>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</si>
  <si>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</si>
  <si>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</si>
  <si>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</si>
  <si>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</si>
  <si>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</si>
  <si>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</si>
  <si>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</si>
  <si>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</si>
  <si>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</si>
  <si>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</si>
  <si>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</si>
  <si>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</si>
  <si>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</si>
  <si>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</si>
  <si>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</si>
  <si>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</si>
  <si>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</si>
  <si>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</si>
  <si>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</si>
  <si>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</si>
  <si>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</si>
  <si>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</si>
  <si>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</si>
  <si>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</si>
  <si>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</si>
  <si>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</si>
  <si>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</si>
  <si>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</si>
  <si>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</si>
  <si>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</si>
  <si>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</si>
  <si>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</si>
  <si>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</si>
  <si>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</si>
  <si>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</si>
  <si>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</si>
  <si>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</si>
  <si>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</si>
  <si>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</si>
  <si>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</si>
  <si>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</si>
  <si>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</si>
  <si>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</si>
  <si>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</si>
  <si>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</si>
  <si>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</si>
  <si>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</si>
  <si>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</si>
  <si>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</si>
  <si>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</si>
  <si>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</si>
  <si>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</si>
  <si>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</si>
  <si>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</si>
  <si>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</si>
  <si>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</si>
  <si>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</si>
  <si>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</si>
  <si>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</si>
  <si>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</si>
  <si>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</si>
  <si>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</si>
  <si>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</si>
  <si>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</si>
  <si>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</si>
  <si>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</si>
  <si>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</si>
  <si>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</si>
  <si>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</si>
  <si>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</si>
  <si>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</si>
  <si>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</si>
  <si>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</si>
  <si>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</si>
  <si>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</si>
  <si>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</si>
  <si>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</si>
  <si>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</si>
  <si>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</si>
  <si>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</si>
  <si>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</si>
  <si>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</si>
  <si>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</si>
  <si>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</si>
  <si>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</si>
  <si>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</si>
  <si>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</si>
  <si>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</si>
  <si>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</si>
  <si>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</si>
  <si>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</si>
  <si>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</si>
  <si>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</si>
  <si>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</si>
  <si>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</si>
  <si>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</si>
  <si>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</si>
  <si>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</si>
  <si>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</si>
  <si>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</si>
  <si>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</si>
  <si>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</si>
  <si>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</si>
  <si>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</si>
  <si>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</si>
  <si>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</si>
  <si>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</si>
  <si>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</si>
  <si>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</si>
  <si>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</si>
  <si>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</si>
  <si>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</si>
  <si>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</si>
  <si>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</si>
  <si>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</si>
  <si>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</si>
  <si>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</si>
  <si>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</si>
  <si>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</si>
  <si>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</si>
  <si>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</si>
  <si>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</si>
  <si>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</si>
  <si>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</si>
  <si>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</si>
  <si>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</si>
  <si>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</si>
  <si>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</si>
  <si>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</si>
  <si>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</si>
  <si>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</si>
  <si>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</si>
  <si>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</si>
  <si>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</si>
  <si>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</si>
  <si>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</si>
  <si>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</si>
  <si>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</si>
  <si>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</si>
  <si>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</si>
  <si>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</si>
  <si>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</si>
  <si>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</si>
  <si>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</si>
  <si>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</si>
  <si>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</si>
  <si>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</si>
  <si>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</si>
  <si>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</si>
  <si>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</si>
  <si>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</si>
  <si>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</si>
  <si>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</si>
  <si>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</si>
  <si>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</si>
  <si>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</si>
  <si>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</si>
  <si>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</si>
  <si>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</si>
  <si>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</si>
  <si>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</si>
  <si>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</si>
  <si>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</si>
  <si>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</si>
  <si>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</si>
  <si>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</si>
  <si>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</si>
  <si>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</si>
  <si>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</si>
  <si>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</si>
  <si>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</si>
  <si>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</si>
  <si>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</si>
  <si>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</si>
  <si>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</si>
  <si>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</si>
  <si>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</si>
  <si>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</si>
  <si>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</si>
  <si>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</si>
  <si>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</si>
  <si>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</si>
  <si>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</si>
  <si>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</si>
  <si>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</si>
  <si>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</si>
  <si>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</si>
  <si>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23/05/2023, 4:05:35 pm</t>
  </si>
  <si>
    <t>23/05/2023, 4:05:36 pm</t>
  </si>
  <si>
    <t>23/05/2023, 4:05:37 pm</t>
  </si>
  <si>
    <t>23/05/2023, 4:05:38 pm</t>
  </si>
  <si>
    <t>23/05/2023, 4:05:39 pm</t>
  </si>
  <si>
    <t>23/05/2023, 4:05:40 pm</t>
  </si>
  <si>
    <t>23/05/2023, 4:05:41 pm</t>
  </si>
  <si>
    <t>23/05/2023, 4:05:42 pm</t>
  </si>
  <si>
    <t>23/05/2023, 4:05:43 pm</t>
  </si>
  <si>
    <t>23/05/2023, 4:05:44 pm</t>
  </si>
  <si>
    <t>23/05/2023, 4:05:45 pm</t>
  </si>
  <si>
    <t>23/05/2023, 4:05:48 pm</t>
  </si>
  <si>
    <t>23/05/2023, 4:05:49 pm</t>
  </si>
  <si>
    <t>23/05/2023, 4:05:50 pm</t>
  </si>
  <si>
    <t>23/05/2023, 4:05:51 pm</t>
  </si>
  <si>
    <t>23/05/2023, 4:05:52 pm</t>
  </si>
  <si>
    <t>23/05/2023, 4:05:53 pm</t>
  </si>
  <si>
    <t>23/05/2023, 4:05:54 pm</t>
  </si>
  <si>
    <t>23/05/2023, 4:05:55 pm</t>
  </si>
  <si>
    <t>23/05/2023, 4:05:56 pm</t>
  </si>
  <si>
    <t>23/05/2023, 4:05:57 pm</t>
  </si>
  <si>
    <t>23/05/2023, 4:05:58 pm</t>
  </si>
  <si>
    <t>23/05/2023, 4:05:59 pm</t>
  </si>
  <si>
    <t>23/05/2023, 4:06:00 pm</t>
  </si>
  <si>
    <t>23/05/2023, 4:06:01 pm</t>
  </si>
  <si>
    <t>23/05/2023, 4:06:02 pm</t>
  </si>
  <si>
    <t>23/05/2023, 4:06:03 pm</t>
  </si>
  <si>
    <t>23/05/2023, 4:06:04 pm</t>
  </si>
  <si>
    <t>23/05/2023, 4:06:05 pm</t>
  </si>
  <si>
    <t>23/05/2023, 4:06:06 pm</t>
  </si>
  <si>
    <t>23/05/2023, 4:06:07 pm</t>
  </si>
  <si>
    <t>23/05/2023, 4:06:08 pm</t>
  </si>
  <si>
    <t>23/05/2023, 4:06:09 pm</t>
  </si>
  <si>
    <t>23/05/2023, 4:06:10 pm</t>
  </si>
  <si>
    <t>23/05/2023, 4:06:11 pm</t>
  </si>
  <si>
    <t>23/05/2023, 4:06:12 pm</t>
  </si>
  <si>
    <t>23/05/2023, 4:06:13 pm</t>
  </si>
  <si>
    <t>23/05/2023, 4:06:14 pm</t>
  </si>
  <si>
    <t>23/05/2023, 4:06:16 pm</t>
  </si>
  <si>
    <t>23/05/2023, 4:06:17 pm</t>
  </si>
  <si>
    <t>23/05/2023, 4:06:18 pm</t>
  </si>
  <si>
    <t>23/05/2023, 4:06:19 pm</t>
  </si>
  <si>
    <t>23/05/2023, 4:06:20 pm</t>
  </si>
  <si>
    <t>23/05/2023, 4:06:21 pm</t>
  </si>
  <si>
    <t>23/05/2023, 4:06:22 pm</t>
  </si>
  <si>
    <t>23/05/2023, 4:06:23 pm</t>
  </si>
  <si>
    <t>23/05/2023, 4:06:24 pm</t>
  </si>
  <si>
    <t>23/05/2023, 4:06:25 pm</t>
  </si>
  <si>
    <t>23/05/2023, 4:06:26 pm</t>
  </si>
  <si>
    <t>23/05/2023, 4:06:27 pm</t>
  </si>
  <si>
    <t>23/05/2023, 4:06:28 pm</t>
  </si>
  <si>
    <t>23/05/2023, 4:06:29 pm</t>
  </si>
  <si>
    <t>23/05/2023, 4:06:30 pm</t>
  </si>
  <si>
    <t>23/05/2023, 4:06:31 pm</t>
  </si>
  <si>
    <t>23/05/2023, 4:06:32 pm</t>
  </si>
  <si>
    <t>23/05/2023, 4:06:33 pm</t>
  </si>
  <si>
    <t>23/05/2023, 4:06:34 pm</t>
  </si>
  <si>
    <t>23/05/2023, 4:06:35 pm</t>
  </si>
  <si>
    <t>23/05/2023, 4:06:36 pm</t>
  </si>
  <si>
    <t>23/05/2023, 4:06:37 pm</t>
  </si>
  <si>
    <t>23/05/2023, 4:06:38 pm</t>
  </si>
  <si>
    <t>23/05/2023, 4:06:39 pm</t>
  </si>
  <si>
    <t>23/05/2023, 4:06:40 pm</t>
  </si>
  <si>
    <t>23/05/2023, 4:06:41 pm</t>
  </si>
  <si>
    <t>23/05/2023, 4:06:42 pm</t>
  </si>
  <si>
    <t>23/05/2023, 4:06:43 pm</t>
  </si>
  <si>
    <t>23/05/2023, 4:06:44 pm</t>
  </si>
  <si>
    <t>23/05/2023, 4:06:45 pm</t>
  </si>
  <si>
    <t>23/05/2023, 4:06:46 pm</t>
  </si>
  <si>
    <t>23/05/2023, 4:06:47 pm</t>
  </si>
  <si>
    <t>23/05/2023, 4:06:48 pm</t>
  </si>
  <si>
    <t>23/05/2023, 4:06:49 pm</t>
  </si>
  <si>
    <t>23/05/2023, 4:06:50 pm</t>
  </si>
  <si>
    <t>23/05/2023, 4:06:51 pm</t>
  </si>
  <si>
    <t>23/05/2023, 4:06:52 pm</t>
  </si>
  <si>
    <t>23/05/2023, 4:06:53 pm</t>
  </si>
  <si>
    <t>23/05/2023, 4:06:54 pm</t>
  </si>
  <si>
    <t>23/05/2023, 4:06:55 pm</t>
  </si>
  <si>
    <t>23/05/2023, 4:06:56 pm</t>
  </si>
  <si>
    <t>23/05/2023, 4:06:57 pm</t>
  </si>
  <si>
    <t>23/05/2023, 4:06:58 pm</t>
  </si>
  <si>
    <t>23/05/2023, 4:06:59 pm</t>
  </si>
  <si>
    <t>23/05/2023, 4:07:00 pm</t>
  </si>
  <si>
    <t>23/05/2023, 4:07:01 pm</t>
  </si>
  <si>
    <t>23/05/2023, 4:07:02 pm</t>
  </si>
  <si>
    <t>23/05/2023, 4:07:03 pm</t>
  </si>
  <si>
    <t>23/05/2023, 4:07:04 pm</t>
  </si>
  <si>
    <t>23/05/2023, 4:07:05 pm</t>
  </si>
  <si>
    <t>23/05/2023, 4:07:06 pm</t>
  </si>
  <si>
    <t>23/05/2023, 4:07:07 pm</t>
  </si>
  <si>
    <t>23/05/2023, 4:07:08 pm</t>
  </si>
  <si>
    <t>23/05/2023, 4:07:09 pm</t>
  </si>
  <si>
    <t>23/05/2023, 4:07:10 pm</t>
  </si>
  <si>
    <t>23/05/2023, 4:07:11 pm</t>
  </si>
  <si>
    <t>23/05/2023, 4:07:12 pm</t>
  </si>
  <si>
    <t>23/05/2023, 4:07:13 pm</t>
  </si>
  <si>
    <t>23/05/2023, 4:07:14 pm</t>
  </si>
  <si>
    <t>23/05/2023, 4:07:15 pm</t>
  </si>
  <si>
    <t>23/05/2023, 4:07:16 pm</t>
  </si>
  <si>
    <t>23/05/2023, 4:07:17 pm</t>
  </si>
  <si>
    <t>23/05/2023, 4:07:18 pm</t>
  </si>
  <si>
    <t>23/05/2023, 4:07:19 pm</t>
  </si>
  <si>
    <t>23/05/2023, 4:07:20 pm</t>
  </si>
  <si>
    <t>23/05/2023, 4:07:21 pm</t>
  </si>
  <si>
    <t>23/05/2023, 4:07:22 pm</t>
  </si>
  <si>
    <t>23/05/2023, 4:07:23 pm</t>
  </si>
  <si>
    <t>23/05/2023, 4:07:24 pm</t>
  </si>
  <si>
    <t>23/05/2023, 4:07:25 pm</t>
  </si>
  <si>
    <t>23/05/2023, 4:07:26 pm</t>
  </si>
  <si>
    <t>23/05/2023, 4:07:27 pm</t>
  </si>
  <si>
    <t>23/05/2023, 4:07:28 pm</t>
  </si>
  <si>
    <t>23/05/2023, 4:07:29 pm</t>
  </si>
  <si>
    <t>23/05/2023, 4:07:30 pm</t>
  </si>
  <si>
    <t>23/05/2023, 4:07:31 pm</t>
  </si>
  <si>
    <t>23/05/2023, 4:07:32 pm</t>
  </si>
  <si>
    <t>23/05/2023, 4:07:33 pm</t>
  </si>
  <si>
    <t>23/05/2023, 4:07:34 pm</t>
  </si>
  <si>
    <t>23/05/2023, 4:07:35 pm</t>
  </si>
  <si>
    <t>23/05/2023, 4:07:36 pm</t>
  </si>
  <si>
    <t>23/05/2023, 4:07:37 pm</t>
  </si>
  <si>
    <t>23/05/2023, 4:07:38 pm</t>
  </si>
  <si>
    <t>23/05/2023, 4:07:39 pm</t>
  </si>
  <si>
    <t>23/05/2023, 4:07:40 pm</t>
  </si>
  <si>
    <t>23/05/2023, 4:07:41 pm</t>
  </si>
  <si>
    <t>23/05/2023, 4:07:42 pm</t>
  </si>
  <si>
    <t>23/05/2023, 4:07:43 pm</t>
  </si>
  <si>
    <t>23/05/2023, 4:07:44 pm</t>
  </si>
  <si>
    <t>23/05/2023, 4:07:45 pm</t>
  </si>
  <si>
    <t>23/05/2023, 4:07:46 pm</t>
  </si>
  <si>
    <t>23/05/2023, 4:07:47 pm</t>
  </si>
  <si>
    <t>23/05/2023, 4:07:48 pm</t>
  </si>
  <si>
    <t>23/05/2023, 4:07:49 pm</t>
  </si>
  <si>
    <t>23/05/2023, 4:07:50 pm</t>
  </si>
  <si>
    <t>23/05/2023, 4:07:51 pm</t>
  </si>
  <si>
    <t>23/05/2023, 4:07:52 pm</t>
  </si>
  <si>
    <t>23/05/2023, 4:07:53 pm</t>
  </si>
  <si>
    <t>23/05/2023, 4:07:54 pm</t>
  </si>
  <si>
    <t>23/05/2023, 4:07:55 pm</t>
  </si>
  <si>
    <t>23/05/2023, 4:07:56 pm</t>
  </si>
  <si>
    <t>23/05/2023, 4:07:57 pm</t>
  </si>
  <si>
    <t>23/05/2023, 4:07:58 pm</t>
  </si>
  <si>
    <t>23/05/2023, 4:07:59 pm</t>
  </si>
  <si>
    <t>23/05/2023, 4:08:00 pm</t>
  </si>
  <si>
    <t>23/05/2023, 4:08:01 pm</t>
  </si>
  <si>
    <t>23/05/2023, 4:08:02 pm</t>
  </si>
  <si>
    <t>23/05/2023, 4:08:03 pm</t>
  </si>
  <si>
    <t>23/05/2023, 4:08:04 pm</t>
  </si>
  <si>
    <t>23/05/2023, 4:08:05 pm</t>
  </si>
  <si>
    <t>23/05/2023, 4:08:06 pm</t>
  </si>
  <si>
    <t>23/05/2023, 4:08:07 pm</t>
  </si>
  <si>
    <t>23/05/2023, 4:08:08 pm</t>
  </si>
  <si>
    <t>23/05/2023, 4:08:09 pm</t>
  </si>
  <si>
    <t>23/05/2023, 4:08:10 pm</t>
  </si>
  <si>
    <t>23/05/2023, 4:08:11 pm</t>
  </si>
  <si>
    <t>23/05/2023, 4:08:12 pm</t>
  </si>
  <si>
    <t>23/05/2023, 4:08:13 pm</t>
  </si>
  <si>
    <t>23/05/2023, 4:08:14 pm</t>
  </si>
  <si>
    <t>23/05/2023, 4:08:15 pm</t>
  </si>
  <si>
    <t>23/05/2023, 4:08:16 pm</t>
  </si>
  <si>
    <t>23/05/2023, 4:08:17 pm</t>
  </si>
  <si>
    <t>23/05/2023, 4:08:18 pm</t>
  </si>
  <si>
    <t>23/05/2023, 4:08:19 pm</t>
  </si>
  <si>
    <t>23/05/2023, 4:08:20 pm</t>
  </si>
  <si>
    <t>23/05/2023, 4:08:21 pm</t>
  </si>
  <si>
    <t>23/05/2023, 4:08:22 pm</t>
  </si>
  <si>
    <t>23/05/2023, 4:08:23 pm</t>
  </si>
  <si>
    <t>23/05/2023, 4:08:24 pm</t>
  </si>
  <si>
    <t>23/05/2023, 4:08:25 pm</t>
  </si>
  <si>
    <t>23/05/2023, 4:08:26 pm</t>
  </si>
  <si>
    <t>23/05/2023, 4:08:27 pm</t>
  </si>
  <si>
    <t>23/05/2023, 4:08:28 pm</t>
  </si>
  <si>
    <t>23/05/2023, 4:08:30 pm</t>
  </si>
  <si>
    <t>23/05/2023, 4:08:31 pm</t>
  </si>
  <si>
    <t>23/05/2023, 4:08:32 pm</t>
  </si>
  <si>
    <t>23/05/2023, 4:08:33 pm</t>
  </si>
  <si>
    <t>23/05/2023, 4:08:34 pm</t>
  </si>
  <si>
    <t>23/05/2023, 4:08:35 pm</t>
  </si>
  <si>
    <t>23/05/2023, 4:08:36 pm</t>
  </si>
  <si>
    <t>23/05/2023, 4:08:37 pm</t>
  </si>
  <si>
    <t>23/05/2023, 4:08:38 pm</t>
  </si>
  <si>
    <t>23/05/2023, 4:08:39 pm</t>
  </si>
  <si>
    <t>23/05/2023, 4:08:40 pm</t>
  </si>
  <si>
    <t>23/05/2023, 4:08:41 pm</t>
  </si>
  <si>
    <t>23/05/2023, 4:08:42 pm</t>
  </si>
  <si>
    <t>23/05/2023, 4:08:43 pm</t>
  </si>
  <si>
    <t>23/05/2023, 4:08:44 pm</t>
  </si>
  <si>
    <t>23/05/2023, 4:08:45 pm</t>
  </si>
  <si>
    <t>23/05/2023, 4:08:46 pm</t>
  </si>
  <si>
    <t>23/05/2023, 4:08:47 pm</t>
  </si>
  <si>
    <t>23/05/2023, 4:08:48 pm</t>
  </si>
  <si>
    <t>23/05/2023, 4:08:49 pm</t>
  </si>
  <si>
    <t>23/05/2023, 4:08:50 pm</t>
  </si>
  <si>
    <t>23/05/2023, 4:08:51 pm</t>
  </si>
  <si>
    <t>23/05/2023, 4:08:52 pm</t>
  </si>
  <si>
    <t>23/05/2023, 4:08:53 pm</t>
  </si>
  <si>
    <t>23/05/2023, 4:08:54 pm</t>
  </si>
  <si>
    <t>23/05/2023, 4:08:55 pm</t>
  </si>
  <si>
    <t>23/05/2023, 4:08:56 pm</t>
  </si>
  <si>
    <t>23/05/2023, 4:08:57 pm</t>
  </si>
  <si>
    <t>23/05/2023, 4:08:58 pm</t>
  </si>
  <si>
    <t>23/05/2023, 4:08:59 pm</t>
  </si>
  <si>
    <t>23/05/2023, 4:09:00 pm</t>
  </si>
  <si>
    <t>23/05/2023, 4:09:01 pm</t>
  </si>
  <si>
    <t>23/05/2023, 4:09:02 pm</t>
  </si>
  <si>
    <t>23/05/2023, 4:09:03 pm</t>
  </si>
  <si>
    <t>23/05/2023, 4:09:04 pm</t>
  </si>
  <si>
    <t>23/05/2023, 4:09:05 pm</t>
  </si>
  <si>
    <t>23/05/2023, 4:09:06 pm</t>
  </si>
  <si>
    <t>23/05/2023, 4:09:07 pm</t>
  </si>
  <si>
    <t>23/05/2023, 4:09:08 pm</t>
  </si>
  <si>
    <t>23/05/2023, 4:09:09 pm</t>
  </si>
  <si>
    <t>23/05/2023, 4:09:10 pm</t>
  </si>
  <si>
    <t>23/05/2023, 4:09:11 pm</t>
  </si>
  <si>
    <t>23/05/2023, 4:09:12 pm</t>
  </si>
  <si>
    <t>23/05/2023, 4:09:13 pm</t>
  </si>
  <si>
    <t>23/05/2023, 4:09:14 pm</t>
  </si>
  <si>
    <t>23/05/2023, 4:09:15 pm</t>
  </si>
  <si>
    <t>23/05/2023, 4:09:16 pm</t>
  </si>
  <si>
    <t>23/05/2023, 4:09:17 pm</t>
  </si>
  <si>
    <t>23/05/2023, 4:09:18 pm</t>
  </si>
  <si>
    <t>23/05/2023, 4:09:19 pm</t>
  </si>
  <si>
    <t>23/05/2023, 4:09:20 pm</t>
  </si>
  <si>
    <t>23/05/2023, 4:09:21 pm</t>
  </si>
  <si>
    <t>23/05/2023, 4:09:22 pm</t>
  </si>
  <si>
    <t>23/05/2023, 4:09:23 pm</t>
  </si>
  <si>
    <t>23/05/2023, 4:09:24 pm</t>
  </si>
  <si>
    <t>23/05/2023, 4:09:25 pm</t>
  </si>
  <si>
    <t>23/05/2023, 4:09:26 pm</t>
  </si>
  <si>
    <t>23/05/2023, 4:09:27 pm</t>
  </si>
  <si>
    <t>23/05/2023, 4:09:28 pm</t>
  </si>
  <si>
    <t>23/05/2023, 4:09:29 pm</t>
  </si>
  <si>
    <t>23/05/2023, 4:09:30 pm</t>
  </si>
  <si>
    <t>23/05/2023, 4:09:31 pm</t>
  </si>
  <si>
    <t>23/05/2023, 4:09:32 pm</t>
  </si>
  <si>
    <t>23/05/2023, 4:09:33 pm</t>
  </si>
  <si>
    <t>23/05/2023, 4:09:34 pm</t>
  </si>
  <si>
    <t>23/05/2023, 4:09:35 pm</t>
  </si>
  <si>
    <t>23/05/2023, 4:09:36 pm</t>
  </si>
  <si>
    <t>23/05/2023, 4:09:37 pm</t>
  </si>
  <si>
    <t>23/05/2023, 4:09:38 pm</t>
  </si>
  <si>
    <t>23/05/2023, 4:09:39 pm</t>
  </si>
  <si>
    <t>23/05/2023, 4:09:40 pm</t>
  </si>
  <si>
    <t>23/05/2023, 4:09:41 pm</t>
  </si>
  <si>
    <t>23/05/2023, 4:09:42 pm</t>
  </si>
  <si>
    <t>23/05/2023, 4:09:43 pm</t>
  </si>
  <si>
    <t>23/05/2023, 4:09:44 pm</t>
  </si>
  <si>
    <t>23/05/2023, 4:09:45 pm</t>
  </si>
  <si>
    <t>23/05/2023, 4:09:46 pm</t>
  </si>
  <si>
    <t>23/05/2023, 4:09:47 pm</t>
  </si>
  <si>
    <t>23/05/2023, 4:09:48 pm</t>
  </si>
  <si>
    <t>23/05/2023, 4:09:49 pm</t>
  </si>
  <si>
    <t>23/05/2023, 4:09:50 pm</t>
  </si>
  <si>
    <t>23/05/2023, 4:09:51 pm</t>
  </si>
  <si>
    <t>23/05/2023, 4:09:52 pm</t>
  </si>
  <si>
    <t>23/05/2023, 4:09:53 pm</t>
  </si>
  <si>
    <t>23/05/2023, 4:09:57 pm</t>
  </si>
  <si>
    <t>23/05/2023, 4:09:58 pm</t>
  </si>
  <si>
    <t>23/05/2023, 4:09:59 pm</t>
  </si>
  <si>
    <t>23/05/2023, 4:10:00 pm</t>
  </si>
  <si>
    <t>23/05/2023, 4:10:01 pm</t>
  </si>
  <si>
    <t>23/05/2023, 4:10:02 pm</t>
  </si>
  <si>
    <t>23/05/2023, 4:10:03 pm</t>
  </si>
  <si>
    <t>23/05/2023, 4:10:04 pm</t>
  </si>
  <si>
    <t>23/05/2023, 4:10:05 pm</t>
  </si>
  <si>
    <t>23/05/2023, 4:10:06 pm</t>
  </si>
  <si>
    <t>23/05/2023, 4:10:07 pm</t>
  </si>
  <si>
    <t>23/05/2023, 4:10:08 pm</t>
  </si>
  <si>
    <t>23/05/2023, 4:10:09 pm</t>
  </si>
  <si>
    <t>23/05/2023, 4:10:10 pm</t>
  </si>
  <si>
    <t>23/05/2023, 4:10:11 pm</t>
  </si>
  <si>
    <t>23/05/2023, 4:10:12 pm</t>
  </si>
  <si>
    <t>23/05/2023, 4:10:13 pm</t>
  </si>
  <si>
    <t>23/05/2023, 4:10:14 pm</t>
  </si>
  <si>
    <t>23/05/2023, 4:10:15 pm</t>
  </si>
  <si>
    <t>23/05/2023, 4:10:16 pm</t>
  </si>
  <si>
    <t>23/05/2023, 4:10:17 pm</t>
  </si>
  <si>
    <t>23/05/2023, 4:10:18 pm</t>
  </si>
  <si>
    <t>23/05/2023, 4:10:19 pm</t>
  </si>
  <si>
    <t>23/05/2023, 4:10:20 pm</t>
  </si>
  <si>
    <t>23/05/2023, 4:10:21 pm</t>
  </si>
  <si>
    <t>23/05/2023, 4:10:22 pm</t>
  </si>
  <si>
    <t>23/05/2023, 4:10:23 pm</t>
  </si>
  <si>
    <t>23/05/2023, 4:10:24 pm</t>
  </si>
  <si>
    <t>23/05/2023, 4:10:27 pm</t>
  </si>
  <si>
    <t>23/05/2023, 4:10:28 pm</t>
  </si>
  <si>
    <t>23/05/2023, 4:10:29 pm</t>
  </si>
  <si>
    <t>23/05/2023, 4:10:30 pm</t>
  </si>
  <si>
    <t>23/05/2023, 4:10:31 pm</t>
  </si>
  <si>
    <t>23/05/2023, 4:10:32 pm</t>
  </si>
  <si>
    <t>23/05/2023, 4:10:33 pm</t>
  </si>
  <si>
    <t>23/05/2023, 4:10:34 pm</t>
  </si>
  <si>
    <t>23/05/2023, 4:10:35 pm</t>
  </si>
  <si>
    <t>23/05/2023, 4:10:36 pm</t>
  </si>
  <si>
    <t>23/05/2023, 4:10:39 pm</t>
  </si>
  <si>
    <t>23/05/2023, 4:10:40 pm</t>
  </si>
  <si>
    <t>23/05/2023, 4:10:41 pm</t>
  </si>
  <si>
    <t>23/05/2023, 4:10:42 pm</t>
  </si>
  <si>
    <t>23/05/2023, 4:10:43 pm</t>
  </si>
  <si>
    <t>23/05/2023, 4:10:44 pm</t>
  </si>
  <si>
    <t>23/05/2023, 4:10:45 pm</t>
  </si>
  <si>
    <t>23/05/2023, 4:10:46 pm</t>
  </si>
  <si>
    <t>23/05/2023, 4:10:47 pm</t>
  </si>
  <si>
    <t>23/05/2023, 4:10:48 pm</t>
  </si>
  <si>
    <t>23/05/2023, 4:10:49 pm</t>
  </si>
  <si>
    <t>23/05/2023, 4:10:50 pm</t>
  </si>
  <si>
    <t>23/05/2023, 4:10:51 pm</t>
  </si>
  <si>
    <t>23/05/2023, 4:10:52 pm</t>
  </si>
  <si>
    <t>23/05/2023, 4:10:53 pm</t>
  </si>
  <si>
    <t>23/05/2023, 4:10:54 pm</t>
  </si>
  <si>
    <t>23/05/2023, 4:10:55 pm</t>
  </si>
  <si>
    <t>23/05/2023, 4:10:56 pm</t>
  </si>
  <si>
    <t>23/05/2023, 4:10:57 pm</t>
  </si>
  <si>
    <t>23/05/2023, 4:10:58 pm</t>
  </si>
  <si>
    <t>23/05/2023, 4:10:59 pm</t>
  </si>
  <si>
    <t>23/05/2023, 4:11:00 pm</t>
  </si>
  <si>
    <t>23/05/2023, 4:11:01 pm</t>
  </si>
  <si>
    <t>23/05/2023, 4:11:02 pm</t>
  </si>
  <si>
    <t>23/05/2023, 4:11:03 pm</t>
  </si>
  <si>
    <t>23/05/2023, 4:11:04 pm</t>
  </si>
  <si>
    <t>23/05/2023, 4:11:05 pm</t>
  </si>
  <si>
    <t>23/05/2023, 4:11:06 pm</t>
  </si>
  <si>
    <t>23/05/2023, 4:11:07 pm</t>
  </si>
  <si>
    <t>23/05/2023, 4:11:08 pm</t>
  </si>
  <si>
    <t>23/05/2023, 4:11:09 pm</t>
  </si>
  <si>
    <t>23/05/2023, 4:11:10 pm</t>
  </si>
  <si>
    <t>23/05/2023, 4:11:11 pm</t>
  </si>
  <si>
    <t>23/05/2023, 4:11:12 pm</t>
  </si>
  <si>
    <t>23/05/2023, 4:11:13 pm</t>
  </si>
  <si>
    <t>23/05/2023, 4:11:14 pm</t>
  </si>
  <si>
    <t>23/05/2023, 4:11:15 pm</t>
  </si>
  <si>
    <t>23/05/2023, 4:11:16 pm</t>
  </si>
  <si>
    <t>23/05/2023, 4:11:17 pm</t>
  </si>
  <si>
    <t>23/05/2023, 4:11:18 pm</t>
  </si>
  <si>
    <t>23/05/2023, 4:11:19 pm</t>
  </si>
  <si>
    <t>23/05/2023, 4:11:20 pm</t>
  </si>
  <si>
    <t>23/05/2023, 4:11:21 pm</t>
  </si>
  <si>
    <t>23/05/2023, 4:11:22 pm</t>
  </si>
  <si>
    <t>23/05/2023, 4:11:23 pm</t>
  </si>
  <si>
    <t>23/05/2023, 4:11:24 pm</t>
  </si>
  <si>
    <t>23/05/2023, 4:11:25 pm</t>
  </si>
  <si>
    <t>23/05/2023, 4:11:26 pm</t>
  </si>
  <si>
    <t>23/05/2023, 4:11:27 pm</t>
  </si>
  <si>
    <t>23/05/2023, 4:11:28 pm</t>
  </si>
  <si>
    <t>23/05/2023, 4:11:29 pm</t>
  </si>
  <si>
    <t>23/05/2023, 4:11:30 pm</t>
  </si>
  <si>
    <t>23/05/2023, 4:11:31 pm</t>
  </si>
  <si>
    <t>23/05/2023, 4:11:33 pm</t>
  </si>
  <si>
    <t>23/05/2023, 4:11:34 pm</t>
  </si>
  <si>
    <t>23/05/2023, 4:11:35 pm</t>
  </si>
  <si>
    <t>23/05/2023, 4:11:36 pm</t>
  </si>
  <si>
    <t>23/05/2023, 4:11:37 pm</t>
  </si>
  <si>
    <t>23/05/2023, 4:11:38 pm</t>
  </si>
  <si>
    <t>23/05/2023, 4:11:39 pm</t>
  </si>
  <si>
    <t>23/05/2023, 4:11:40 pm</t>
  </si>
  <si>
    <t>23/05/2023, 4:11:41 pm</t>
  </si>
  <si>
    <t>23/05/2023, 4:11:42 pm</t>
  </si>
  <si>
    <t>23/05/2023, 4:11:43 pm</t>
  </si>
  <si>
    <t>23/05/2023, 4:11:44 pm</t>
  </si>
  <si>
    <t>23/05/2023, 4:11:45 pm</t>
  </si>
  <si>
    <t>23/05/2023, 4:11:46 pm</t>
  </si>
  <si>
    <t>23/05/2023, 4:11:47 pm</t>
  </si>
  <si>
    <t>23/05/2023, 4:11:48 pm</t>
  </si>
  <si>
    <t>23/05/2023, 4:11:49 pm</t>
  </si>
  <si>
    <t>23/05/2023, 4:11:50 pm</t>
  </si>
  <si>
    <t>23/05/2023, 4:11:51 pm</t>
  </si>
  <si>
    <t>23/05/2023, 4:11:52 pm</t>
  </si>
  <si>
    <t>23/05/2023, 4:11:53 pm</t>
  </si>
  <si>
    <t>23/05/2023, 4:11:54 pm</t>
  </si>
  <si>
    <t>23/05/2023, 4:11:55 pm</t>
  </si>
  <si>
    <t>23/05/2023, 4:11:56 pm</t>
  </si>
  <si>
    <t>23/05/2023, 4:11:57 pm</t>
  </si>
  <si>
    <t>23/05/2023, 4:11:58 pm</t>
  </si>
  <si>
    <t>23/05/2023, 4:11:59 pm</t>
  </si>
  <si>
    <t>23/05/2023, 4:12:00 pm</t>
  </si>
  <si>
    <t>23/05/2023, 4:12:01 pm</t>
  </si>
  <si>
    <t>23/05/2023, 4:12:02 pm</t>
  </si>
  <si>
    <t>23/05/2023, 4:12:03 pm</t>
  </si>
  <si>
    <t>23/05/2023, 4:12:04 pm</t>
  </si>
  <si>
    <t>23/05/2023, 4:12:05 pm</t>
  </si>
  <si>
    <t>23/05/2023, 4:12:06 pm</t>
  </si>
  <si>
    <t>23/05/2023, 4:12:07 pm</t>
  </si>
  <si>
    <t>23/05/2023, 4:12:08 pm</t>
  </si>
  <si>
    <t>23/05/2023, 4:12:12 pm</t>
  </si>
  <si>
    <t>23/05/2023, 4:12:13 pm</t>
  </si>
  <si>
    <t>23/05/2023, 4:12:14 pm</t>
  </si>
  <si>
    <t>23/05/2023, 4:12:15 pm</t>
  </si>
  <si>
    <t>23/05/2023, 4:12:16 pm</t>
  </si>
  <si>
    <t>23/05/2023, 4:12:17 pm</t>
  </si>
  <si>
    <t>23/05/2023, 4:12:18 pm</t>
  </si>
  <si>
    <t>23/05/2023, 4:12:19 pm</t>
  </si>
  <si>
    <t>23/05/2023, 4:12:20 pm</t>
  </si>
  <si>
    <t>23/05/2023, 4:12:21 pm</t>
  </si>
  <si>
    <t>23/05/2023, 4:12:22 pm</t>
  </si>
  <si>
    <t>23/05/2023, 4:12:23 pm</t>
  </si>
  <si>
    <t>23/05/2023, 4:12:24 pm</t>
  </si>
  <si>
    <t>23/05/2023, 4:12:25 pm</t>
  </si>
  <si>
    <t>23/05/2023, 4:12:26 pm</t>
  </si>
  <si>
    <t>23/05/2023, 4:12:27 pm</t>
  </si>
  <si>
    <t>23/05/2023, 4:12:28 pm</t>
  </si>
  <si>
    <t>23/05/2023, 4:12:29 pm</t>
  </si>
  <si>
    <t>23/05/2023, 4:12:30 pm</t>
  </si>
  <si>
    <t>23/05/2023, 4:12:31 pm</t>
  </si>
  <si>
    <t>23/05/2023, 4:12:32 pm</t>
  </si>
  <si>
    <t>23/05/2023, 4:12:33 pm</t>
  </si>
  <si>
    <t>23/05/2023, 4:12:34 pm</t>
  </si>
  <si>
    <t>23/05/2023, 4:12:35 pm</t>
  </si>
  <si>
    <t>23/05/2023, 4:12:36 pm</t>
  </si>
  <si>
    <t>23/05/2023, 4:12:37 pm</t>
  </si>
  <si>
    <t>23/05/2023, 4:12:38 pm</t>
  </si>
  <si>
    <t>23/05/2023, 4:12:39 pm</t>
  </si>
  <si>
    <t>23/05/2023, 4:12:40 pm</t>
  </si>
  <si>
    <t>23/05/2023, 4:12:41 pm</t>
  </si>
  <si>
    <t>23/05/2023, 4:12:42 pm</t>
  </si>
  <si>
    <t>23/05/2023, 4:12:43 pm</t>
  </si>
  <si>
    <t>23/05/2023, 4:12:44 pm</t>
  </si>
  <si>
    <t>23/05/2023, 4:12:45 pm</t>
  </si>
  <si>
    <t>23/05/2023, 4:12:46 pm</t>
  </si>
  <si>
    <t>23/05/2023, 4:12:47 pm</t>
  </si>
  <si>
    <t>23/05/2023, 4:12:48 pm</t>
  </si>
  <si>
    <t>23/05/2023, 4:12:49 pm</t>
  </si>
  <si>
    <t>23/05/2023, 4:12:50 pm</t>
  </si>
  <si>
    <t>23/05/2023, 4:12:51 pm</t>
  </si>
  <si>
    <t>23/05/2023, 4:12:52 pm</t>
  </si>
  <si>
    <t>23/05/2023, 4:12:53 pm</t>
  </si>
  <si>
    <t>23/05/2023, 4:12:54 pm</t>
  </si>
  <si>
    <t>23/05/2023, 4:12:55 pm</t>
  </si>
  <si>
    <t>23/05/2023, 4:12:56 pm</t>
  </si>
  <si>
    <t>23/05/2023, 4:12:57 pm</t>
  </si>
  <si>
    <t>23/05/2023, 4:12:58 pm</t>
  </si>
  <si>
    <t>23/05/2023, 4:12:59 pm</t>
  </si>
  <si>
    <t>23/05/2023, 4:13:00 pm</t>
  </si>
  <si>
    <t>23/05/2023, 4:13:01 pm</t>
  </si>
  <si>
    <t>23/05/2023, 4:13:02 pm</t>
  </si>
  <si>
    <t>23/05/2023, 4:13:03 pm</t>
  </si>
  <si>
    <t>23/05/2023, 4:13:04 pm</t>
  </si>
  <si>
    <t>23/05/2023, 4:13:05 pm</t>
  </si>
  <si>
    <t>23/05/2023, 4:13:06 pm</t>
  </si>
  <si>
    <t>23/05/2023, 4:13:07 pm</t>
  </si>
  <si>
    <t>23/05/2023, 4:13:08 pm</t>
  </si>
  <si>
    <t>23/05/2023, 4:13:09 pm</t>
  </si>
  <si>
    <t>23/05/2023, 4:13:10 pm</t>
  </si>
  <si>
    <t>23/05/2023, 4:13:11 pm</t>
  </si>
  <si>
    <t>23/05/2023, 4:13:12 pm</t>
  </si>
  <si>
    <t>23/05/2023, 4:13:13 pm</t>
  </si>
  <si>
    <t>23/05/2023, 4:13:14 pm</t>
  </si>
  <si>
    <t>23/05/2023, 4:13:15 pm</t>
  </si>
  <si>
    <t>23/05/2023, 4:13:16 pm</t>
  </si>
  <si>
    <t>23/05/2023, 4:13:17 pm</t>
  </si>
  <si>
    <t>23/05/2023, 4:13:18 pm</t>
  </si>
  <si>
    <t>23/05/2023, 4:13:19 pm</t>
  </si>
  <si>
    <t>23/05/2023, 4:13:20 pm</t>
  </si>
  <si>
    <t>23/05/2023, 4:13:21 pm</t>
  </si>
  <si>
    <t>23/05/2023, 4:13:22 pm</t>
  </si>
  <si>
    <t>23/05/2023, 4:13:23 pm</t>
  </si>
  <si>
    <t>23/05/2023, 4:13:24 pm</t>
  </si>
  <si>
    <t>23/05/2023, 4:13:25 pm</t>
  </si>
  <si>
    <t>23/05/2023, 4:13:26 pm</t>
  </si>
  <si>
    <t>23/05/2023, 4:13:27 pm</t>
  </si>
  <si>
    <t>23/05/2023, 4:13:28 pm</t>
  </si>
  <si>
    <t>23/05/2023, 4:13:30 pm</t>
  </si>
  <si>
    <t>23/05/2023, 4:13:31 pm</t>
  </si>
  <si>
    <t>23/05/2023, 4:13:32 pm</t>
  </si>
  <si>
    <t>23/05/2023, 4:13:33 pm</t>
  </si>
  <si>
    <t>23/05/2023, 4:13:34 pm</t>
  </si>
  <si>
    <t>23/05/2023, 4:13:35 pm</t>
  </si>
  <si>
    <t>23/05/2023, 4:13:36 pm</t>
  </si>
  <si>
    <t>23/05/2023, 4:13:37 pm</t>
  </si>
  <si>
    <t>23/05/2023, 4:13:38 pm</t>
  </si>
  <si>
    <t>23/05/2023, 4:13:39 pm</t>
  </si>
  <si>
    <t>23/05/2023, 4:13:40 pm</t>
  </si>
  <si>
    <t>23/05/2023, 4:13:41 pm</t>
  </si>
  <si>
    <t>23/05/2023, 4:13:42 pm</t>
  </si>
  <si>
    <t>23/05/2023, 4:13:43 pm</t>
  </si>
  <si>
    <t>23/05/2023, 4:13:44 pm</t>
  </si>
  <si>
    <t>23/05/2023, 4:13:45 pm</t>
  </si>
  <si>
    <t>23/05/2023, 4:13:46 pm</t>
  </si>
  <si>
    <t>23/05/2023, 4:13:47 pm</t>
  </si>
  <si>
    <t>23/05/2023, 4:13:48 pm</t>
  </si>
  <si>
    <t>23/05/2023, 4:13:49 pm</t>
  </si>
  <si>
    <t>23/05/2023, 4:13:50 pm</t>
  </si>
  <si>
    <t>23/05/2023, 4:13:51 pm</t>
  </si>
  <si>
    <t>23/05/2023, 4:13:52 pm</t>
  </si>
  <si>
    <t>23/05/2023, 4:13:53 pm</t>
  </si>
  <si>
    <t>23/05/2023, 4:13:54 pm</t>
  </si>
  <si>
    <t>23/05/2023, 4:13:55 pm</t>
  </si>
  <si>
    <t>23/05/2023, 4:13:56 pm</t>
  </si>
  <si>
    <t>23/05/2023, 4:13:57 pm</t>
  </si>
  <si>
    <t>23/05/2023, 4:13:58 pm</t>
  </si>
  <si>
    <t>23/05/2023, 4:13:59 pm</t>
  </si>
  <si>
    <t>23/05/2023, 4:14:00 pm</t>
  </si>
  <si>
    <t>23/05/2023, 4:14:01 pm</t>
  </si>
  <si>
    <t>23/05/2023, 4:14:02 pm</t>
  </si>
  <si>
    <t>23/05/2023, 4:14:03 pm</t>
  </si>
  <si>
    <t>23/05/2023, 4:14:04 pm</t>
  </si>
  <si>
    <t>23/05/2023, 4:14:05 pm</t>
  </si>
  <si>
    <t>23/05/2023, 4:14:06 pm</t>
  </si>
  <si>
    <t>23/05/2023, 4:14:07 pm</t>
  </si>
  <si>
    <t>23/05/2023, 4:14:08 pm</t>
  </si>
  <si>
    <t>23/05/2023, 4:14:09 pm</t>
  </si>
  <si>
    <t>23/05/2023, 4:14:10 pm</t>
  </si>
  <si>
    <t>23/05/2023, 4:14:11 pm</t>
  </si>
  <si>
    <t>23/05/2023, 4:14:12 pm</t>
  </si>
  <si>
    <t>23/05/2023, 4:14:13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</si>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</sst>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960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>
        <f>34996</f>
      </c>
      <c r="B35003" s="5" t="s">
        <v>35011</v>
      </c>
      <c r="C35003" s="5">
        <v>102.7</v>
      </c>
      <c r="D35003" s="5">
        <v>0.1</v>
      </c>
      <c r="E35003" s="5">
        <v>102.8</v>
      </c>
      <c r="F35003" s="5">
        <v>206.1</v>
      </c>
      <c r="G35003" s="5">
        <v>102.8</v>
      </c>
      <c r="H35003" s="5">
        <v>102.6</v>
      </c>
      <c r="I35003" s="5">
        <v>0</v>
      </c>
      <c r="J35003" s="5">
        <v>0</v>
      </c>
      <c r="K35003" s="5">
        <v>0</v>
      </c>
    </row>
    <row r="35004" spans="1:11" x14ac:dyDescent="0.25">
      <c r="A35004" s="5">
        <f>34997</f>
      </c>
      <c r="B35004" s="5" t="s">
        <v>35012</v>
      </c>
      <c r="C35004" s="5">
        <v>103.3</v>
      </c>
      <c r="D35004" s="5">
        <v>0.1</v>
      </c>
      <c r="E35004" s="5">
        <v>103.4</v>
      </c>
      <c r="F35004" s="5">
        <v>205.3</v>
      </c>
      <c r="G35004" s="5">
        <v>102.5</v>
      </c>
      <c r="H35004" s="5">
        <v>102.4</v>
      </c>
      <c r="I35004" s="5">
        <v>0</v>
      </c>
      <c r="J35004" s="5">
        <v>0</v>
      </c>
      <c r="K35004" s="5">
        <v>0</v>
      </c>
    </row>
    <row r="35005" spans="1:11" x14ac:dyDescent="0.25">
      <c r="A35005" s="5">
        <f>34998</f>
      </c>
      <c r="B35005" s="5" t="s">
        <v>35013</v>
      </c>
      <c r="C35005" s="5">
        <v>103.3</v>
      </c>
      <c r="D35005" s="5">
        <v>0.1</v>
      </c>
      <c r="E35005" s="5">
        <v>103.4</v>
      </c>
      <c r="F35005" s="5">
        <v>205.3</v>
      </c>
      <c r="G35005" s="5">
        <v>102.5</v>
      </c>
      <c r="H35005" s="5">
        <v>102.4</v>
      </c>
      <c r="I35005" s="5">
        <v>0</v>
      </c>
      <c r="J35005" s="5">
        <v>0</v>
      </c>
      <c r="K35005" s="5">
        <v>0</v>
      </c>
    </row>
    <row r="35006" spans="1:11" x14ac:dyDescent="0.25">
      <c r="A35006" s="5">
        <f>34999</f>
      </c>
      <c r="B35006" s="5" t="s">
        <v>35014</v>
      </c>
      <c r="C35006" s="5">
        <v>102.4</v>
      </c>
      <c r="D35006" s="5">
        <v>0.1</v>
      </c>
      <c r="E35006" s="5">
        <v>102.4</v>
      </c>
      <c r="F35006" s="5">
        <v>203.8</v>
      </c>
      <c r="G35006" s="5">
        <v>101.7</v>
      </c>
      <c r="H35006" s="5">
        <v>101.6</v>
      </c>
      <c r="I35006" s="5">
        <v>0</v>
      </c>
      <c r="J35006" s="5">
        <v>0</v>
      </c>
      <c r="K35006" s="5">
        <v>0</v>
      </c>
    </row>
    <row r="35007" spans="1:11" x14ac:dyDescent="0.25">
      <c r="A35007" s="5">
        <f>35000</f>
      </c>
      <c r="B35007" s="5" t="s">
        <v>35015</v>
      </c>
      <c r="C35007" s="5">
        <v>102.4</v>
      </c>
      <c r="D35007" s="5">
        <v>0.1</v>
      </c>
      <c r="E35007" s="5">
        <v>102.4</v>
      </c>
      <c r="F35007" s="5">
        <v>203.8</v>
      </c>
      <c r="G35007" s="5">
        <v>101.7</v>
      </c>
      <c r="H35007" s="5">
        <v>101.6</v>
      </c>
      <c r="I35007" s="5">
        <v>0</v>
      </c>
      <c r="J35007" s="5">
        <v>0</v>
      </c>
      <c r="K35007" s="5">
        <v>0</v>
      </c>
    </row>
    <row r="35008" spans="1:11" x14ac:dyDescent="0.25">
      <c r="A35008" s="5">
        <f>35001</f>
      </c>
      <c r="B35008" s="5" t="s">
        <v>35016</v>
      </c>
      <c r="C35008" s="5">
        <v>102.6</v>
      </c>
      <c r="D35008" s="5">
        <v>0.1</v>
      </c>
      <c r="E35008" s="5">
        <v>102.7</v>
      </c>
      <c r="F35008" s="5">
        <v>204.6</v>
      </c>
      <c r="G35008" s="5">
        <v>102.1</v>
      </c>
      <c r="H35008" s="5">
        <v>101.9</v>
      </c>
      <c r="I35008" s="5">
        <v>0</v>
      </c>
      <c r="J35008" s="5">
        <v>0</v>
      </c>
      <c r="K35008" s="5">
        <v>0</v>
      </c>
    </row>
    <row r="35009" spans="1:11" x14ac:dyDescent="0.25">
      <c r="A35009" s="5">
        <f>35002</f>
      </c>
      <c r="B35009" s="5" t="s">
        <v>35017</v>
      </c>
      <c r="C35009" s="5">
        <v>102.6</v>
      </c>
      <c r="D35009" s="5">
        <v>0.1</v>
      </c>
      <c r="E35009" s="5">
        <v>102.7</v>
      </c>
      <c r="F35009" s="5">
        <v>204.6</v>
      </c>
      <c r="G35009" s="5">
        <v>102.1</v>
      </c>
      <c r="H35009" s="5">
        <v>101.9</v>
      </c>
      <c r="I35009" s="5">
        <v>0</v>
      </c>
      <c r="J35009" s="5">
        <v>0</v>
      </c>
      <c r="K35009" s="5">
        <v>0</v>
      </c>
    </row>
    <row r="35010" spans="1:11" x14ac:dyDescent="0.25">
      <c r="A35010" s="5">
        <f>35003</f>
      </c>
      <c r="B35010" s="5" t="s">
        <v>35018</v>
      </c>
      <c r="C35010" s="5">
        <v>102.4</v>
      </c>
      <c r="D35010" s="5">
        <v>0.1</v>
      </c>
      <c r="E35010" s="5">
        <v>102.5</v>
      </c>
      <c r="F35010" s="5">
        <v>204.4</v>
      </c>
      <c r="G35010" s="5">
        <v>102</v>
      </c>
      <c r="H35010" s="5">
        <v>101.8</v>
      </c>
      <c r="I35010" s="5">
        <v>0</v>
      </c>
      <c r="J35010" s="5">
        <v>0</v>
      </c>
      <c r="K35010" s="5">
        <v>0</v>
      </c>
    </row>
    <row r="35011" spans="1:11" x14ac:dyDescent="0.25">
      <c r="A35011" s="5">
        <f>35004</f>
      </c>
      <c r="B35011" s="5" t="s">
        <v>35019</v>
      </c>
      <c r="C35011" s="5">
        <v>102.4</v>
      </c>
      <c r="D35011" s="5">
        <v>0.1</v>
      </c>
      <c r="E35011" s="5">
        <v>102.5</v>
      </c>
      <c r="F35011" s="5">
        <v>204.4</v>
      </c>
      <c r="G35011" s="5">
        <v>102</v>
      </c>
      <c r="H35011" s="5">
        <v>101.8</v>
      </c>
      <c r="I35011" s="5">
        <v>0</v>
      </c>
      <c r="J35011" s="5">
        <v>0</v>
      </c>
      <c r="K35011" s="5">
        <v>0</v>
      </c>
    </row>
    <row r="35012" spans="1:11" x14ac:dyDescent="0.25">
      <c r="A35012" s="5">
        <f>35005</f>
      </c>
      <c r="B35012" s="5" t="s">
        <v>35020</v>
      </c>
      <c r="C35012" s="5">
        <v>102.4</v>
      </c>
      <c r="D35012" s="5">
        <v>0.1</v>
      </c>
      <c r="E35012" s="5">
        <v>102.5</v>
      </c>
      <c r="F35012" s="5">
        <v>204.4</v>
      </c>
      <c r="G35012" s="5">
        <v>102</v>
      </c>
      <c r="H35012" s="5">
        <v>101.8</v>
      </c>
      <c r="I35012" s="5">
        <v>0</v>
      </c>
      <c r="J35012" s="5">
        <v>0</v>
      </c>
      <c r="K35012" s="5">
        <v>0</v>
      </c>
    </row>
    <row r="35013" spans="1:11" x14ac:dyDescent="0.25">
      <c r="A35013" s="5">
        <f>35006</f>
      </c>
      <c r="B35013" s="5" t="s">
        <v>35021</v>
      </c>
      <c r="C35013" s="5">
        <v>103.5</v>
      </c>
      <c r="D35013" s="5">
        <v>0.1</v>
      </c>
      <c r="E35013" s="5">
        <v>103.7</v>
      </c>
      <c r="F35013" s="5">
        <v>206.9</v>
      </c>
      <c r="G35013" s="5">
        <v>103.3</v>
      </c>
      <c r="H35013" s="5">
        <v>103.1</v>
      </c>
      <c r="I35013" s="5">
        <v>0</v>
      </c>
      <c r="J35013" s="5">
        <v>0</v>
      </c>
      <c r="K35013" s="5">
        <v>0</v>
      </c>
    </row>
    <row r="35014" spans="1:11" x14ac:dyDescent="0.25">
      <c r="A35014" s="5">
        <f>35007</f>
      </c>
      <c r="B35014" s="5" t="s">
        <v>35022</v>
      </c>
      <c r="C35014" s="5">
        <v>102.8</v>
      </c>
      <c r="D35014" s="5">
        <v>0.1</v>
      </c>
      <c r="E35014" s="5">
        <v>103</v>
      </c>
      <c r="F35014" s="5">
        <v>205.6</v>
      </c>
      <c r="G35014" s="5">
        <v>102.6</v>
      </c>
      <c r="H35014" s="5">
        <v>102.5</v>
      </c>
      <c r="I35014" s="5">
        <v>0</v>
      </c>
      <c r="J35014" s="5">
        <v>0</v>
      </c>
      <c r="K35014" s="5">
        <v>0</v>
      </c>
    </row>
    <row r="35015" spans="1:11" x14ac:dyDescent="0.25">
      <c r="A35015" s="5">
        <f>35008</f>
      </c>
      <c r="B35015" s="5" t="s">
        <v>35023</v>
      </c>
      <c r="C35015" s="5">
        <v>102.8</v>
      </c>
      <c r="D35015" s="5">
        <v>0.1</v>
      </c>
      <c r="E35015" s="5">
        <v>103</v>
      </c>
      <c r="F35015" s="5">
        <v>205.6</v>
      </c>
      <c r="G35015" s="5">
        <v>102.6</v>
      </c>
      <c r="H35015" s="5">
        <v>102.5</v>
      </c>
      <c r="I35015" s="5">
        <v>0</v>
      </c>
      <c r="J35015" s="5">
        <v>0</v>
      </c>
      <c r="K35015" s="5">
        <v>0</v>
      </c>
    </row>
    <row r="35016" spans="1:11" x14ac:dyDescent="0.25">
      <c r="A35016" s="5">
        <f>35009</f>
      </c>
      <c r="B35016" s="5" t="s">
        <v>35024</v>
      </c>
      <c r="C35016" s="5">
        <v>103</v>
      </c>
      <c r="D35016" s="5">
        <v>0.1</v>
      </c>
      <c r="E35016" s="5">
        <v>103.1</v>
      </c>
      <c r="F35016" s="5">
        <v>206.9</v>
      </c>
      <c r="G35016" s="5">
        <v>103.2</v>
      </c>
      <c r="H35016" s="5">
        <v>103</v>
      </c>
      <c r="I35016" s="5">
        <v>0</v>
      </c>
      <c r="J35016" s="5">
        <v>0</v>
      </c>
      <c r="K35016" s="5">
        <v>0</v>
      </c>
    </row>
    <row r="35017" spans="1:11" x14ac:dyDescent="0.25">
      <c r="A35017" s="5">
        <f>35010</f>
      </c>
      <c r="B35017" s="5" t="s">
        <v>35025</v>
      </c>
      <c r="C35017" s="5">
        <v>103</v>
      </c>
      <c r="D35017" s="5">
        <v>0.1</v>
      </c>
      <c r="E35017" s="5">
        <v>103.1</v>
      </c>
      <c r="F35017" s="5">
        <v>206.9</v>
      </c>
      <c r="G35017" s="5">
        <v>103.2</v>
      </c>
      <c r="H35017" s="5">
        <v>103</v>
      </c>
      <c r="I35017" s="5">
        <v>0</v>
      </c>
      <c r="J35017" s="5">
        <v>0</v>
      </c>
      <c r="K35017" s="5">
        <v>0</v>
      </c>
    </row>
    <row r="35018" spans="1:11" x14ac:dyDescent="0.25">
      <c r="A35018" s="5">
        <f>35011</f>
      </c>
      <c r="B35018" s="5" t="s">
        <v>35026</v>
      </c>
      <c r="C35018" s="5">
        <v>103.2</v>
      </c>
      <c r="D35018" s="5">
        <v>0.1</v>
      </c>
      <c r="E35018" s="5">
        <v>103.4</v>
      </c>
      <c r="F35018" s="5">
        <v>206.2</v>
      </c>
      <c r="G35018" s="5">
        <v>102.9</v>
      </c>
      <c r="H35018" s="5">
        <v>102.8</v>
      </c>
      <c r="I35018" s="5">
        <v>0</v>
      </c>
      <c r="J35018" s="5">
        <v>0</v>
      </c>
      <c r="K35018" s="5">
        <v>0</v>
      </c>
    </row>
    <row r="35019" spans="1:11" x14ac:dyDescent="0.25">
      <c r="A35019" s="5">
        <f>35012</f>
      </c>
      <c r="B35019" s="5" t="s">
        <v>35027</v>
      </c>
      <c r="C35019" s="5">
        <v>103.2</v>
      </c>
      <c r="D35019" s="5">
        <v>0.1</v>
      </c>
      <c r="E35019" s="5">
        <v>103.4</v>
      </c>
      <c r="F35019" s="5">
        <v>206.2</v>
      </c>
      <c r="G35019" s="5">
        <v>102.9</v>
      </c>
      <c r="H35019" s="5">
        <v>102.8</v>
      </c>
      <c r="I35019" s="5">
        <v>0</v>
      </c>
      <c r="J35019" s="5">
        <v>0</v>
      </c>
      <c r="K35019" s="5">
        <v>0</v>
      </c>
    </row>
    <row r="35020" spans="1:11" x14ac:dyDescent="0.25">
      <c r="A35020" s="5">
        <f>35013</f>
      </c>
      <c r="B35020" s="5" t="s">
        <v>35028</v>
      </c>
      <c r="C35020" s="5">
        <v>103.2</v>
      </c>
      <c r="D35020" s="5">
        <v>0.1</v>
      </c>
      <c r="E35020" s="5">
        <v>103.4</v>
      </c>
      <c r="F35020" s="5">
        <v>206.2</v>
      </c>
      <c r="G35020" s="5">
        <v>102.9</v>
      </c>
      <c r="H35020" s="5">
        <v>102.8</v>
      </c>
      <c r="I35020" s="5">
        <v>0</v>
      </c>
      <c r="J35020" s="5">
        <v>0</v>
      </c>
      <c r="K35020" s="5">
        <v>0</v>
      </c>
    </row>
    <row r="35021" spans="1:11" x14ac:dyDescent="0.25">
      <c r="A35021" s="5">
        <f>35014</f>
      </c>
      <c r="B35021" s="5" t="s">
        <v>35029</v>
      </c>
      <c r="C35021" s="5">
        <v>103.2</v>
      </c>
      <c r="D35021" s="5">
        <v>0.1</v>
      </c>
      <c r="E35021" s="5">
        <v>103.4</v>
      </c>
      <c r="F35021" s="5">
        <v>206.2</v>
      </c>
      <c r="G35021" s="5">
        <v>102.9</v>
      </c>
      <c r="H35021" s="5">
        <v>102.8</v>
      </c>
      <c r="I35021" s="5">
        <v>0</v>
      </c>
      <c r="J35021" s="5">
        <v>0</v>
      </c>
      <c r="K35021" s="5">
        <v>0</v>
      </c>
    </row>
    <row r="35022" spans="1:11" x14ac:dyDescent="0.25">
      <c r="A35022" s="5">
        <f>35015</f>
      </c>
      <c r="B35022" s="5" t="s">
        <v>35030</v>
      </c>
      <c r="C35022" s="5">
        <v>103.8</v>
      </c>
      <c r="D35022" s="5">
        <v>0.1</v>
      </c>
      <c r="E35022" s="5">
        <v>103.9</v>
      </c>
      <c r="F35022" s="5">
        <v>206.6</v>
      </c>
      <c r="G35022" s="5">
        <v>103.1</v>
      </c>
      <c r="H35022" s="5">
        <v>102.9</v>
      </c>
      <c r="I35022" s="5">
        <v>0</v>
      </c>
      <c r="J35022" s="5">
        <v>0</v>
      </c>
      <c r="K35022" s="5">
        <v>0</v>
      </c>
    </row>
    <row r="35023" spans="1:11" x14ac:dyDescent="0.25">
      <c r="A35023" s="5">
        <f>35016</f>
      </c>
      <c r="B35023" s="5" t="s">
        <v>35031</v>
      </c>
      <c r="C35023" s="5">
        <v>101.9</v>
      </c>
      <c r="D35023" s="5">
        <v>0.1</v>
      </c>
      <c r="E35023" s="5">
        <v>102</v>
      </c>
      <c r="F35023" s="5">
        <v>203.1</v>
      </c>
      <c r="G35023" s="5">
        <v>101.3</v>
      </c>
      <c r="H35023" s="5">
        <v>101.2</v>
      </c>
      <c r="I35023" s="5">
        <v>0</v>
      </c>
      <c r="J35023" s="5">
        <v>0</v>
      </c>
      <c r="K35023" s="5">
        <v>0</v>
      </c>
    </row>
    <row r="35024" spans="1:11" x14ac:dyDescent="0.25">
      <c r="A35024" s="5">
        <f>35017</f>
      </c>
      <c r="B35024" s="5" t="s">
        <v>35032</v>
      </c>
      <c r="C35024" s="5">
        <v>101.9</v>
      </c>
      <c r="D35024" s="5">
        <v>0.1</v>
      </c>
      <c r="E35024" s="5">
        <v>102</v>
      </c>
      <c r="F35024" s="5">
        <v>203.1</v>
      </c>
      <c r="G35024" s="5">
        <v>101.3</v>
      </c>
      <c r="H35024" s="5">
        <v>101.2</v>
      </c>
      <c r="I35024" s="5">
        <v>0</v>
      </c>
      <c r="J35024" s="5">
        <v>0</v>
      </c>
      <c r="K35024" s="5">
        <v>0</v>
      </c>
    </row>
    <row r="35025" spans="1:11" x14ac:dyDescent="0.25">
      <c r="A35025" s="5">
        <f>35018</f>
      </c>
      <c r="B35025" s="5" t="s">
        <v>35033</v>
      </c>
      <c r="C35025" s="5">
        <v>101.1</v>
      </c>
      <c r="D35025" s="5">
        <v>0.1</v>
      </c>
      <c r="E35025" s="5">
        <v>101.2</v>
      </c>
      <c r="F35025" s="5">
        <v>201.8</v>
      </c>
      <c r="G35025" s="5">
        <v>100.7</v>
      </c>
      <c r="H35025" s="5">
        <v>100.6</v>
      </c>
      <c r="I35025" s="5">
        <v>0</v>
      </c>
      <c r="J35025" s="5">
        <v>0</v>
      </c>
      <c r="K35025" s="5">
        <v>0</v>
      </c>
    </row>
    <row r="35026" spans="1:11" x14ac:dyDescent="0.25">
      <c r="A35026" s="5">
        <f>35019</f>
      </c>
      <c r="B35026" s="5" t="s">
        <v>35034</v>
      </c>
      <c r="C35026" s="5">
        <v>101.1</v>
      </c>
      <c r="D35026" s="5">
        <v>0.1</v>
      </c>
      <c r="E35026" s="5">
        <v>101.2</v>
      </c>
      <c r="F35026" s="5">
        <v>201.8</v>
      </c>
      <c r="G35026" s="5">
        <v>100.7</v>
      </c>
      <c r="H35026" s="5">
        <v>100.6</v>
      </c>
      <c r="I35026" s="5">
        <v>0</v>
      </c>
      <c r="J35026" s="5">
        <v>0</v>
      </c>
      <c r="K35026" s="5">
        <v>0</v>
      </c>
    </row>
    <row r="35027" spans="1:11" x14ac:dyDescent="0.25">
      <c r="A35027" s="5">
        <f>35020</f>
      </c>
      <c r="B35027" s="5" t="s">
        <v>35035</v>
      </c>
      <c r="C35027" s="5">
        <v>101.1</v>
      </c>
      <c r="D35027" s="5">
        <v>0.1</v>
      </c>
      <c r="E35027" s="5">
        <v>101.2</v>
      </c>
      <c r="F35027" s="5">
        <v>201.8</v>
      </c>
      <c r="G35027" s="5">
        <v>100.7</v>
      </c>
      <c r="H35027" s="5">
        <v>100.6</v>
      </c>
      <c r="I35027" s="5">
        <v>0</v>
      </c>
      <c r="J35027" s="5">
        <v>0</v>
      </c>
      <c r="K35027" s="5">
        <v>0</v>
      </c>
    </row>
    <row r="35028" spans="1:11" x14ac:dyDescent="0.25">
      <c r="A35028" s="5">
        <f>35021</f>
      </c>
      <c r="B35028" s="5" t="s">
        <v>35036</v>
      </c>
      <c r="C35028" s="5">
        <v>101.1</v>
      </c>
      <c r="D35028" s="5">
        <v>0.1</v>
      </c>
      <c r="E35028" s="5">
        <v>101.2</v>
      </c>
      <c r="F35028" s="5">
        <v>201.8</v>
      </c>
      <c r="G35028" s="5">
        <v>100.7</v>
      </c>
      <c r="H35028" s="5">
        <v>100.6</v>
      </c>
      <c r="I35028" s="5">
        <v>0</v>
      </c>
      <c r="J35028" s="5">
        <v>0</v>
      </c>
      <c r="K35028" s="5">
        <v>0</v>
      </c>
    </row>
    <row r="35029" spans="1:11" x14ac:dyDescent="0.25">
      <c r="A35029" s="5">
        <f>35022</f>
      </c>
      <c r="B35029" s="5" t="s">
        <v>35037</v>
      </c>
      <c r="C35029" s="5">
        <v>102.6</v>
      </c>
      <c r="D35029" s="5">
        <v>0.1</v>
      </c>
      <c r="E35029" s="5">
        <v>102.7</v>
      </c>
      <c r="F35029" s="5">
        <v>204</v>
      </c>
      <c r="G35029" s="5">
        <v>101.8</v>
      </c>
      <c r="H35029" s="5">
        <v>101.6</v>
      </c>
      <c r="I35029" s="5">
        <v>0</v>
      </c>
      <c r="J35029" s="5">
        <v>0</v>
      </c>
      <c r="K35029" s="5">
        <v>0</v>
      </c>
    </row>
    <row r="35030" spans="1:11" x14ac:dyDescent="0.25">
      <c r="A35030" s="5">
        <f>35023</f>
      </c>
      <c r="B35030" s="5" t="s">
        <v>35038</v>
      </c>
      <c r="C35030" s="5">
        <v>102.6</v>
      </c>
      <c r="D35030" s="5">
        <v>0.1</v>
      </c>
      <c r="E35030" s="5">
        <v>102.7</v>
      </c>
      <c r="F35030" s="5">
        <v>204</v>
      </c>
      <c r="G35030" s="5">
        <v>101.8</v>
      </c>
      <c r="H35030" s="5">
        <v>101.6</v>
      </c>
      <c r="I35030" s="5">
        <v>0</v>
      </c>
      <c r="J35030" s="5">
        <v>0</v>
      </c>
      <c r="K35030" s="5">
        <v>0</v>
      </c>
    </row>
    <row r="35031" spans="1:11" x14ac:dyDescent="0.25">
      <c r="A35031" s="5">
        <f>35024</f>
      </c>
      <c r="B35031" s="5" t="s">
        <v>35039</v>
      </c>
      <c r="C35031" s="5">
        <v>101.9</v>
      </c>
      <c r="D35031" s="5">
        <v>0.1</v>
      </c>
      <c r="E35031" s="5">
        <v>102.1</v>
      </c>
      <c r="F35031" s="5">
        <v>203.4</v>
      </c>
      <c r="G35031" s="5">
        <v>101.5</v>
      </c>
      <c r="H35031" s="5">
        <v>101.4</v>
      </c>
      <c r="I35031" s="5">
        <v>0</v>
      </c>
      <c r="J35031" s="5">
        <v>0</v>
      </c>
      <c r="K35031" s="5">
        <v>0</v>
      </c>
    </row>
    <row r="35032" spans="1:11" x14ac:dyDescent="0.25">
      <c r="A35032" s="5">
        <f>35025</f>
      </c>
      <c r="B35032" s="5" t="s">
        <v>35040</v>
      </c>
      <c r="C35032" s="5">
        <v>101.9</v>
      </c>
      <c r="D35032" s="5">
        <v>0.1</v>
      </c>
      <c r="E35032" s="5">
        <v>102.1</v>
      </c>
      <c r="F35032" s="5">
        <v>203.4</v>
      </c>
      <c r="G35032" s="5">
        <v>101.5</v>
      </c>
      <c r="H35032" s="5">
        <v>101.4</v>
      </c>
      <c r="I35032" s="5">
        <v>0</v>
      </c>
      <c r="J35032" s="5">
        <v>0</v>
      </c>
      <c r="K35032" s="5">
        <v>0</v>
      </c>
    </row>
    <row r="35033" spans="1:11" x14ac:dyDescent="0.25">
      <c r="A35033" s="5">
        <f>35026</f>
      </c>
      <c r="B35033" s="5" t="s">
        <v>35041</v>
      </c>
      <c r="C35033" s="5">
        <v>100.6</v>
      </c>
      <c r="D35033" s="5">
        <v>0.1</v>
      </c>
      <c r="E35033" s="5">
        <v>100.7</v>
      </c>
      <c r="F35033" s="5">
        <v>201.8</v>
      </c>
      <c r="G35033" s="5">
        <v>100.6</v>
      </c>
      <c r="H35033" s="5">
        <v>100.4</v>
      </c>
      <c r="I35033" s="5">
        <v>0</v>
      </c>
      <c r="J35033" s="5">
        <v>0</v>
      </c>
      <c r="K35033" s="5">
        <v>0</v>
      </c>
    </row>
    <row r="35034" spans="1:11" x14ac:dyDescent="0.25">
      <c r="A35034" s="5">
        <f>35027</f>
      </c>
      <c r="B35034" s="5" t="s">
        <v>35042</v>
      </c>
      <c r="C35034" s="5">
        <v>100.6</v>
      </c>
      <c r="D35034" s="5">
        <v>0.1</v>
      </c>
      <c r="E35034" s="5">
        <v>100.7</v>
      </c>
      <c r="F35034" s="5">
        <v>201.8</v>
      </c>
      <c r="G35034" s="5">
        <v>100.6</v>
      </c>
      <c r="H35034" s="5">
        <v>100.4</v>
      </c>
      <c r="I35034" s="5">
        <v>0</v>
      </c>
      <c r="J35034" s="5">
        <v>0</v>
      </c>
      <c r="K35034" s="5">
        <v>0</v>
      </c>
    </row>
    <row r="35035" spans="1:11" x14ac:dyDescent="0.25">
      <c r="A35035" s="5">
        <f>35028</f>
      </c>
      <c r="B35035" s="5" t="s">
        <v>35043</v>
      </c>
      <c r="C35035" s="5">
        <v>101.1</v>
      </c>
      <c r="D35035" s="5">
        <v>0.1</v>
      </c>
      <c r="E35035" s="5">
        <v>101.3</v>
      </c>
      <c r="F35035" s="5">
        <v>202.2</v>
      </c>
      <c r="G35035" s="5">
        <v>100.9</v>
      </c>
      <c r="H35035" s="5">
        <v>100.7</v>
      </c>
      <c r="I35035" s="5">
        <v>0</v>
      </c>
      <c r="J35035" s="5">
        <v>0</v>
      </c>
      <c r="K35035" s="5">
        <v>0</v>
      </c>
    </row>
    <row r="35036" spans="1:11" x14ac:dyDescent="0.25">
      <c r="A35036" s="5">
        <f>35029</f>
      </c>
      <c r="B35036" s="5" t="s">
        <v>35044</v>
      </c>
      <c r="C35036" s="5">
        <v>101.1</v>
      </c>
      <c r="D35036" s="5">
        <v>0.1</v>
      </c>
      <c r="E35036" s="5">
        <v>101.3</v>
      </c>
      <c r="F35036" s="5">
        <v>202.2</v>
      </c>
      <c r="G35036" s="5">
        <v>100.9</v>
      </c>
      <c r="H35036" s="5">
        <v>100.7</v>
      </c>
      <c r="I35036" s="5">
        <v>0</v>
      </c>
      <c r="J35036" s="5">
        <v>0</v>
      </c>
      <c r="K35036" s="5">
        <v>0</v>
      </c>
    </row>
    <row r="35037" spans="1:11" x14ac:dyDescent="0.25">
      <c r="A35037" s="5">
        <f>35030</f>
      </c>
      <c r="B35037" s="5" t="s">
        <v>35045</v>
      </c>
      <c r="C35037" s="5">
        <v>101.1</v>
      </c>
      <c r="D35037" s="5">
        <v>0.1</v>
      </c>
      <c r="E35037" s="5">
        <v>101.3</v>
      </c>
      <c r="F35037" s="5">
        <v>202.2</v>
      </c>
      <c r="G35037" s="5">
        <v>100.9</v>
      </c>
      <c r="H35037" s="5">
        <v>100.7</v>
      </c>
      <c r="I35037" s="5">
        <v>0</v>
      </c>
      <c r="J35037" s="5">
        <v>0</v>
      </c>
      <c r="K35037" s="5">
        <v>0</v>
      </c>
    </row>
    <row r="35038" spans="1:11" x14ac:dyDescent="0.25">
      <c r="A35038" s="5">
        <f>35031</f>
      </c>
      <c r="B35038" s="5" t="s">
        <v>35046</v>
      </c>
      <c r="C35038" s="5">
        <v>101.5</v>
      </c>
      <c r="D35038" s="5">
        <v>0.1</v>
      </c>
      <c r="E35038" s="5">
        <v>101.7</v>
      </c>
      <c r="F35038" s="5">
        <v>201.9</v>
      </c>
      <c r="G35038" s="5">
        <v>100.7</v>
      </c>
      <c r="H35038" s="5">
        <v>100.9</v>
      </c>
      <c r="I35038" s="5">
        <v>0</v>
      </c>
      <c r="J35038" s="5">
        <v>0</v>
      </c>
      <c r="K35038" s="5">
        <v>0</v>
      </c>
    </row>
    <row r="35039" spans="1:11" x14ac:dyDescent="0.25">
      <c r="A35039" s="5">
        <f>35032</f>
      </c>
      <c r="B35039" s="5" t="s">
        <v>35047</v>
      </c>
      <c r="C35039" s="5">
        <v>101.5</v>
      </c>
      <c r="D35039" s="5">
        <v>0.1</v>
      </c>
      <c r="E35039" s="5">
        <v>101.7</v>
      </c>
      <c r="F35039" s="5">
        <v>201.9</v>
      </c>
      <c r="G35039" s="5">
        <v>100.7</v>
      </c>
      <c r="H35039" s="5">
        <v>100.9</v>
      </c>
      <c r="I35039" s="5">
        <v>0</v>
      </c>
      <c r="J35039" s="5">
        <v>0</v>
      </c>
      <c r="K35039" s="5">
        <v>0</v>
      </c>
    </row>
    <row r="35040" spans="1:11" x14ac:dyDescent="0.25">
      <c r="A35040" s="5">
        <f>35033</f>
      </c>
      <c r="B35040" s="5" t="s">
        <v>35048</v>
      </c>
      <c r="C35040" s="5">
        <v>101.1</v>
      </c>
      <c r="D35040" s="5">
        <v>0.1</v>
      </c>
      <c r="E35040" s="5">
        <v>101.3</v>
      </c>
      <c r="F35040" s="5">
        <v>202</v>
      </c>
      <c r="G35040" s="5">
        <v>100.7</v>
      </c>
      <c r="H35040" s="5">
        <v>100.6</v>
      </c>
      <c r="I35040" s="5">
        <v>0</v>
      </c>
      <c r="J35040" s="5">
        <v>0</v>
      </c>
      <c r="K35040" s="5">
        <v>0</v>
      </c>
    </row>
    <row r="35041" spans="1:11" x14ac:dyDescent="0.25">
      <c r="A35041" s="5">
        <f>35034</f>
      </c>
      <c r="B35041" s="5" t="s">
        <v>35049</v>
      </c>
      <c r="C35041" s="5">
        <v>101.1</v>
      </c>
      <c r="D35041" s="5">
        <v>0.1</v>
      </c>
      <c r="E35041" s="5">
        <v>101.3</v>
      </c>
      <c r="F35041" s="5">
        <v>202</v>
      </c>
      <c r="G35041" s="5">
        <v>100.7</v>
      </c>
      <c r="H35041" s="5">
        <v>100.6</v>
      </c>
      <c r="I35041" s="5">
        <v>0</v>
      </c>
      <c r="J35041" s="5">
        <v>0</v>
      </c>
      <c r="K35041" s="5">
        <v>0</v>
      </c>
    </row>
    <row r="35042" spans="1:11" x14ac:dyDescent="0.25">
      <c r="A35042" s="5">
        <f>35035</f>
      </c>
      <c r="B35042" s="5" t="s">
        <v>35050</v>
      </c>
      <c r="C35042" s="5">
        <v>101.8</v>
      </c>
      <c r="D35042" s="5">
        <v>0.1</v>
      </c>
      <c r="E35042" s="5">
        <v>101.8</v>
      </c>
      <c r="F35042" s="5">
        <v>203.1</v>
      </c>
      <c r="G35042" s="5">
        <v>101.3</v>
      </c>
      <c r="H35042" s="5">
        <v>101.2</v>
      </c>
      <c r="I35042" s="5">
        <v>0</v>
      </c>
      <c r="J35042" s="5">
        <v>0</v>
      </c>
      <c r="K35042" s="5">
        <v>0</v>
      </c>
    </row>
    <row r="35043" spans="1:11" x14ac:dyDescent="0.25">
      <c r="A35043" s="5">
        <f>35036</f>
      </c>
      <c r="B35043" s="5" t="s">
        <v>35051</v>
      </c>
      <c r="C35043" s="5">
        <v>101.8</v>
      </c>
      <c r="D35043" s="5">
        <v>0.1</v>
      </c>
      <c r="E35043" s="5">
        <v>101.8</v>
      </c>
      <c r="F35043" s="5">
        <v>203.1</v>
      </c>
      <c r="G35043" s="5">
        <v>101.3</v>
      </c>
      <c r="H35043" s="5">
        <v>101.2</v>
      </c>
      <c r="I35043" s="5">
        <v>0</v>
      </c>
      <c r="J35043" s="5">
        <v>0</v>
      </c>
      <c r="K35043" s="5">
        <v>0</v>
      </c>
    </row>
    <row r="35044" spans="1:11" x14ac:dyDescent="0.25">
      <c r="A35044" s="5">
        <f>35037</f>
      </c>
      <c r="B35044" s="5" t="s">
        <v>35052</v>
      </c>
      <c r="C35044" s="5">
        <v>100.8</v>
      </c>
      <c r="D35044" s="5">
        <v>0.1</v>
      </c>
      <c r="E35044" s="5">
        <v>100.8</v>
      </c>
      <c r="F35044" s="5">
        <v>202</v>
      </c>
      <c r="G35044" s="5">
        <v>100.7</v>
      </c>
      <c r="H35044" s="5">
        <v>100.6</v>
      </c>
      <c r="I35044" s="5">
        <v>0</v>
      </c>
      <c r="J35044" s="5">
        <v>0</v>
      </c>
      <c r="K35044" s="5">
        <v>0</v>
      </c>
    </row>
    <row r="35045" spans="1:11" x14ac:dyDescent="0.25">
      <c r="A35045" s="5">
        <f>35038</f>
      </c>
      <c r="B35045" s="5" t="s">
        <v>35053</v>
      </c>
      <c r="C35045" s="5">
        <v>100.8</v>
      </c>
      <c r="D35045" s="5">
        <v>0.1</v>
      </c>
      <c r="E35045" s="5">
        <v>100.8</v>
      </c>
      <c r="F35045" s="5">
        <v>202</v>
      </c>
      <c r="G35045" s="5">
        <v>100.7</v>
      </c>
      <c r="H35045" s="5">
        <v>100.6</v>
      </c>
      <c r="I35045" s="5">
        <v>0</v>
      </c>
      <c r="J35045" s="5">
        <v>0</v>
      </c>
      <c r="K35045" s="5">
        <v>0</v>
      </c>
    </row>
    <row r="35046" spans="1:11" x14ac:dyDescent="0.25">
      <c r="A35046" s="5">
        <f>35039</f>
      </c>
      <c r="B35046" s="5" t="s">
        <v>35054</v>
      </c>
      <c r="C35046" s="5">
        <v>100.8</v>
      </c>
      <c r="D35046" s="5">
        <v>0.1</v>
      </c>
      <c r="E35046" s="5">
        <v>100.8</v>
      </c>
      <c r="F35046" s="5">
        <v>202</v>
      </c>
      <c r="G35046" s="5">
        <v>100.7</v>
      </c>
      <c r="H35046" s="5">
        <v>100.6</v>
      </c>
      <c r="I35046" s="5">
        <v>0</v>
      </c>
      <c r="J35046" s="5">
        <v>0</v>
      </c>
      <c r="K35046" s="5">
        <v>0</v>
      </c>
    </row>
    <row r="35047" spans="1:11" x14ac:dyDescent="0.25">
      <c r="A35047" s="5">
        <f>35040</f>
      </c>
      <c r="B35047" s="5" t="s">
        <v>35055</v>
      </c>
      <c r="C35047" s="5">
        <v>100.8</v>
      </c>
      <c r="D35047" s="5">
        <v>0.1</v>
      </c>
      <c r="E35047" s="5">
        <v>100.8</v>
      </c>
      <c r="F35047" s="5">
        <v>202</v>
      </c>
      <c r="G35047" s="5">
        <v>100.7</v>
      </c>
      <c r="H35047" s="5">
        <v>100.6</v>
      </c>
      <c r="I35047" s="5">
        <v>0</v>
      </c>
      <c r="J35047" s="5">
        <v>0</v>
      </c>
      <c r="K35047" s="5">
        <v>0</v>
      </c>
    </row>
    <row r="35048" spans="1:11" x14ac:dyDescent="0.25">
      <c r="A35048" s="5">
        <f>35041</f>
      </c>
      <c r="B35048" s="5" t="s">
        <v>35056</v>
      </c>
      <c r="C35048" s="5">
        <v>101.2</v>
      </c>
      <c r="D35048" s="5">
        <v>0.1</v>
      </c>
      <c r="E35048" s="5">
        <v>101.3</v>
      </c>
      <c r="F35048" s="5">
        <v>202.2</v>
      </c>
      <c r="G35048" s="5">
        <v>100.9</v>
      </c>
      <c r="H35048" s="5">
        <v>100.7</v>
      </c>
      <c r="I35048" s="5">
        <v>0</v>
      </c>
      <c r="J35048" s="5">
        <v>0</v>
      </c>
      <c r="K35048" s="5">
        <v>0</v>
      </c>
    </row>
    <row r="35049" spans="1:11" x14ac:dyDescent="0.25">
      <c r="A35049" s="5">
        <f>35042</f>
      </c>
      <c r="B35049" s="5" t="s">
        <v>35057</v>
      </c>
      <c r="C35049" s="5">
        <v>101.2</v>
      </c>
      <c r="D35049" s="5">
        <v>0.1</v>
      </c>
      <c r="E35049" s="5">
        <v>101.3</v>
      </c>
      <c r="F35049" s="5">
        <v>202.2</v>
      </c>
      <c r="G35049" s="5">
        <v>100.9</v>
      </c>
      <c r="H35049" s="5">
        <v>100.7</v>
      </c>
      <c r="I35049" s="5">
        <v>0</v>
      </c>
      <c r="J35049" s="5">
        <v>0</v>
      </c>
      <c r="K35049" s="5">
        <v>0</v>
      </c>
    </row>
    <row r="35050" spans="1:11" x14ac:dyDescent="0.25">
      <c r="A35050" s="5">
        <f>35043</f>
      </c>
      <c r="B35050" s="5" t="s">
        <v>35058</v>
      </c>
      <c r="C35050" s="5">
        <v>102.3</v>
      </c>
      <c r="D35050" s="5">
        <v>0.1</v>
      </c>
      <c r="E35050" s="5">
        <v>102.4</v>
      </c>
      <c r="F35050" s="5">
        <v>204.1</v>
      </c>
      <c r="G35050" s="5">
        <v>101.8</v>
      </c>
      <c r="H35050" s="5">
        <v>101.7</v>
      </c>
      <c r="I35050" s="5">
        <v>0</v>
      </c>
      <c r="J35050" s="5">
        <v>0</v>
      </c>
      <c r="K35050" s="5">
        <v>0</v>
      </c>
    </row>
    <row r="35051" spans="1:11" x14ac:dyDescent="0.25">
      <c r="A35051" s="5">
        <f>35044</f>
      </c>
      <c r="B35051" s="5" t="s">
        <v>35059</v>
      </c>
      <c r="C35051" s="5">
        <v>102.3</v>
      </c>
      <c r="D35051" s="5">
        <v>0.1</v>
      </c>
      <c r="E35051" s="5">
        <v>102.4</v>
      </c>
      <c r="F35051" s="5">
        <v>204.1</v>
      </c>
      <c r="G35051" s="5">
        <v>101.8</v>
      </c>
      <c r="H35051" s="5">
        <v>101.7</v>
      </c>
      <c r="I35051" s="5">
        <v>0</v>
      </c>
      <c r="J35051" s="5">
        <v>0</v>
      </c>
      <c r="K35051" s="5">
        <v>0</v>
      </c>
    </row>
    <row r="35052" spans="1:11" x14ac:dyDescent="0.25">
      <c r="A35052" s="5">
        <f>35045</f>
      </c>
      <c r="B35052" s="5" t="s">
        <v>35060</v>
      </c>
      <c r="C35052" s="5">
        <v>101.6</v>
      </c>
      <c r="D35052" s="5">
        <v>0.1</v>
      </c>
      <c r="E35052" s="5">
        <v>101.8</v>
      </c>
      <c r="F35052" s="5">
        <v>203.6</v>
      </c>
      <c r="G35052" s="5">
        <v>101.5</v>
      </c>
      <c r="H35052" s="5">
        <v>101.3</v>
      </c>
      <c r="I35052" s="5">
        <v>0</v>
      </c>
      <c r="J35052" s="5">
        <v>0</v>
      </c>
      <c r="K35052" s="5">
        <v>0</v>
      </c>
    </row>
    <row r="35053" spans="1:11" x14ac:dyDescent="0.25">
      <c r="A35053" s="5">
        <f>35046</f>
      </c>
      <c r="B35053" s="5" t="s">
        <v>35061</v>
      </c>
      <c r="C35053" s="5">
        <v>101.6</v>
      </c>
      <c r="D35053" s="5">
        <v>0.1</v>
      </c>
      <c r="E35053" s="5">
        <v>101.8</v>
      </c>
      <c r="F35053" s="5">
        <v>203.6</v>
      </c>
      <c r="G35053" s="5">
        <v>101.5</v>
      </c>
      <c r="H35053" s="5">
        <v>101.3</v>
      </c>
      <c r="I35053" s="5">
        <v>0</v>
      </c>
      <c r="J35053" s="5">
        <v>0</v>
      </c>
      <c r="K35053" s="5">
        <v>0</v>
      </c>
    </row>
    <row r="35054" spans="1:11" x14ac:dyDescent="0.25">
      <c r="A35054" s="5">
        <f>35047</f>
      </c>
      <c r="B35054" s="5" t="s">
        <v>35062</v>
      </c>
      <c r="C35054" s="5">
        <v>102.2</v>
      </c>
      <c r="D35054" s="5">
        <v>0.1</v>
      </c>
      <c r="E35054" s="5">
        <v>102.4</v>
      </c>
      <c r="F35054" s="5">
        <v>203.2</v>
      </c>
      <c r="G35054" s="5">
        <v>101.4</v>
      </c>
      <c r="H35054" s="5">
        <v>101.3</v>
      </c>
      <c r="I35054" s="5">
        <v>0</v>
      </c>
      <c r="J35054" s="5">
        <v>0</v>
      </c>
      <c r="K35054" s="5">
        <v>0</v>
      </c>
    </row>
    <row r="35055" spans="1:11" x14ac:dyDescent="0.25">
      <c r="A35055" s="5">
        <f>35048</f>
      </c>
      <c r="B35055" s="5" t="s">
        <v>35063</v>
      </c>
      <c r="C35055" s="5">
        <v>102.2</v>
      </c>
      <c r="D35055" s="5">
        <v>0.1</v>
      </c>
      <c r="E35055" s="5">
        <v>102.4</v>
      </c>
      <c r="F35055" s="5">
        <v>203.2</v>
      </c>
      <c r="G35055" s="5">
        <v>101.4</v>
      </c>
      <c r="H35055" s="5">
        <v>101.3</v>
      </c>
      <c r="I35055" s="5">
        <v>0</v>
      </c>
      <c r="J35055" s="5">
        <v>0</v>
      </c>
      <c r="K35055" s="5">
        <v>0</v>
      </c>
    </row>
    <row r="35056" spans="1:11" x14ac:dyDescent="0.25">
      <c r="A35056" s="5">
        <f>35049</f>
      </c>
      <c r="B35056" s="5" t="s">
        <v>35064</v>
      </c>
      <c r="C35056" s="5">
        <v>102.2</v>
      </c>
      <c r="D35056" s="5">
        <v>0.1</v>
      </c>
      <c r="E35056" s="5">
        <v>102.4</v>
      </c>
      <c r="F35056" s="5">
        <v>203.2</v>
      </c>
      <c r="G35056" s="5">
        <v>101.4</v>
      </c>
      <c r="H35056" s="5">
        <v>101.3</v>
      </c>
      <c r="I35056" s="5">
        <v>0</v>
      </c>
      <c r="J35056" s="5">
        <v>0</v>
      </c>
      <c r="K35056" s="5">
        <v>0</v>
      </c>
    </row>
    <row r="35057" spans="1:11" x14ac:dyDescent="0.25">
      <c r="A35057" s="5">
        <f>35050</f>
      </c>
      <c r="B35057" s="5" t="s">
        <v>35065</v>
      </c>
      <c r="C35057" s="5">
        <v>102.2</v>
      </c>
      <c r="D35057" s="5">
        <v>0.1</v>
      </c>
      <c r="E35057" s="5">
        <v>102.4</v>
      </c>
      <c r="F35057" s="5">
        <v>203.2</v>
      </c>
      <c r="G35057" s="5">
        <v>101.4</v>
      </c>
      <c r="H35057" s="5">
        <v>101.3</v>
      </c>
      <c r="I35057" s="5">
        <v>0</v>
      </c>
      <c r="J35057" s="5">
        <v>0</v>
      </c>
      <c r="K35057" s="5">
        <v>0</v>
      </c>
    </row>
    <row r="35058" spans="1:11" x14ac:dyDescent="0.25">
      <c r="A35058" s="5">
        <f>35051</f>
      </c>
      <c r="B35058" s="5" t="s">
        <v>35066</v>
      </c>
      <c r="C35058" s="5">
        <v>101.8</v>
      </c>
      <c r="D35058" s="5">
        <v>0.1</v>
      </c>
      <c r="E35058" s="5">
        <v>101.9</v>
      </c>
      <c r="F35058" s="5">
        <v>203.3</v>
      </c>
      <c r="G35058" s="5">
        <v>101.4</v>
      </c>
      <c r="H35058" s="5">
        <v>101.4</v>
      </c>
      <c r="I35058" s="5">
        <v>0</v>
      </c>
      <c r="J35058" s="5">
        <v>0</v>
      </c>
      <c r="K35058" s="5">
        <v>0</v>
      </c>
    </row>
    <row r="35059" spans="1:11" x14ac:dyDescent="0.25">
      <c r="A35059" s="5">
        <f>35052</f>
      </c>
      <c r="B35059" s="5" t="s">
        <v>35067</v>
      </c>
      <c r="C35059" s="5">
        <v>101.8</v>
      </c>
      <c r="D35059" s="5">
        <v>0.1</v>
      </c>
      <c r="E35059" s="5">
        <v>101.9</v>
      </c>
      <c r="F35059" s="5">
        <v>203.3</v>
      </c>
      <c r="G35059" s="5">
        <v>101.4</v>
      </c>
      <c r="H35059" s="5">
        <v>101.4</v>
      </c>
      <c r="I35059" s="5">
        <v>0</v>
      </c>
      <c r="J35059" s="5">
        <v>0</v>
      </c>
      <c r="K35059" s="5">
        <v>0</v>
      </c>
    </row>
    <row r="35060" spans="1:11" x14ac:dyDescent="0.25">
      <c r="A35060" s="5">
        <f>35053</f>
      </c>
      <c r="B35060" s="5" t="s">
        <v>35068</v>
      </c>
      <c r="C35060" s="5">
        <v>101.5</v>
      </c>
      <c r="D35060" s="5">
        <v>0.1</v>
      </c>
      <c r="E35060" s="5">
        <v>101.5</v>
      </c>
      <c r="F35060" s="5">
        <v>202.4</v>
      </c>
      <c r="G35060" s="5">
        <v>100.9</v>
      </c>
      <c r="H35060" s="5">
        <v>100.8</v>
      </c>
      <c r="I35060" s="5">
        <v>0</v>
      </c>
      <c r="J35060" s="5">
        <v>0</v>
      </c>
      <c r="K35060" s="5">
        <v>0</v>
      </c>
    </row>
    <row r="35061" spans="1:11" x14ac:dyDescent="0.25">
      <c r="A35061" s="5">
        <f>35054</f>
      </c>
      <c r="B35061" s="5" t="s">
        <v>35069</v>
      </c>
      <c r="C35061" s="5">
        <v>101.5</v>
      </c>
      <c r="D35061" s="5">
        <v>0.1</v>
      </c>
      <c r="E35061" s="5">
        <v>101.5</v>
      </c>
      <c r="F35061" s="5">
        <v>202.4</v>
      </c>
      <c r="G35061" s="5">
        <v>100.9</v>
      </c>
      <c r="H35061" s="5">
        <v>100.8</v>
      </c>
      <c r="I35061" s="5">
        <v>0</v>
      </c>
      <c r="J35061" s="5">
        <v>0</v>
      </c>
      <c r="K35061" s="5">
        <v>0</v>
      </c>
    </row>
    <row r="35062" spans="1:11" x14ac:dyDescent="0.25">
      <c r="A35062" s="5">
        <f>35055</f>
      </c>
      <c r="B35062" s="5" t="s">
        <v>35070</v>
      </c>
      <c r="C35062" s="5">
        <v>101.8</v>
      </c>
      <c r="D35062" s="5">
        <v>0.1</v>
      </c>
      <c r="E35062" s="5">
        <v>102</v>
      </c>
      <c r="F35062" s="5">
        <v>203.2</v>
      </c>
      <c r="G35062" s="5">
        <v>101.3</v>
      </c>
      <c r="H35062" s="5">
        <v>100.8</v>
      </c>
      <c r="I35062" s="5">
        <v>0</v>
      </c>
      <c r="J35062" s="5">
        <v>0</v>
      </c>
      <c r="K35062" s="5">
        <v>0</v>
      </c>
    </row>
    <row r="35063" spans="1:11" x14ac:dyDescent="0.25">
      <c r="A35063" s="5">
        <f>35056</f>
      </c>
      <c r="B35063" s="5" t="s">
        <v>35071</v>
      </c>
      <c r="C35063" s="5">
        <v>101.8</v>
      </c>
      <c r="D35063" s="5">
        <v>0.1</v>
      </c>
      <c r="E35063" s="5">
        <v>102</v>
      </c>
      <c r="F35063" s="5">
        <v>203.2</v>
      </c>
      <c r="G35063" s="5">
        <v>101.3</v>
      </c>
      <c r="H35063" s="5">
        <v>101.1</v>
      </c>
      <c r="I35063" s="5">
        <v>0</v>
      </c>
      <c r="J35063" s="5">
        <v>0</v>
      </c>
      <c r="K35063" s="5">
        <v>0</v>
      </c>
    </row>
    <row r="35064" spans="1:11" x14ac:dyDescent="0.25">
      <c r="A35064" s="5">
        <f>35057</f>
      </c>
      <c r="B35064" s="5" t="s">
        <v>35072</v>
      </c>
      <c r="C35064" s="5">
        <v>101.5</v>
      </c>
      <c r="D35064" s="5">
        <v>0.1</v>
      </c>
      <c r="E35064" s="5">
        <v>101.7</v>
      </c>
      <c r="F35064" s="5">
        <v>203.2</v>
      </c>
      <c r="G35064" s="5">
        <v>101.3</v>
      </c>
      <c r="H35064" s="5">
        <v>101.1</v>
      </c>
      <c r="I35064" s="5">
        <v>0</v>
      </c>
      <c r="J35064" s="5">
        <v>0</v>
      </c>
      <c r="K35064" s="5">
        <v>0</v>
      </c>
    </row>
    <row r="35065" spans="1:11" x14ac:dyDescent="0.25">
      <c r="A35065" s="5">
        <f>35058</f>
      </c>
      <c r="B35065" s="5" t="s">
        <v>35073</v>
      </c>
      <c r="C35065" s="5">
        <v>101.5</v>
      </c>
      <c r="D35065" s="5">
        <v>0.1</v>
      </c>
      <c r="E35065" s="5">
        <v>101.7</v>
      </c>
      <c r="F35065" s="5">
        <v>202.2</v>
      </c>
      <c r="G35065" s="5">
        <v>100.9</v>
      </c>
      <c r="H35065" s="5">
        <v>100.8</v>
      </c>
      <c r="I35065" s="5">
        <v>0</v>
      </c>
      <c r="J35065" s="5">
        <v>0</v>
      </c>
      <c r="K35065" s="5">
        <v>0</v>
      </c>
    </row>
    <row r="35066" spans="1:11" x14ac:dyDescent="0.25">
      <c r="A35066" s="5">
        <f>35059</f>
      </c>
      <c r="B35066" s="5" t="s">
        <v>35074</v>
      </c>
      <c r="C35066" s="5">
        <v>101.5</v>
      </c>
      <c r="D35066" s="5">
        <v>0.1</v>
      </c>
      <c r="E35066" s="5">
        <v>101.7</v>
      </c>
      <c r="F35066" s="5">
        <v>202.2</v>
      </c>
      <c r="G35066" s="5">
        <v>100.9</v>
      </c>
      <c r="H35066" s="5">
        <v>100.8</v>
      </c>
      <c r="I35066" s="5">
        <v>0</v>
      </c>
      <c r="J35066" s="5">
        <v>0</v>
      </c>
      <c r="K35066" s="5">
        <v>0</v>
      </c>
    </row>
    <row r="35067" spans="1:11" x14ac:dyDescent="0.25">
      <c r="A35067" s="5">
        <f>35060</f>
      </c>
      <c r="B35067" s="5" t="s">
        <v>35075</v>
      </c>
      <c r="C35067" s="5">
        <v>101.5</v>
      </c>
      <c r="D35067" s="5">
        <v>0.1</v>
      </c>
      <c r="E35067" s="5">
        <v>101.7</v>
      </c>
      <c r="F35067" s="5">
        <v>202.2</v>
      </c>
      <c r="G35067" s="5">
        <v>100.9</v>
      </c>
      <c r="H35067" s="5">
        <v>100.8</v>
      </c>
      <c r="I35067" s="5">
        <v>0</v>
      </c>
      <c r="J35067" s="5">
        <v>0</v>
      </c>
      <c r="K35067" s="5">
        <v>0</v>
      </c>
    </row>
    <row r="35068" spans="1:11" x14ac:dyDescent="0.25">
      <c r="A35068" s="5">
        <f>35061</f>
      </c>
      <c r="B35068" s="5" t="s">
        <v>35076</v>
      </c>
      <c r="C35068" s="5">
        <v>101.1</v>
      </c>
      <c r="D35068" s="5">
        <v>0.1</v>
      </c>
      <c r="E35068" s="5">
        <v>101.2</v>
      </c>
      <c r="F35068" s="5">
        <v>201.6</v>
      </c>
      <c r="G35068" s="5">
        <v>100.6</v>
      </c>
      <c r="H35068" s="5">
        <v>100.5</v>
      </c>
      <c r="I35068" s="5">
        <v>0</v>
      </c>
      <c r="J35068" s="5">
        <v>0</v>
      </c>
      <c r="K35068" s="5">
        <v>0</v>
      </c>
    </row>
    <row r="35069" spans="1:11" x14ac:dyDescent="0.25">
      <c r="A35069" s="5">
        <f>35062</f>
      </c>
      <c r="B35069" s="5" t="s">
        <v>35077</v>
      </c>
      <c r="C35069" s="5">
        <v>101.1</v>
      </c>
      <c r="D35069" s="5">
        <v>0.1</v>
      </c>
      <c r="E35069" s="5">
        <v>101.2</v>
      </c>
      <c r="F35069" s="5">
        <v>201.6</v>
      </c>
      <c r="G35069" s="5">
        <v>100.6</v>
      </c>
      <c r="H35069" s="5">
        <v>100.5</v>
      </c>
      <c r="I35069" s="5">
        <v>0</v>
      </c>
      <c r="J35069" s="5">
        <v>0</v>
      </c>
      <c r="K35069" s="5">
        <v>0</v>
      </c>
    </row>
    <row r="35070" spans="1:11" x14ac:dyDescent="0.25">
      <c r="A35070" s="5">
        <f>35063</f>
      </c>
      <c r="B35070" s="5" t="s">
        <v>35078</v>
      </c>
      <c r="C35070" s="5">
        <v>101.4</v>
      </c>
      <c r="D35070" s="5">
        <v>0.1</v>
      </c>
      <c r="E35070" s="5">
        <v>101.5</v>
      </c>
      <c r="F35070" s="5">
        <v>202.6</v>
      </c>
      <c r="G35070" s="5">
        <v>101.1</v>
      </c>
      <c r="H35070" s="5">
        <v>101</v>
      </c>
      <c r="I35070" s="5">
        <v>0</v>
      </c>
      <c r="J35070" s="5">
        <v>0</v>
      </c>
      <c r="K35070" s="5">
        <v>0</v>
      </c>
    </row>
    <row r="35071" spans="1:11" x14ac:dyDescent="0.25">
      <c r="A35071" s="5">
        <f>35064</f>
      </c>
      <c r="B35071" s="5" t="s">
        <v>35079</v>
      </c>
      <c r="C35071" s="5">
        <v>101.4</v>
      </c>
      <c r="D35071" s="5">
        <v>0.1</v>
      </c>
      <c r="E35071" s="5">
        <v>101.5</v>
      </c>
      <c r="F35071" s="5">
        <v>202.6</v>
      </c>
      <c r="G35071" s="5">
        <v>101.1</v>
      </c>
      <c r="H35071" s="5">
        <v>101</v>
      </c>
      <c r="I35071" s="5">
        <v>0</v>
      </c>
      <c r="J35071" s="5">
        <v>0</v>
      </c>
      <c r="K35071" s="5">
        <v>0</v>
      </c>
    </row>
    <row r="35072" spans="1:11" x14ac:dyDescent="0.25">
      <c r="A35072" s="5">
        <f>35065</f>
      </c>
      <c r="B35072" s="5" t="s">
        <v>35080</v>
      </c>
      <c r="C35072" s="5">
        <v>101.8</v>
      </c>
      <c r="D35072" s="5">
        <v>0.1</v>
      </c>
      <c r="E35072" s="5">
        <v>101.9</v>
      </c>
      <c r="F35072" s="5">
        <v>203.1</v>
      </c>
      <c r="G35072" s="5">
        <v>101.3</v>
      </c>
      <c r="H35072" s="5">
        <v>101.1</v>
      </c>
      <c r="I35072" s="5">
        <v>0</v>
      </c>
      <c r="J35072" s="5">
        <v>0</v>
      </c>
      <c r="K35072" s="5">
        <v>0</v>
      </c>
    </row>
    <row r="35073" spans="1:11" x14ac:dyDescent="0.25">
      <c r="A35073" s="5">
        <f>35066</f>
      </c>
      <c r="B35073" s="5" t="s">
        <v>35081</v>
      </c>
      <c r="C35073" s="5">
        <v>101.8</v>
      </c>
      <c r="D35073" s="5">
        <v>0.1</v>
      </c>
      <c r="E35073" s="5">
        <v>101.9</v>
      </c>
      <c r="F35073" s="5">
        <v>203.1</v>
      </c>
      <c r="G35073" s="5">
        <v>101.3</v>
      </c>
      <c r="H35073" s="5">
        <v>101.1</v>
      </c>
      <c r="I35073" s="5">
        <v>0</v>
      </c>
      <c r="J35073" s="5">
        <v>0</v>
      </c>
      <c r="K35073" s="5">
        <v>0</v>
      </c>
    </row>
    <row r="35074" spans="1:11" x14ac:dyDescent="0.25">
      <c r="A35074" s="5">
        <f>35067</f>
      </c>
      <c r="B35074" s="5" t="s">
        <v>35082</v>
      </c>
      <c r="C35074" s="5">
        <v>101.5</v>
      </c>
      <c r="D35074" s="5">
        <v>0.1</v>
      </c>
      <c r="E35074" s="5">
        <v>101.7</v>
      </c>
      <c r="F35074" s="5">
        <v>202.5</v>
      </c>
      <c r="G35074" s="5">
        <v>101.1</v>
      </c>
      <c r="H35074" s="5">
        <v>101</v>
      </c>
      <c r="I35074" s="5">
        <v>0</v>
      </c>
      <c r="J35074" s="5">
        <v>0</v>
      </c>
      <c r="K35074" s="5">
        <v>0</v>
      </c>
    </row>
    <row r="35075" spans="1:11" x14ac:dyDescent="0.25">
      <c r="A35075" s="5">
        <f>35068</f>
      </c>
      <c r="B35075" s="5" t="s">
        <v>35083</v>
      </c>
      <c r="C35075" s="5">
        <v>101.5</v>
      </c>
      <c r="D35075" s="5">
        <v>0.1</v>
      </c>
      <c r="E35075" s="5">
        <v>101.7</v>
      </c>
      <c r="F35075" s="5">
        <v>202.5</v>
      </c>
      <c r="G35075" s="5">
        <v>101.1</v>
      </c>
      <c r="H35075" s="5">
        <v>101</v>
      </c>
      <c r="I35075" s="5">
        <v>0</v>
      </c>
      <c r="J35075" s="5">
        <v>0</v>
      </c>
      <c r="K35075" s="5">
        <v>0</v>
      </c>
    </row>
    <row r="35076" spans="1:11" x14ac:dyDescent="0.25">
      <c r="A35076" s="5">
        <f>35069</f>
      </c>
      <c r="B35076" s="5" t="s">
        <v>35084</v>
      </c>
      <c r="C35076" s="5">
        <v>101.5</v>
      </c>
      <c r="D35076" s="5">
        <v>0.1</v>
      </c>
      <c r="E35076" s="5">
        <v>101.7</v>
      </c>
      <c r="F35076" s="5">
        <v>202.5</v>
      </c>
      <c r="G35076" s="5">
        <v>101.1</v>
      </c>
      <c r="H35076" s="5">
        <v>101</v>
      </c>
      <c r="I35076" s="5">
        <v>0</v>
      </c>
      <c r="J35076" s="5">
        <v>0</v>
      </c>
      <c r="K35076" s="5">
        <v>0</v>
      </c>
    </row>
    <row r="35077" spans="1:11" x14ac:dyDescent="0.25">
      <c r="A35077" s="5">
        <f>35070</f>
      </c>
      <c r="B35077" s="5" t="s">
        <v>35085</v>
      </c>
      <c r="C35077" s="5">
        <v>101.5</v>
      </c>
      <c r="D35077" s="5">
        <v>0.1</v>
      </c>
      <c r="E35077" s="5">
        <v>101.7</v>
      </c>
      <c r="F35077" s="5">
        <v>202.5</v>
      </c>
      <c r="G35077" s="5">
        <v>101.1</v>
      </c>
      <c r="H35077" s="5">
        <v>101</v>
      </c>
      <c r="I35077" s="5">
        <v>0</v>
      </c>
      <c r="J35077" s="5">
        <v>0</v>
      </c>
      <c r="K35077" s="5">
        <v>0</v>
      </c>
    </row>
    <row r="35078" spans="1:11" x14ac:dyDescent="0.25">
      <c r="A35078" s="5">
        <f>35071</f>
      </c>
      <c r="B35078" s="5" t="s">
        <v>35086</v>
      </c>
      <c r="C35078" s="5">
        <v>98.2</v>
      </c>
      <c r="D35078" s="5">
        <v>0.1</v>
      </c>
      <c r="E35078" s="5">
        <v>98.3</v>
      </c>
      <c r="F35078" s="5">
        <v>196.1</v>
      </c>
      <c r="G35078" s="5">
        <v>97.2</v>
      </c>
      <c r="H35078" s="5">
        <v>96.7</v>
      </c>
      <c r="I35078" s="5">
        <v>0</v>
      </c>
      <c r="J35078" s="5">
        <v>0</v>
      </c>
      <c r="K35078" s="5">
        <v>0</v>
      </c>
    </row>
    <row r="35079" spans="1:11" x14ac:dyDescent="0.25">
      <c r="A35079" s="5">
        <f>35072</f>
      </c>
      <c r="B35079" s="5" t="s">
        <v>35087</v>
      </c>
      <c r="C35079" s="5">
        <v>98.2</v>
      </c>
      <c r="D35079" s="5">
        <v>0.1</v>
      </c>
      <c r="E35079" s="5">
        <v>98.3</v>
      </c>
      <c r="F35079" s="5">
        <v>196.1</v>
      </c>
      <c r="G35079" s="5">
        <v>97.2</v>
      </c>
      <c r="H35079" s="5">
        <v>96.7</v>
      </c>
      <c r="I35079" s="5">
        <v>0</v>
      </c>
      <c r="J35079" s="5">
        <v>0</v>
      </c>
      <c r="K35079" s="5">
        <v>0</v>
      </c>
    </row>
    <row r="35080" spans="1:11" x14ac:dyDescent="0.25">
      <c r="A35080" s="5">
        <f>35073</f>
      </c>
      <c r="B35080" s="5" t="s">
        <v>35088</v>
      </c>
      <c r="C35080" s="5">
        <v>101.1</v>
      </c>
      <c r="D35080" s="5">
        <v>0.1</v>
      </c>
      <c r="E35080" s="5">
        <v>101.2</v>
      </c>
      <c r="F35080" s="5">
        <v>201.6</v>
      </c>
      <c r="G35080" s="5">
        <v>100.6</v>
      </c>
      <c r="H35080" s="5">
        <v>100.5</v>
      </c>
      <c r="I35080" s="5">
        <v>0</v>
      </c>
      <c r="J35080" s="5">
        <v>0</v>
      </c>
      <c r="K35080" s="5">
        <v>0</v>
      </c>
    </row>
    <row r="35081" spans="1:11" x14ac:dyDescent="0.25">
      <c r="A35081" s="5">
        <f>35074</f>
      </c>
      <c r="B35081" s="5" t="s">
        <v>35089</v>
      </c>
      <c r="C35081" s="5">
        <v>101.1</v>
      </c>
      <c r="D35081" s="5">
        <v>0.1</v>
      </c>
      <c r="E35081" s="5">
        <v>101.2</v>
      </c>
      <c r="F35081" s="5">
        <v>201.6</v>
      </c>
      <c r="G35081" s="5">
        <v>100.6</v>
      </c>
      <c r="H35081" s="5">
        <v>100.5</v>
      </c>
      <c r="I35081" s="5">
        <v>0</v>
      </c>
      <c r="J35081" s="5">
        <v>0</v>
      </c>
      <c r="K35081" s="5">
        <v>0</v>
      </c>
    </row>
    <row r="35082" spans="1:11" x14ac:dyDescent="0.25">
      <c r="A35082" s="5">
        <f>35075</f>
      </c>
      <c r="B35082" s="5" t="s">
        <v>35090</v>
      </c>
      <c r="C35082" s="5">
        <v>98.3</v>
      </c>
      <c r="D35082" s="5">
        <v>0.1</v>
      </c>
      <c r="E35082" s="5">
        <v>98.3</v>
      </c>
      <c r="F35082" s="5">
        <v>196.3</v>
      </c>
      <c r="G35082" s="5">
        <v>98</v>
      </c>
      <c r="H35082" s="5">
        <v>97.9</v>
      </c>
      <c r="I35082" s="5">
        <v>0</v>
      </c>
      <c r="J35082" s="5">
        <v>0</v>
      </c>
      <c r="K35082" s="5">
        <v>0</v>
      </c>
    </row>
    <row r="35083" spans="1:11" x14ac:dyDescent="0.25">
      <c r="A35083" s="5">
        <f>35076</f>
      </c>
      <c r="B35083" s="5" t="s">
        <v>35091</v>
      </c>
      <c r="C35083" s="5">
        <v>98.3</v>
      </c>
      <c r="D35083" s="5">
        <v>0.1</v>
      </c>
      <c r="E35083" s="5">
        <v>98.3</v>
      </c>
      <c r="F35083" s="5">
        <v>196.3</v>
      </c>
      <c r="G35083" s="5">
        <v>98</v>
      </c>
      <c r="H35083" s="5">
        <v>97.9</v>
      </c>
      <c r="I35083" s="5">
        <v>0</v>
      </c>
      <c r="J35083" s="5">
        <v>0</v>
      </c>
      <c r="K35083" s="5">
        <v>0</v>
      </c>
    </row>
    <row r="35084" spans="1:11" x14ac:dyDescent="0.25">
      <c r="A35084" s="5">
        <f>35077</f>
      </c>
      <c r="B35084" s="5" t="s">
        <v>35092</v>
      </c>
      <c r="C35084" s="5">
        <v>94.5</v>
      </c>
      <c r="D35084" s="5">
        <v>0.1</v>
      </c>
      <c r="E35084" s="5">
        <v>94.6</v>
      </c>
      <c r="F35084" s="5">
        <v>193.5</v>
      </c>
      <c r="G35084" s="5">
        <v>96.4</v>
      </c>
      <c r="H35084" s="5">
        <v>96.5</v>
      </c>
      <c r="I35084" s="5">
        <v>0</v>
      </c>
      <c r="J35084" s="5">
        <v>0</v>
      </c>
      <c r="K35084" s="5">
        <v>0</v>
      </c>
    </row>
    <row r="35085" spans="1:11" x14ac:dyDescent="0.25">
      <c r="A35085" s="5">
        <f>35078</f>
      </c>
      <c r="B35085" s="5" t="s">
        <v>35093</v>
      </c>
      <c r="C35085" s="5">
        <v>94.5</v>
      </c>
      <c r="D35085" s="5">
        <v>0.1</v>
      </c>
      <c r="E35085" s="5">
        <v>94.6</v>
      </c>
      <c r="F35085" s="5">
        <v>193.5</v>
      </c>
      <c r="G35085" s="5">
        <v>96.4</v>
      </c>
      <c r="H35085" s="5">
        <v>96.5</v>
      </c>
      <c r="I35085" s="5">
        <v>0</v>
      </c>
      <c r="J35085" s="5">
        <v>0</v>
      </c>
      <c r="K35085" s="5">
        <v>0</v>
      </c>
    </row>
    <row r="35086" spans="1:11" x14ac:dyDescent="0.25">
      <c r="A35086" s="5">
        <f>35079</f>
      </c>
      <c r="B35086" s="5" t="s">
        <v>35094</v>
      </c>
      <c r="C35086" s="5">
        <v>94.5</v>
      </c>
      <c r="D35086" s="5">
        <v>0.1</v>
      </c>
      <c r="E35086" s="5">
        <v>94.6</v>
      </c>
      <c r="F35086" s="5">
        <v>193.5</v>
      </c>
      <c r="G35086" s="5">
        <v>96.4</v>
      </c>
      <c r="H35086" s="5">
        <v>96.5</v>
      </c>
      <c r="I35086" s="5">
        <v>0</v>
      </c>
      <c r="J35086" s="5">
        <v>0</v>
      </c>
      <c r="K35086" s="5">
        <v>0</v>
      </c>
    </row>
    <row r="35087" spans="1:11" x14ac:dyDescent="0.25">
      <c r="A35087" s="5">
        <f>35080</f>
      </c>
      <c r="B35087" s="5" t="s">
        <v>35095</v>
      </c>
      <c r="C35087" s="5">
        <v>94.5</v>
      </c>
      <c r="D35087" s="5">
        <v>0.1</v>
      </c>
      <c r="E35087" s="5">
        <v>94.6</v>
      </c>
      <c r="F35087" s="5">
        <v>193.5</v>
      </c>
      <c r="G35087" s="5">
        <v>96.4</v>
      </c>
      <c r="H35087" s="5">
        <v>96.5</v>
      </c>
      <c r="I35087" s="5">
        <v>0</v>
      </c>
      <c r="J35087" s="5">
        <v>0</v>
      </c>
      <c r="K35087" s="5">
        <v>0</v>
      </c>
    </row>
    <row r="35088" spans="1:11" x14ac:dyDescent="0.25">
      <c r="A35088" s="5">
        <f>35081</f>
      </c>
      <c r="B35088" s="5" t="s">
        <v>35096</v>
      </c>
      <c r="C35088" s="5">
        <v>104</v>
      </c>
      <c r="D35088" s="5">
        <v>0.1</v>
      </c>
      <c r="E35088" s="5">
        <v>104.1</v>
      </c>
      <c r="F35088" s="5">
        <v>207.2</v>
      </c>
      <c r="G35088" s="5">
        <v>103.7</v>
      </c>
      <c r="H35088" s="5">
        <v>103.5</v>
      </c>
      <c r="I35088" s="5">
        <v>0</v>
      </c>
      <c r="J35088" s="5">
        <v>0</v>
      </c>
      <c r="K35088" s="5">
        <v>0</v>
      </c>
    </row>
    <row r="35089" spans="1:11" x14ac:dyDescent="0.25">
      <c r="A35089" s="5">
        <f>35082</f>
      </c>
      <c r="B35089" s="5" t="s">
        <v>35097</v>
      </c>
      <c r="C35089" s="5">
        <v>104</v>
      </c>
      <c r="D35089" s="5">
        <v>0.1</v>
      </c>
      <c r="E35089" s="5">
        <v>104.1</v>
      </c>
      <c r="F35089" s="5">
        <v>207.2</v>
      </c>
      <c r="G35089" s="5">
        <v>103.7</v>
      </c>
      <c r="H35089" s="5">
        <v>103.5</v>
      </c>
      <c r="I35089" s="5">
        <v>0</v>
      </c>
      <c r="J35089" s="5">
        <v>0</v>
      </c>
      <c r="K35089" s="5">
        <v>0</v>
      </c>
    </row>
    <row r="35090" spans="1:11" x14ac:dyDescent="0.25">
      <c r="A35090" s="5">
        <f>35083</f>
      </c>
      <c r="B35090" s="5" t="s">
        <v>35098</v>
      </c>
      <c r="C35090" s="5">
        <v>101.8</v>
      </c>
      <c r="D35090" s="5">
        <v>0.1</v>
      </c>
      <c r="E35090" s="5">
        <v>101.9</v>
      </c>
      <c r="F35090" s="5">
        <v>203.5</v>
      </c>
      <c r="G35090" s="5">
        <v>101.6</v>
      </c>
      <c r="H35090" s="5">
        <v>101.5</v>
      </c>
      <c r="I35090" s="5">
        <v>0</v>
      </c>
      <c r="J35090" s="5">
        <v>0</v>
      </c>
      <c r="K35090" s="5">
        <v>0</v>
      </c>
    </row>
    <row r="35091" spans="1:11" x14ac:dyDescent="0.25">
      <c r="A35091" s="5">
        <f>35084</f>
      </c>
      <c r="B35091" s="5" t="s">
        <v>35099</v>
      </c>
      <c r="C35091" s="5">
        <v>101.8</v>
      </c>
      <c r="D35091" s="5">
        <v>0.1</v>
      </c>
      <c r="E35091" s="5">
        <v>101.9</v>
      </c>
      <c r="F35091" s="5">
        <v>203.5</v>
      </c>
      <c r="G35091" s="5">
        <v>101.6</v>
      </c>
      <c r="H35091" s="5">
        <v>101.5</v>
      </c>
      <c r="I35091" s="5">
        <v>0</v>
      </c>
      <c r="J35091" s="5">
        <v>0</v>
      </c>
      <c r="K35091" s="5">
        <v>0</v>
      </c>
    </row>
    <row r="35092" spans="1:11" x14ac:dyDescent="0.25">
      <c r="A35092" s="5">
        <f>35085</f>
      </c>
      <c r="B35092" s="5" t="s">
        <v>35100</v>
      </c>
      <c r="C35092" s="5">
        <v>93.6</v>
      </c>
      <c r="D35092" s="5">
        <v>0.1</v>
      </c>
      <c r="E35092" s="5">
        <v>93.8</v>
      </c>
      <c r="F35092" s="5">
        <v>188.3</v>
      </c>
      <c r="G35092" s="5">
        <v>93.6</v>
      </c>
      <c r="H35092" s="5">
        <v>93.5</v>
      </c>
      <c r="I35092" s="5">
        <v>0</v>
      </c>
      <c r="J35092" s="5">
        <v>0</v>
      </c>
      <c r="K35092" s="5">
        <v>0</v>
      </c>
    </row>
    <row r="35093" spans="1:11" x14ac:dyDescent="0.25">
      <c r="A35093" s="5">
        <f>35086</f>
      </c>
      <c r="B35093" s="5" t="s">
        <v>35101</v>
      </c>
      <c r="C35093" s="5">
        <v>93.6</v>
      </c>
      <c r="D35093" s="5">
        <v>0.1</v>
      </c>
      <c r="E35093" s="5">
        <v>93.8</v>
      </c>
      <c r="F35093" s="5">
        <v>188.3</v>
      </c>
      <c r="G35093" s="5">
        <v>93.6</v>
      </c>
      <c r="H35093" s="5">
        <v>93.5</v>
      </c>
      <c r="I35093" s="5">
        <v>0</v>
      </c>
      <c r="J35093" s="5">
        <v>0</v>
      </c>
      <c r="K35093" s="5">
        <v>0</v>
      </c>
    </row>
    <row r="35094" spans="1:11" x14ac:dyDescent="0.25">
      <c r="A35094" s="5">
        <f>35087</f>
      </c>
      <c r="B35094" s="5" t="s">
        <v>35102</v>
      </c>
      <c r="C35094" s="5">
        <v>97.8</v>
      </c>
      <c r="D35094" s="5">
        <v>0.1</v>
      </c>
      <c r="E35094" s="5">
        <v>98</v>
      </c>
      <c r="F35094" s="5">
        <v>199.7</v>
      </c>
      <c r="G35094" s="5">
        <v>98.6</v>
      </c>
      <c r="H35094" s="5">
        <v>97.5</v>
      </c>
      <c r="I35094" s="5">
        <v>0</v>
      </c>
      <c r="J35094" s="5">
        <v>0</v>
      </c>
      <c r="K35094" s="5">
        <v>0</v>
      </c>
    </row>
    <row r="35095" spans="1:11" x14ac:dyDescent="0.25">
      <c r="A35095" s="5">
        <f>35088</f>
      </c>
      <c r="B35095" s="5" t="s">
        <v>35103</v>
      </c>
      <c r="C35095" s="5">
        <v>97.8</v>
      </c>
      <c r="D35095" s="5">
        <v>0.1</v>
      </c>
      <c r="E35095" s="5">
        <v>98</v>
      </c>
      <c r="F35095" s="5">
        <v>199.7</v>
      </c>
      <c r="G35095" s="5">
        <v>98.6</v>
      </c>
      <c r="H35095" s="5">
        <v>97.5</v>
      </c>
      <c r="I35095" s="5">
        <v>0</v>
      </c>
      <c r="J35095" s="5">
        <v>0</v>
      </c>
      <c r="K35095" s="5">
        <v>0</v>
      </c>
    </row>
    <row r="35096" spans="1:11" x14ac:dyDescent="0.25">
      <c r="A35096" s="5">
        <f>35089</f>
      </c>
      <c r="B35096" s="5" t="s">
        <v>35104</v>
      </c>
      <c r="C35096" s="5">
        <v>97.8</v>
      </c>
      <c r="D35096" s="5">
        <v>0.1</v>
      </c>
      <c r="E35096" s="5">
        <v>98</v>
      </c>
      <c r="F35096" s="5">
        <v>199.7</v>
      </c>
      <c r="G35096" s="5">
        <v>98.6</v>
      </c>
      <c r="H35096" s="5">
        <v>97.5</v>
      </c>
      <c r="I35096" s="5">
        <v>0</v>
      </c>
      <c r="J35096" s="5">
        <v>0</v>
      </c>
      <c r="K35096" s="5">
        <v>0</v>
      </c>
    </row>
    <row r="35097" spans="1:11" x14ac:dyDescent="0.25">
      <c r="A35097" s="5">
        <f>35090</f>
      </c>
      <c r="B35097" s="5" t="s">
        <v>35105</v>
      </c>
      <c r="C35097" s="5">
        <v>97.8</v>
      </c>
      <c r="D35097" s="5">
        <v>0.1</v>
      </c>
      <c r="E35097" s="5">
        <v>98</v>
      </c>
      <c r="F35097" s="5">
        <v>199.7</v>
      </c>
      <c r="G35097" s="5">
        <v>98.6</v>
      </c>
      <c r="H35097" s="5">
        <v>97.5</v>
      </c>
      <c r="I35097" s="5">
        <v>0</v>
      </c>
      <c r="J35097" s="5">
        <v>0</v>
      </c>
      <c r="K35097" s="5">
        <v>0</v>
      </c>
    </row>
    <row r="35098" spans="1:11" x14ac:dyDescent="0.25">
      <c r="A35098" s="5">
        <f>35091</f>
      </c>
      <c r="B35098" s="5" t="s">
        <v>35106</v>
      </c>
      <c r="C35098" s="5">
        <v>102.9</v>
      </c>
      <c r="D35098" s="5">
        <v>0.1</v>
      </c>
      <c r="E35098" s="5">
        <v>103.1</v>
      </c>
      <c r="F35098" s="5">
        <v>204.9</v>
      </c>
      <c r="G35098" s="5">
        <v>102.1</v>
      </c>
      <c r="H35098" s="5">
        <v>102.3</v>
      </c>
      <c r="I35098" s="5">
        <v>0</v>
      </c>
      <c r="J35098" s="5">
        <v>0</v>
      </c>
      <c r="K35098" s="5">
        <v>0</v>
      </c>
    </row>
    <row r="35099" spans="1:11" x14ac:dyDescent="0.25">
      <c r="A35099" s="5">
        <f>35092</f>
      </c>
      <c r="B35099" s="5" t="s">
        <v>35107</v>
      </c>
      <c r="C35099" s="5">
        <v>102.9</v>
      </c>
      <c r="D35099" s="5">
        <v>0.1</v>
      </c>
      <c r="E35099" s="5">
        <v>103.1</v>
      </c>
      <c r="F35099" s="5">
        <v>204.9</v>
      </c>
      <c r="G35099" s="5">
        <v>102.1</v>
      </c>
      <c r="H35099" s="5">
        <v>102.3</v>
      </c>
      <c r="I35099" s="5">
        <v>0</v>
      </c>
      <c r="J35099" s="5">
        <v>0</v>
      </c>
      <c r="K35099" s="5">
        <v>0</v>
      </c>
    </row>
    <row r="35100" spans="1:11" x14ac:dyDescent="0.25">
      <c r="A35100" s="5">
        <f>35093</f>
      </c>
      <c r="B35100" s="5" t="s">
        <v>35108</v>
      </c>
      <c r="C35100" s="5">
        <v>104.8</v>
      </c>
      <c r="D35100" s="5">
        <v>0.1</v>
      </c>
      <c r="E35100" s="5">
        <v>104.9</v>
      </c>
      <c r="F35100" s="5">
        <v>209.1</v>
      </c>
      <c r="G35100" s="5">
        <v>104.4</v>
      </c>
      <c r="H35100" s="5">
        <v>104.2</v>
      </c>
      <c r="I35100" s="5">
        <v>0</v>
      </c>
      <c r="J35100" s="5">
        <v>0</v>
      </c>
      <c r="K35100" s="5">
        <v>0</v>
      </c>
    </row>
    <row r="35101" spans="1:11" x14ac:dyDescent="0.25">
      <c r="A35101" s="5">
        <f>35094</f>
      </c>
      <c r="B35101" s="5" t="s">
        <v>35109</v>
      </c>
      <c r="C35101" s="5">
        <v>104.8</v>
      </c>
      <c r="D35101" s="5">
        <v>0.1</v>
      </c>
      <c r="E35101" s="5">
        <v>104.9</v>
      </c>
      <c r="F35101" s="5">
        <v>209.1</v>
      </c>
      <c r="G35101" s="5">
        <v>104.4</v>
      </c>
      <c r="H35101" s="5">
        <v>104.2</v>
      </c>
      <c r="I35101" s="5">
        <v>0</v>
      </c>
      <c r="J35101" s="5">
        <v>0</v>
      </c>
      <c r="K35101" s="5">
        <v>0</v>
      </c>
    </row>
    <row r="35102" spans="1:11" x14ac:dyDescent="0.25">
      <c r="A35102" s="5">
        <f>35095</f>
      </c>
      <c r="B35102" s="5" t="s">
        <v>35110</v>
      </c>
      <c r="C35102" s="5">
        <v>101.3</v>
      </c>
      <c r="D35102" s="5">
        <v>0.1</v>
      </c>
      <c r="E35102" s="5">
        <v>101.5</v>
      </c>
      <c r="F35102" s="5">
        <v>203.2</v>
      </c>
      <c r="G35102" s="5">
        <v>101.4</v>
      </c>
      <c r="H35102" s="5">
        <v>101.3</v>
      </c>
      <c r="I35102" s="5">
        <v>0</v>
      </c>
      <c r="J35102" s="5">
        <v>0</v>
      </c>
      <c r="K35102" s="5">
        <v>0</v>
      </c>
    </row>
    <row r="35103" spans="1:11" x14ac:dyDescent="0.25">
      <c r="A35103" s="5">
        <f>35096</f>
      </c>
      <c r="B35103" s="5" t="s">
        <v>35111</v>
      </c>
      <c r="C35103" s="5">
        <v>101.3</v>
      </c>
      <c r="D35103" s="5">
        <v>0.1</v>
      </c>
      <c r="E35103" s="5">
        <v>101.5</v>
      </c>
      <c r="F35103" s="5">
        <v>203.2</v>
      </c>
      <c r="G35103" s="5">
        <v>101.4</v>
      </c>
      <c r="H35103" s="5">
        <v>101.3</v>
      </c>
      <c r="I35103" s="5">
        <v>0</v>
      </c>
      <c r="J35103" s="5">
        <v>0</v>
      </c>
      <c r="K35103" s="5">
        <v>0</v>
      </c>
    </row>
    <row r="35104" spans="1:11" x14ac:dyDescent="0.25">
      <c r="A35104" s="5">
        <f>35097</f>
      </c>
      <c r="B35104" s="5" t="s">
        <v>35112</v>
      </c>
      <c r="C35104" s="5">
        <v>101.8</v>
      </c>
      <c r="D35104" s="5">
        <v>0.1</v>
      </c>
      <c r="E35104" s="5">
        <v>101.9</v>
      </c>
      <c r="F35104" s="5">
        <v>203.4</v>
      </c>
      <c r="G35104" s="5">
        <v>101.4</v>
      </c>
      <c r="H35104" s="5">
        <v>101.3</v>
      </c>
      <c r="I35104" s="5">
        <v>0</v>
      </c>
      <c r="J35104" s="5">
        <v>0</v>
      </c>
      <c r="K35104" s="5">
        <v>0</v>
      </c>
    </row>
    <row r="35105" spans="1:11" x14ac:dyDescent="0.25">
      <c r="A35105" s="5">
        <f>35098</f>
      </c>
      <c r="B35105" s="5" t="s">
        <v>35113</v>
      </c>
      <c r="C35105" s="5">
        <v>101.8</v>
      </c>
      <c r="D35105" s="5">
        <v>0.1</v>
      </c>
      <c r="E35105" s="5">
        <v>101.9</v>
      </c>
      <c r="F35105" s="5">
        <v>203.4</v>
      </c>
      <c r="G35105" s="5">
        <v>101.4</v>
      </c>
      <c r="H35105" s="5">
        <v>101.3</v>
      </c>
      <c r="I35105" s="5">
        <v>0</v>
      </c>
      <c r="J35105" s="5">
        <v>0</v>
      </c>
      <c r="K35105" s="5">
        <v>0</v>
      </c>
    </row>
    <row r="35106" spans="1:11" x14ac:dyDescent="0.25">
      <c r="A35106" s="5">
        <f>35099</f>
      </c>
      <c r="B35106" s="5" t="s">
        <v>35114</v>
      </c>
      <c r="C35106" s="5">
        <v>101.8</v>
      </c>
      <c r="D35106" s="5">
        <v>0.1</v>
      </c>
      <c r="E35106" s="5">
        <v>101.9</v>
      </c>
      <c r="F35106" s="5">
        <v>203.4</v>
      </c>
      <c r="G35106" s="5">
        <v>101.4</v>
      </c>
      <c r="H35106" s="5">
        <v>101.3</v>
      </c>
      <c r="I35106" s="5">
        <v>0</v>
      </c>
      <c r="J35106" s="5">
        <v>0</v>
      </c>
      <c r="K35106" s="5">
        <v>0</v>
      </c>
    </row>
    <row r="35107" spans="1:11" x14ac:dyDescent="0.25">
      <c r="A35107" s="5">
        <f>35100</f>
      </c>
      <c r="B35107" s="5" t="s">
        <v>35115</v>
      </c>
      <c r="C35107" s="5">
        <v>101.8</v>
      </c>
      <c r="D35107" s="5">
        <v>0.1</v>
      </c>
      <c r="E35107" s="5">
        <v>101.9</v>
      </c>
      <c r="F35107" s="5">
        <v>203.4</v>
      </c>
      <c r="G35107" s="5">
        <v>101.4</v>
      </c>
      <c r="H35107" s="5">
        <v>101.3</v>
      </c>
      <c r="I35107" s="5">
        <v>0</v>
      </c>
      <c r="J35107" s="5">
        <v>0</v>
      </c>
      <c r="K35107" s="5">
        <v>0</v>
      </c>
    </row>
    <row r="35108" spans="1:11" x14ac:dyDescent="0.25">
      <c r="A35108" s="5">
        <f>35101</f>
      </c>
      <c r="B35108" s="5" t="s">
        <v>35116</v>
      </c>
      <c r="C35108" s="5">
        <v>101.8</v>
      </c>
      <c r="D35108" s="5">
        <v>0.1</v>
      </c>
      <c r="E35108" s="5">
        <v>102</v>
      </c>
      <c r="F35108" s="5">
        <v>204</v>
      </c>
      <c r="G35108" s="5">
        <v>101.8</v>
      </c>
      <c r="H35108" s="5">
        <v>101.6</v>
      </c>
      <c r="I35108" s="5">
        <v>0</v>
      </c>
      <c r="J35108" s="5">
        <v>0</v>
      </c>
      <c r="K35108" s="5">
        <v>0</v>
      </c>
    </row>
    <row r="35109" spans="1:11" x14ac:dyDescent="0.25">
      <c r="A35109" s="5">
        <f>35102</f>
      </c>
      <c r="B35109" s="5" t="s">
        <v>35117</v>
      </c>
      <c r="C35109" s="5">
        <v>101.8</v>
      </c>
      <c r="D35109" s="5">
        <v>0.1</v>
      </c>
      <c r="E35109" s="5">
        <v>102</v>
      </c>
      <c r="F35109" s="5">
        <v>204</v>
      </c>
      <c r="G35109" s="5">
        <v>101.8</v>
      </c>
      <c r="H35109" s="5">
        <v>101.6</v>
      </c>
      <c r="I35109" s="5">
        <v>0</v>
      </c>
      <c r="J35109" s="5">
        <v>0</v>
      </c>
      <c r="K35109" s="5">
        <v>0</v>
      </c>
    </row>
    <row r="35110" spans="1:11" x14ac:dyDescent="0.25">
      <c r="A35110" s="5">
        <f>35103</f>
      </c>
      <c r="B35110" s="5" t="s">
        <v>35118</v>
      </c>
      <c r="C35110" s="5">
        <v>101.9</v>
      </c>
      <c r="D35110" s="5">
        <v>0.1</v>
      </c>
      <c r="E35110" s="5">
        <v>102.1</v>
      </c>
      <c r="F35110" s="5">
        <v>203.3</v>
      </c>
      <c r="G35110" s="5">
        <v>101.5</v>
      </c>
      <c r="H35110" s="5">
        <v>101.3</v>
      </c>
      <c r="I35110" s="5">
        <v>0</v>
      </c>
      <c r="J35110" s="5">
        <v>0</v>
      </c>
      <c r="K35110" s="5">
        <v>0</v>
      </c>
    </row>
    <row r="35111" spans="1:11" x14ac:dyDescent="0.25">
      <c r="A35111" s="5">
        <f>35104</f>
      </c>
      <c r="B35111" s="5" t="s">
        <v>35119</v>
      </c>
      <c r="C35111" s="5">
        <v>101.9</v>
      </c>
      <c r="D35111" s="5">
        <v>0.1</v>
      </c>
      <c r="E35111" s="5">
        <v>102.1</v>
      </c>
      <c r="F35111" s="5">
        <v>203.3</v>
      </c>
      <c r="G35111" s="5">
        <v>101.5</v>
      </c>
      <c r="H35111" s="5">
        <v>101.3</v>
      </c>
      <c r="I35111" s="5">
        <v>0</v>
      </c>
      <c r="J35111" s="5">
        <v>0</v>
      </c>
      <c r="K35111" s="5">
        <v>0</v>
      </c>
    </row>
    <row r="35112" spans="1:11" x14ac:dyDescent="0.25">
      <c r="A35112" s="5">
        <f>35105</f>
      </c>
      <c r="B35112" s="5" t="s">
        <v>35120</v>
      </c>
      <c r="C35112" s="5">
        <v>100.9</v>
      </c>
      <c r="D35112" s="5">
        <v>0.1</v>
      </c>
      <c r="E35112" s="5">
        <v>101.1</v>
      </c>
      <c r="F35112" s="5">
        <v>202.8</v>
      </c>
      <c r="G35112" s="5">
        <v>101.2</v>
      </c>
      <c r="H35112" s="5">
        <v>101</v>
      </c>
      <c r="I35112" s="5">
        <v>0</v>
      </c>
      <c r="J35112" s="5">
        <v>0</v>
      </c>
      <c r="K35112" s="5">
        <v>0</v>
      </c>
    </row>
    <row r="35113" spans="1:11" x14ac:dyDescent="0.25">
      <c r="A35113" s="5">
        <f>35106</f>
      </c>
      <c r="B35113" s="5" t="s">
        <v>35121</v>
      </c>
      <c r="C35113" s="5">
        <v>100.9</v>
      </c>
      <c r="D35113" s="5">
        <v>0.1</v>
      </c>
      <c r="E35113" s="5">
        <v>101.1</v>
      </c>
      <c r="F35113" s="5">
        <v>202.8</v>
      </c>
      <c r="G35113" s="5">
        <v>101.2</v>
      </c>
      <c r="H35113" s="5">
        <v>101</v>
      </c>
      <c r="I35113" s="5">
        <v>0</v>
      </c>
      <c r="J35113" s="5">
        <v>0</v>
      </c>
      <c r="K35113" s="5">
        <v>0</v>
      </c>
    </row>
    <row r="35114" spans="1:11" x14ac:dyDescent="0.25">
      <c r="A35114" s="5">
        <f>35107</f>
      </c>
      <c r="B35114" s="5" t="s">
        <v>35122</v>
      </c>
      <c r="C35114" s="5">
        <v>101.5</v>
      </c>
      <c r="D35114" s="5">
        <v>0.1</v>
      </c>
      <c r="E35114" s="5">
        <v>101.6</v>
      </c>
      <c r="F35114" s="5">
        <v>202.6</v>
      </c>
      <c r="G35114" s="5">
        <v>101.1</v>
      </c>
      <c r="H35114" s="5">
        <v>101.1</v>
      </c>
      <c r="I35114" s="5">
        <v>0</v>
      </c>
      <c r="J35114" s="5">
        <v>0</v>
      </c>
      <c r="K35114" s="5">
        <v>0</v>
      </c>
    </row>
    <row r="35115" spans="1:11" x14ac:dyDescent="0.25">
      <c r="A35115" s="5">
        <f>35108</f>
      </c>
      <c r="B35115" s="5" t="s">
        <v>35123</v>
      </c>
      <c r="C35115" s="5">
        <v>101.5</v>
      </c>
      <c r="D35115" s="5">
        <v>0.1</v>
      </c>
      <c r="E35115" s="5">
        <v>101.6</v>
      </c>
      <c r="F35115" s="5">
        <v>202.6</v>
      </c>
      <c r="G35115" s="5">
        <v>101.1</v>
      </c>
      <c r="H35115" s="5">
        <v>101.1</v>
      </c>
      <c r="I35115" s="5">
        <v>0</v>
      </c>
      <c r="J35115" s="5">
        <v>0</v>
      </c>
      <c r="K35115" s="5">
        <v>0</v>
      </c>
    </row>
    <row r="35116" spans="1:11" x14ac:dyDescent="0.25">
      <c r="A35116" s="5">
        <f>35109</f>
      </c>
      <c r="B35116" s="5" t="s">
        <v>35124</v>
      </c>
      <c r="C35116" s="5">
        <v>101.5</v>
      </c>
      <c r="D35116" s="5">
        <v>0.1</v>
      </c>
      <c r="E35116" s="5">
        <v>101.6</v>
      </c>
      <c r="F35116" s="5">
        <v>202.6</v>
      </c>
      <c r="G35116" s="5">
        <v>101.1</v>
      </c>
      <c r="H35116" s="5">
        <v>101.1</v>
      </c>
      <c r="I35116" s="5">
        <v>0</v>
      </c>
      <c r="J35116" s="5">
        <v>0</v>
      </c>
      <c r="K35116" s="5">
        <v>0</v>
      </c>
    </row>
    <row r="35117" spans="1:11" x14ac:dyDescent="0.25">
      <c r="A35117" s="5">
        <f>35110</f>
      </c>
      <c r="B35117" s="5" t="s">
        <v>35125</v>
      </c>
      <c r="C35117" s="5">
        <v>99.6</v>
      </c>
      <c r="D35117" s="5">
        <v>0.1</v>
      </c>
      <c r="E35117" s="5">
        <v>101.6</v>
      </c>
      <c r="F35117" s="5">
        <v>202.6</v>
      </c>
      <c r="G35117" s="5">
        <v>101.1</v>
      </c>
      <c r="H35117" s="5">
        <v>101.1</v>
      </c>
      <c r="I35117" s="5">
        <v>0</v>
      </c>
      <c r="J35117" s="5">
        <v>0</v>
      </c>
      <c r="K35117" s="5">
        <v>0</v>
      </c>
    </row>
    <row r="35118" spans="1:11" x14ac:dyDescent="0.25">
      <c r="A35118" s="5">
        <f>35111</f>
      </c>
      <c r="B35118" s="5" t="s">
        <v>35126</v>
      </c>
      <c r="C35118" s="5">
        <v>99.6</v>
      </c>
      <c r="D35118" s="5">
        <v>0.1</v>
      </c>
      <c r="E35118" s="5">
        <v>99.8</v>
      </c>
      <c r="F35118" s="5">
        <v>199</v>
      </c>
      <c r="G35118" s="5">
        <v>99.3</v>
      </c>
      <c r="H35118" s="5">
        <v>99.2</v>
      </c>
      <c r="I35118" s="5">
        <v>0</v>
      </c>
      <c r="J35118" s="5">
        <v>0</v>
      </c>
      <c r="K35118" s="5">
        <v>0</v>
      </c>
    </row>
    <row r="35119" spans="1:11" x14ac:dyDescent="0.25">
      <c r="A35119" s="5">
        <f>35112</f>
      </c>
      <c r="B35119" s="5" t="s">
        <v>35127</v>
      </c>
      <c r="C35119" s="5">
        <v>99.6</v>
      </c>
      <c r="D35119" s="5">
        <v>0.1</v>
      </c>
      <c r="E35119" s="5">
        <v>99.8</v>
      </c>
      <c r="F35119" s="5">
        <v>199</v>
      </c>
      <c r="G35119" s="5">
        <v>99.3</v>
      </c>
      <c r="H35119" s="5">
        <v>99.2</v>
      </c>
      <c r="I35119" s="5">
        <v>0</v>
      </c>
      <c r="J35119" s="5">
        <v>0</v>
      </c>
      <c r="K35119" s="5">
        <v>0</v>
      </c>
    </row>
    <row r="35120" spans="1:11" x14ac:dyDescent="0.25">
      <c r="A35120" s="5">
        <f>35113</f>
      </c>
      <c r="B35120" s="5" t="s">
        <v>35128</v>
      </c>
      <c r="C35120" s="5">
        <v>103.1</v>
      </c>
      <c r="D35120" s="5">
        <v>0.1</v>
      </c>
      <c r="E35120" s="5">
        <v>103.3</v>
      </c>
      <c r="F35120" s="5">
        <v>206.2</v>
      </c>
      <c r="G35120" s="5">
        <v>102.8</v>
      </c>
      <c r="H35120" s="5">
        <v>102.6</v>
      </c>
      <c r="I35120" s="5">
        <v>0</v>
      </c>
      <c r="J35120" s="5">
        <v>0</v>
      </c>
      <c r="K35120" s="5">
        <v>0</v>
      </c>
    </row>
    <row r="35121" spans="1:11" x14ac:dyDescent="0.25">
      <c r="A35121" s="5">
        <f>35114</f>
      </c>
      <c r="B35121" s="5" t="s">
        <v>35129</v>
      </c>
      <c r="C35121" s="5">
        <v>103.1</v>
      </c>
      <c r="D35121" s="5">
        <v>0.1</v>
      </c>
      <c r="E35121" s="5">
        <v>103.3</v>
      </c>
      <c r="F35121" s="5">
        <v>206.2</v>
      </c>
      <c r="G35121" s="5">
        <v>102.8</v>
      </c>
      <c r="H35121" s="5">
        <v>102.6</v>
      </c>
      <c r="I35121" s="5">
        <v>0</v>
      </c>
      <c r="J35121" s="5">
        <v>0</v>
      </c>
      <c r="K35121" s="5">
        <v>0</v>
      </c>
    </row>
    <row r="35122" spans="1:11" x14ac:dyDescent="0.25">
      <c r="A35122" s="5">
        <f>35115</f>
      </c>
      <c r="B35122" s="5" t="s">
        <v>35130</v>
      </c>
      <c r="C35122" s="5">
        <v>93</v>
      </c>
      <c r="D35122" s="5">
        <v>0.1</v>
      </c>
      <c r="E35122" s="5">
        <v>93.1</v>
      </c>
      <c r="F35122" s="5">
        <v>191.3</v>
      </c>
      <c r="G35122" s="5">
        <v>94.9</v>
      </c>
      <c r="H35122" s="5">
        <v>94.3</v>
      </c>
      <c r="I35122" s="5">
        <v>0</v>
      </c>
      <c r="J35122" s="5">
        <v>0</v>
      </c>
      <c r="K35122" s="5">
        <v>0</v>
      </c>
    </row>
    <row r="35123" spans="1:11" x14ac:dyDescent="0.25">
      <c r="A35123" s="5">
        <f>35116</f>
      </c>
      <c r="B35123" s="5" t="s">
        <v>35131</v>
      </c>
      <c r="C35123" s="5">
        <v>93</v>
      </c>
      <c r="D35123" s="5">
        <v>0.1</v>
      </c>
      <c r="E35123" s="5">
        <v>93.1</v>
      </c>
      <c r="F35123" s="5">
        <v>191.3</v>
      </c>
      <c r="G35123" s="5">
        <v>94.9</v>
      </c>
      <c r="H35123" s="5">
        <v>94.3</v>
      </c>
      <c r="I35123" s="5">
        <v>0</v>
      </c>
      <c r="J35123" s="5">
        <v>0</v>
      </c>
      <c r="K35123" s="5">
        <v>0</v>
      </c>
    </row>
    <row r="35124" spans="1:11" x14ac:dyDescent="0.25">
      <c r="A35124" s="5">
        <f>35117</f>
      </c>
      <c r="B35124" s="5" t="s">
        <v>35132</v>
      </c>
      <c r="C35124" s="5">
        <v>95.8</v>
      </c>
      <c r="D35124" s="5">
        <v>0.1</v>
      </c>
      <c r="E35124" s="5">
        <v>96</v>
      </c>
      <c r="F35124" s="5">
        <v>191.6</v>
      </c>
      <c r="G35124" s="5">
        <v>95.6</v>
      </c>
      <c r="H35124" s="5">
        <v>95.5</v>
      </c>
      <c r="I35124" s="5">
        <v>0</v>
      </c>
      <c r="J35124" s="5">
        <v>0</v>
      </c>
      <c r="K35124" s="5">
        <v>0</v>
      </c>
    </row>
    <row r="35125" spans="1:11" x14ac:dyDescent="0.25">
      <c r="A35125" s="5">
        <f>35118</f>
      </c>
      <c r="B35125" s="5" t="s">
        <v>35133</v>
      </c>
      <c r="C35125" s="5">
        <v>95.8</v>
      </c>
      <c r="D35125" s="5">
        <v>0.1</v>
      </c>
      <c r="E35125" s="5">
        <v>96</v>
      </c>
      <c r="F35125" s="5">
        <v>191.6</v>
      </c>
      <c r="G35125" s="5">
        <v>95.6</v>
      </c>
      <c r="H35125" s="5">
        <v>95.5</v>
      </c>
      <c r="I35125" s="5">
        <v>0</v>
      </c>
      <c r="J35125" s="5">
        <v>0</v>
      </c>
      <c r="K35125" s="5">
        <v>0</v>
      </c>
    </row>
    <row r="35126" spans="1:11" x14ac:dyDescent="0.25">
      <c r="A35126" s="5">
        <f>35119</f>
      </c>
      <c r="B35126" s="5" t="s">
        <v>35134</v>
      </c>
      <c r="C35126" s="5">
        <v>95.8</v>
      </c>
      <c r="D35126" s="5">
        <v>0.1</v>
      </c>
      <c r="E35126" s="5">
        <v>96</v>
      </c>
      <c r="F35126" s="5">
        <v>191.6</v>
      </c>
      <c r="G35126" s="5">
        <v>95.6</v>
      </c>
      <c r="H35126" s="5">
        <v>95.5</v>
      </c>
      <c r="I35126" s="5">
        <v>0</v>
      </c>
      <c r="J35126" s="5">
        <v>0</v>
      </c>
      <c r="K35126" s="5">
        <v>0</v>
      </c>
    </row>
    <row r="35127" spans="1:11" x14ac:dyDescent="0.25">
      <c r="A35127" s="5">
        <f>35120</f>
      </c>
      <c r="B35127" s="5" t="s">
        <v>35135</v>
      </c>
      <c r="C35127" s="5">
        <v>95.8</v>
      </c>
      <c r="D35127" s="5">
        <v>0.1</v>
      </c>
      <c r="E35127" s="5">
        <v>96</v>
      </c>
      <c r="F35127" s="5">
        <v>191.6</v>
      </c>
      <c r="G35127" s="5">
        <v>95.6</v>
      </c>
      <c r="H35127" s="5">
        <v>95.5</v>
      </c>
      <c r="I35127" s="5">
        <v>0</v>
      </c>
      <c r="J35127" s="5">
        <v>0</v>
      </c>
      <c r="K35127" s="5">
        <v>0</v>
      </c>
    </row>
    <row r="35128" spans="1:11" x14ac:dyDescent="0.25">
      <c r="A35128" s="5">
        <f>35121</f>
      </c>
      <c r="B35128" s="5" t="s">
        <v>35136</v>
      </c>
      <c r="C35128" s="5">
        <v>98.7</v>
      </c>
      <c r="D35128" s="5">
        <v>0.1</v>
      </c>
      <c r="E35128" s="5">
        <v>98.9</v>
      </c>
      <c r="F35128" s="5">
        <v>193.5</v>
      </c>
      <c r="G35128" s="5">
        <v>96.6</v>
      </c>
      <c r="H35128" s="5">
        <v>96.1</v>
      </c>
      <c r="I35128" s="5">
        <v>0</v>
      </c>
      <c r="J35128" s="5">
        <v>0</v>
      </c>
      <c r="K35128" s="5">
        <v>0</v>
      </c>
    </row>
    <row r="35129" spans="1:11" x14ac:dyDescent="0.25">
      <c r="A35129" s="5">
        <f>35122</f>
      </c>
      <c r="B35129" s="5" t="s">
        <v>35137</v>
      </c>
      <c r="C35129" s="5">
        <v>98.7</v>
      </c>
      <c r="D35129" s="5">
        <v>0.1</v>
      </c>
      <c r="E35129" s="5">
        <v>98.9</v>
      </c>
      <c r="F35129" s="5">
        <v>193.5</v>
      </c>
      <c r="G35129" s="5">
        <v>96.6</v>
      </c>
      <c r="H35129" s="5">
        <v>96.1</v>
      </c>
      <c r="I35129" s="5">
        <v>0</v>
      </c>
      <c r="J35129" s="5">
        <v>0</v>
      </c>
      <c r="K35129" s="5">
        <v>0</v>
      </c>
    </row>
    <row r="35130" spans="1:11" x14ac:dyDescent="0.25">
      <c r="A35130" s="5">
        <f>35123</f>
      </c>
      <c r="B35130" s="5" t="s">
        <v>35138</v>
      </c>
      <c r="C35130" s="5">
        <v>102.4</v>
      </c>
      <c r="D35130" s="5">
        <v>0.1</v>
      </c>
      <c r="E35130" s="5">
        <v>102.6</v>
      </c>
      <c r="F35130" s="5">
        <v>204.2</v>
      </c>
      <c r="G35130" s="5">
        <v>101.7</v>
      </c>
      <c r="H35130" s="5">
        <v>101.3</v>
      </c>
      <c r="I35130" s="5">
        <v>0</v>
      </c>
      <c r="J35130" s="5">
        <v>0</v>
      </c>
      <c r="K35130" s="5">
        <v>0</v>
      </c>
    </row>
    <row r="35131" spans="1:11" x14ac:dyDescent="0.25">
      <c r="A35131" s="5">
        <f>35124</f>
      </c>
      <c r="B35131" s="5" t="s">
        <v>35139</v>
      </c>
      <c r="C35131" s="5">
        <v>102.4</v>
      </c>
      <c r="D35131" s="5">
        <v>0.1</v>
      </c>
      <c r="E35131" s="5">
        <v>102.6</v>
      </c>
      <c r="F35131" s="5">
        <v>204.2</v>
      </c>
      <c r="G35131" s="5">
        <v>101.7</v>
      </c>
      <c r="H35131" s="5">
        <v>101.3</v>
      </c>
      <c r="I35131" s="5">
        <v>0</v>
      </c>
      <c r="J35131" s="5">
        <v>0</v>
      </c>
      <c r="K35131" s="5">
        <v>0</v>
      </c>
    </row>
    <row r="35132" spans="1:11" x14ac:dyDescent="0.25">
      <c r="A35132" s="5">
        <f>35125</f>
      </c>
      <c r="B35132" s="5" t="s">
        <v>35140</v>
      </c>
      <c r="C35132" s="5">
        <v>102.9</v>
      </c>
      <c r="D35132" s="5">
        <v>0.1</v>
      </c>
      <c r="E35132" s="5">
        <v>103.1</v>
      </c>
      <c r="F35132" s="5">
        <v>205.4</v>
      </c>
      <c r="G35132" s="5">
        <v>102.5</v>
      </c>
      <c r="H35132" s="5">
        <v>102.3</v>
      </c>
      <c r="I35132" s="5">
        <v>0</v>
      </c>
      <c r="J35132" s="5">
        <v>0</v>
      </c>
      <c r="K35132" s="5">
        <v>0</v>
      </c>
    </row>
    <row r="35133" spans="1:11" x14ac:dyDescent="0.25">
      <c r="A35133" s="5">
        <f>35126</f>
      </c>
      <c r="B35133" s="5" t="s">
        <v>35141</v>
      </c>
      <c r="C35133" s="5">
        <v>102.9</v>
      </c>
      <c r="D35133" s="5">
        <v>0.1</v>
      </c>
      <c r="E35133" s="5">
        <v>103.1</v>
      </c>
      <c r="F35133" s="5">
        <v>205.4</v>
      </c>
      <c r="G35133" s="5">
        <v>102.5</v>
      </c>
      <c r="H35133" s="5">
        <v>102.3</v>
      </c>
      <c r="I35133" s="5">
        <v>0</v>
      </c>
      <c r="J35133" s="5">
        <v>0</v>
      </c>
      <c r="K35133" s="5">
        <v>0</v>
      </c>
    </row>
    <row r="35134" spans="1:11" x14ac:dyDescent="0.25">
      <c r="A35134" s="5">
        <f>35127</f>
      </c>
      <c r="B35134" s="5" t="s">
        <v>35142</v>
      </c>
      <c r="C35134" s="5">
        <v>103.4</v>
      </c>
      <c r="D35134" s="5">
        <v>0.1</v>
      </c>
      <c r="E35134" s="5">
        <v>103.5</v>
      </c>
      <c r="F35134" s="5">
        <v>206.5</v>
      </c>
      <c r="G35134" s="5">
        <v>103</v>
      </c>
      <c r="H35134" s="5">
        <v>102.9</v>
      </c>
      <c r="I35134" s="5">
        <v>0</v>
      </c>
      <c r="J35134" s="5">
        <v>0</v>
      </c>
      <c r="K35134" s="5">
        <v>0</v>
      </c>
    </row>
    <row r="35135" spans="1:11" x14ac:dyDescent="0.25">
      <c r="A35135" s="5">
        <f>35128</f>
      </c>
      <c r="B35135" s="5" t="s">
        <v>35143</v>
      </c>
      <c r="C35135" s="5">
        <v>103.4</v>
      </c>
      <c r="D35135" s="5">
        <v>0.1</v>
      </c>
      <c r="E35135" s="5">
        <v>103.5</v>
      </c>
      <c r="F35135" s="5">
        <v>206.5</v>
      </c>
      <c r="G35135" s="5">
        <v>103</v>
      </c>
      <c r="H35135" s="5">
        <v>102.9</v>
      </c>
      <c r="I35135" s="5">
        <v>0</v>
      </c>
      <c r="J35135" s="5">
        <v>0</v>
      </c>
      <c r="K35135" s="5">
        <v>0</v>
      </c>
    </row>
    <row r="35136" spans="1:11" x14ac:dyDescent="0.25">
      <c r="A35136" s="5">
        <f>35129</f>
      </c>
      <c r="B35136" s="5" t="s">
        <v>35144</v>
      </c>
      <c r="C35136" s="5">
        <v>103.4</v>
      </c>
      <c r="D35136" s="5">
        <v>0.1</v>
      </c>
      <c r="E35136" s="5">
        <v>103.5</v>
      </c>
      <c r="F35136" s="5">
        <v>206.5</v>
      </c>
      <c r="G35136" s="5">
        <v>103</v>
      </c>
      <c r="H35136" s="5">
        <v>102.9</v>
      </c>
      <c r="I35136" s="5">
        <v>0</v>
      </c>
      <c r="J35136" s="5">
        <v>0</v>
      </c>
      <c r="K35136" s="5">
        <v>0</v>
      </c>
    </row>
    <row r="35137" spans="1:11" x14ac:dyDescent="0.25">
      <c r="A35137" s="5">
        <f>35130</f>
      </c>
      <c r="B35137" s="5" t="s">
        <v>35145</v>
      </c>
      <c r="C35137" s="5">
        <v>103.4</v>
      </c>
      <c r="D35137" s="5">
        <v>0.1</v>
      </c>
      <c r="E35137" s="5">
        <v>103.5</v>
      </c>
      <c r="F35137" s="5">
        <v>206.5</v>
      </c>
      <c r="G35137" s="5">
        <v>103</v>
      </c>
      <c r="H35137" s="5">
        <v>102.9</v>
      </c>
      <c r="I35137" s="5">
        <v>0</v>
      </c>
      <c r="J35137" s="5">
        <v>0</v>
      </c>
      <c r="K35137" s="5">
        <v>0</v>
      </c>
    </row>
    <row r="35138" spans="1:11" x14ac:dyDescent="0.25">
      <c r="A35138" s="5">
        <f>35131</f>
      </c>
      <c r="B35138" s="5" t="s">
        <v>35146</v>
      </c>
      <c r="C35138" s="5">
        <v>99.2</v>
      </c>
      <c r="D35138" s="5">
        <v>0.1</v>
      </c>
      <c r="E35138" s="5">
        <v>99.4</v>
      </c>
      <c r="F35138" s="5">
        <v>194.9</v>
      </c>
      <c r="G35138" s="5">
        <v>97.2</v>
      </c>
      <c r="H35138" s="5">
        <v>97.1</v>
      </c>
      <c r="I35138" s="5">
        <v>0</v>
      </c>
      <c r="J35138" s="5">
        <v>0</v>
      </c>
      <c r="K35138" s="5">
        <v>0</v>
      </c>
    </row>
    <row r="35139" spans="1:11" x14ac:dyDescent="0.25">
      <c r="A35139" s="5">
        <f>35132</f>
      </c>
      <c r="B35139" s="5" t="s">
        <v>35147</v>
      </c>
      <c r="C35139" s="5">
        <v>99.2</v>
      </c>
      <c r="D35139" s="5">
        <v>0.1</v>
      </c>
      <c r="E35139" s="5">
        <v>99.4</v>
      </c>
      <c r="F35139" s="5">
        <v>194.9</v>
      </c>
      <c r="G35139" s="5">
        <v>97.2</v>
      </c>
      <c r="H35139" s="5">
        <v>97.1</v>
      </c>
      <c r="I35139" s="5">
        <v>0</v>
      </c>
      <c r="J35139" s="5">
        <v>0</v>
      </c>
      <c r="K35139" s="5">
        <v>0</v>
      </c>
    </row>
    <row r="35140" spans="1:11" x14ac:dyDescent="0.25">
      <c r="A35140" s="5">
        <f>35133</f>
      </c>
      <c r="B35140" s="5" t="s">
        <v>35148</v>
      </c>
      <c r="C35140" s="5">
        <v>96.3</v>
      </c>
      <c r="D35140" s="5">
        <v>0.1</v>
      </c>
      <c r="E35140" s="5">
        <v>96.4</v>
      </c>
      <c r="F35140" s="5">
        <v>192.1</v>
      </c>
      <c r="G35140" s="5">
        <v>95.9</v>
      </c>
      <c r="H35140" s="5">
        <v>95.7</v>
      </c>
      <c r="I35140" s="5">
        <v>0</v>
      </c>
      <c r="J35140" s="5">
        <v>0</v>
      </c>
      <c r="K35140" s="5">
        <v>0</v>
      </c>
    </row>
    <row r="35141" spans="1:11" x14ac:dyDescent="0.25">
      <c r="A35141" s="5">
        <f>35134</f>
      </c>
      <c r="B35141" s="5" t="s">
        <v>35149</v>
      </c>
      <c r="C35141" s="5">
        <v>96.3</v>
      </c>
      <c r="D35141" s="5">
        <v>0.1</v>
      </c>
      <c r="E35141" s="5">
        <v>96.4</v>
      </c>
      <c r="F35141" s="5">
        <v>192.1</v>
      </c>
      <c r="G35141" s="5">
        <v>95.9</v>
      </c>
      <c r="H35141" s="5">
        <v>95.7</v>
      </c>
      <c r="I35141" s="5">
        <v>0</v>
      </c>
      <c r="J35141" s="5">
        <v>0</v>
      </c>
      <c r="K35141" s="5">
        <v>0</v>
      </c>
    </row>
    <row r="35142" spans="1:11" x14ac:dyDescent="0.25">
      <c r="A35142" s="5">
        <f>35135</f>
      </c>
      <c r="B35142" s="5" t="s">
        <v>35150</v>
      </c>
      <c r="C35142" s="5">
        <v>98.8</v>
      </c>
      <c r="D35142" s="5">
        <v>0.1</v>
      </c>
      <c r="E35142" s="5">
        <v>98.9</v>
      </c>
      <c r="F35142" s="5">
        <v>194.7</v>
      </c>
      <c r="G35142" s="5">
        <v>97.3</v>
      </c>
      <c r="H35142" s="5">
        <v>97.4</v>
      </c>
      <c r="I35142" s="5">
        <v>0</v>
      </c>
      <c r="J35142" s="5">
        <v>0</v>
      </c>
      <c r="K35142" s="5">
        <v>0</v>
      </c>
    </row>
    <row r="35143" spans="1:11" x14ac:dyDescent="0.25">
      <c r="A35143" s="5">
        <f>35136</f>
      </c>
      <c r="B35143" s="5" t="s">
        <v>35151</v>
      </c>
      <c r="C35143" s="5">
        <v>98.8</v>
      </c>
      <c r="D35143" s="5">
        <v>0.1</v>
      </c>
      <c r="E35143" s="5">
        <v>98.9</v>
      </c>
      <c r="F35143" s="5">
        <v>194.7</v>
      </c>
      <c r="G35143" s="5">
        <v>97.3</v>
      </c>
      <c r="H35143" s="5">
        <v>97.4</v>
      </c>
      <c r="I35143" s="5">
        <v>0</v>
      </c>
      <c r="J35143" s="5">
        <v>0</v>
      </c>
      <c r="K35143" s="5">
        <v>0</v>
      </c>
    </row>
    <row r="35144" spans="1:11" x14ac:dyDescent="0.25">
      <c r="A35144" s="5">
        <f>35137</f>
      </c>
      <c r="B35144" s="5" t="s">
        <v>35152</v>
      </c>
      <c r="C35144" s="5">
        <v>96.4</v>
      </c>
      <c r="D35144" s="5">
        <v>0.1</v>
      </c>
      <c r="E35144" s="5">
        <v>96.5</v>
      </c>
      <c r="F35144" s="5">
        <v>193.9</v>
      </c>
      <c r="G35144" s="5">
        <v>96.7</v>
      </c>
      <c r="H35144" s="5">
        <v>96.5</v>
      </c>
      <c r="I35144" s="5">
        <v>0</v>
      </c>
      <c r="J35144" s="5">
        <v>0</v>
      </c>
      <c r="K35144" s="5">
        <v>0</v>
      </c>
    </row>
    <row r="35145" spans="1:11" x14ac:dyDescent="0.25">
      <c r="A35145" s="5">
        <f>35138</f>
      </c>
      <c r="B35145" s="5" t="s">
        <v>35153</v>
      </c>
      <c r="C35145" s="5">
        <v>96.4</v>
      </c>
      <c r="D35145" s="5">
        <v>0.1</v>
      </c>
      <c r="E35145" s="5">
        <v>96.5</v>
      </c>
      <c r="F35145" s="5">
        <v>193.9</v>
      </c>
      <c r="G35145" s="5">
        <v>96.7</v>
      </c>
      <c r="H35145" s="5">
        <v>96.5</v>
      </c>
      <c r="I35145" s="5">
        <v>0</v>
      </c>
      <c r="J35145" s="5">
        <v>0</v>
      </c>
      <c r="K35145" s="5">
        <v>0</v>
      </c>
    </row>
    <row r="35146" spans="1:11" x14ac:dyDescent="0.25">
      <c r="A35146" s="5">
        <f>35139</f>
      </c>
      <c r="B35146" s="5" t="s">
        <v>35154</v>
      </c>
      <c r="C35146" s="5">
        <v>96.4</v>
      </c>
      <c r="D35146" s="5">
        <v>0.1</v>
      </c>
      <c r="E35146" s="5">
        <v>96.5</v>
      </c>
      <c r="F35146" s="5">
        <v>193.9</v>
      </c>
      <c r="G35146" s="5">
        <v>96.7</v>
      </c>
      <c r="H35146" s="5">
        <v>96.5</v>
      </c>
      <c r="I35146" s="5">
        <v>0</v>
      </c>
      <c r="J35146" s="5">
        <v>0</v>
      </c>
      <c r="K35146" s="5">
        <v>0</v>
      </c>
    </row>
    <row r="35147" spans="1:11" x14ac:dyDescent="0.25">
      <c r="A35147" s="5">
        <f>35140</f>
      </c>
      <c r="B35147" s="5" t="s">
        <v>35155</v>
      </c>
      <c r="C35147" s="5">
        <v>98.6</v>
      </c>
      <c r="D35147" s="5">
        <v>0.1</v>
      </c>
      <c r="E35147" s="5">
        <v>98.8</v>
      </c>
      <c r="F35147" s="5">
        <v>196.7</v>
      </c>
      <c r="G35147" s="5">
        <v>98.1</v>
      </c>
      <c r="H35147" s="5">
        <v>98</v>
      </c>
      <c r="I35147" s="5">
        <v>0</v>
      </c>
      <c r="J35147" s="5">
        <v>0</v>
      </c>
      <c r="K35147" s="5">
        <v>0</v>
      </c>
    </row>
    <row r="35148" spans="1:11" x14ac:dyDescent="0.25">
      <c r="A35148" s="5">
        <f>35141</f>
      </c>
      <c r="B35148" s="5" t="s">
        <v>35156</v>
      </c>
      <c r="C35148" s="5">
        <v>98.6</v>
      </c>
      <c r="D35148" s="5">
        <v>0.1</v>
      </c>
      <c r="E35148" s="5">
        <v>98.8</v>
      </c>
      <c r="F35148" s="5">
        <v>196.7</v>
      </c>
      <c r="G35148" s="5">
        <v>98.1</v>
      </c>
      <c r="H35148" s="5">
        <v>98</v>
      </c>
      <c r="I35148" s="5">
        <v>0</v>
      </c>
      <c r="J35148" s="5">
        <v>0</v>
      </c>
      <c r="K35148" s="5">
        <v>0</v>
      </c>
    </row>
    <row r="35149" spans="1:11" x14ac:dyDescent="0.25">
      <c r="A35149" s="5">
        <f>35142</f>
      </c>
      <c r="B35149" s="5" t="s">
        <v>35157</v>
      </c>
      <c r="C35149" s="5">
        <v>97</v>
      </c>
      <c r="D35149" s="5">
        <v>0.1</v>
      </c>
      <c r="E35149" s="5">
        <v>97.2</v>
      </c>
      <c r="F35149" s="5">
        <v>193.5</v>
      </c>
      <c r="G35149" s="5">
        <v>96.6</v>
      </c>
      <c r="H35149" s="5">
        <v>96.5</v>
      </c>
      <c r="I35149" s="5">
        <v>0</v>
      </c>
      <c r="J35149" s="5">
        <v>0</v>
      </c>
      <c r="K35149" s="5">
        <v>0</v>
      </c>
    </row>
    <row r="35150" spans="1:11" x14ac:dyDescent="0.25">
      <c r="A35150" s="5">
        <f>35143</f>
      </c>
      <c r="B35150" s="5" t="s">
        <v>35158</v>
      </c>
      <c r="C35150" s="5">
        <v>97</v>
      </c>
      <c r="D35150" s="5">
        <v>0.1</v>
      </c>
      <c r="E35150" s="5">
        <v>97.2</v>
      </c>
      <c r="F35150" s="5">
        <v>193.5</v>
      </c>
      <c r="G35150" s="5">
        <v>96.6</v>
      </c>
      <c r="H35150" s="5">
        <v>96.5</v>
      </c>
      <c r="I35150" s="5">
        <v>0</v>
      </c>
      <c r="J35150" s="5">
        <v>0</v>
      </c>
      <c r="K35150" s="5">
        <v>0</v>
      </c>
    </row>
    <row r="35151" spans="1:11" x14ac:dyDescent="0.25">
      <c r="A35151" s="5">
        <f>35144</f>
      </c>
      <c r="B35151" s="5" t="s">
        <v>35159</v>
      </c>
      <c r="C35151" s="5">
        <v>99.1</v>
      </c>
      <c r="D35151" s="5">
        <v>0.1</v>
      </c>
      <c r="E35151" s="5">
        <v>99.2</v>
      </c>
      <c r="F35151" s="5">
        <v>203.7</v>
      </c>
      <c r="G35151" s="5">
        <v>101.2</v>
      </c>
      <c r="H35151" s="5">
        <v>100.7</v>
      </c>
      <c r="I35151" s="5">
        <v>0</v>
      </c>
      <c r="J35151" s="5">
        <v>0</v>
      </c>
      <c r="K35151" s="5">
        <v>0</v>
      </c>
    </row>
    <row r="35152" spans="1:11" x14ac:dyDescent="0.25">
      <c r="A35152" s="5">
        <f>35145</f>
      </c>
      <c r="B35152" s="5" t="s">
        <v>35160</v>
      </c>
      <c r="C35152" s="5">
        <v>99.1</v>
      </c>
      <c r="D35152" s="5">
        <v>0.1</v>
      </c>
      <c r="E35152" s="5">
        <v>99.2</v>
      </c>
      <c r="F35152" s="5">
        <v>203.7</v>
      </c>
      <c r="G35152" s="5">
        <v>101.2</v>
      </c>
      <c r="H35152" s="5">
        <v>100.7</v>
      </c>
      <c r="I35152" s="5">
        <v>0</v>
      </c>
      <c r="J35152" s="5">
        <v>0</v>
      </c>
      <c r="K35152" s="5">
        <v>0</v>
      </c>
    </row>
    <row r="35153" spans="1:11" x14ac:dyDescent="0.25">
      <c r="A35153" s="5">
        <f>35146</f>
      </c>
      <c r="B35153" s="5" t="s">
        <v>35161</v>
      </c>
      <c r="C35153" s="5">
        <v>103.7</v>
      </c>
      <c r="D35153" s="5">
        <v>0.1</v>
      </c>
      <c r="E35153" s="5">
        <v>103.8</v>
      </c>
      <c r="F35153" s="5">
        <v>206.9</v>
      </c>
      <c r="G35153" s="5">
        <v>103.2</v>
      </c>
      <c r="H35153" s="5">
        <v>103.1</v>
      </c>
      <c r="I35153" s="5">
        <v>0</v>
      </c>
      <c r="J35153" s="5">
        <v>0</v>
      </c>
      <c r="K35153" s="5">
        <v>0</v>
      </c>
    </row>
    <row r="35154" spans="1:11" x14ac:dyDescent="0.25">
      <c r="A35154" s="5">
        <f>35147</f>
      </c>
      <c r="B35154" s="5" t="s">
        <v>35162</v>
      </c>
      <c r="C35154" s="5">
        <v>103.7</v>
      </c>
      <c r="D35154" s="5">
        <v>0.1</v>
      </c>
      <c r="E35154" s="5">
        <v>103.8</v>
      </c>
      <c r="F35154" s="5">
        <v>206.9</v>
      </c>
      <c r="G35154" s="5">
        <v>103.2</v>
      </c>
      <c r="H35154" s="5">
        <v>103.1</v>
      </c>
      <c r="I35154" s="5">
        <v>0</v>
      </c>
      <c r="J35154" s="5">
        <v>0</v>
      </c>
      <c r="K35154" s="5">
        <v>0</v>
      </c>
    </row>
    <row r="35155" spans="1:11" x14ac:dyDescent="0.25">
      <c r="A35155" s="5">
        <f>35148</f>
      </c>
      <c r="B35155" s="5" t="s">
        <v>35163</v>
      </c>
      <c r="C35155" s="5">
        <v>103.7</v>
      </c>
      <c r="D35155" s="5">
        <v>0.1</v>
      </c>
      <c r="E35155" s="5">
        <v>103.8</v>
      </c>
      <c r="F35155" s="5">
        <v>206.9</v>
      </c>
      <c r="G35155" s="5">
        <v>103.2</v>
      </c>
      <c r="H35155" s="5">
        <v>103.1</v>
      </c>
      <c r="I35155" s="5">
        <v>0</v>
      </c>
      <c r="J35155" s="5">
        <v>0</v>
      </c>
      <c r="K35155" s="5">
        <v>0</v>
      </c>
    </row>
    <row r="35156" spans="1:11" x14ac:dyDescent="0.25">
      <c r="A35156" s="5">
        <f>35149</f>
      </c>
      <c r="B35156" s="5" t="s">
        <v>35164</v>
      </c>
      <c r="C35156" s="5">
        <v>103.7</v>
      </c>
      <c r="D35156" s="5">
        <v>0.1</v>
      </c>
      <c r="E35156" s="5">
        <v>103.8</v>
      </c>
      <c r="F35156" s="5">
        <v>206.9</v>
      </c>
      <c r="G35156" s="5">
        <v>103.2</v>
      </c>
      <c r="H35156" s="5">
        <v>103.1</v>
      </c>
      <c r="I35156" s="5">
        <v>0</v>
      </c>
      <c r="J35156" s="5">
        <v>0</v>
      </c>
      <c r="K35156" s="5">
        <v>0</v>
      </c>
    </row>
    <row r="35157" spans="1:11" x14ac:dyDescent="0.25">
      <c r="A35157" s="5">
        <f>35150</f>
      </c>
      <c r="B35157" s="5" t="s">
        <v>35165</v>
      </c>
      <c r="C35157" s="5">
        <v>104.5</v>
      </c>
      <c r="D35157" s="5">
        <v>0.1</v>
      </c>
      <c r="E35157" s="5">
        <v>104.6</v>
      </c>
      <c r="F35157" s="5">
        <v>208.4</v>
      </c>
      <c r="G35157" s="5">
        <v>104</v>
      </c>
      <c r="H35157" s="5">
        <v>103.9</v>
      </c>
      <c r="I35157" s="5">
        <v>0</v>
      </c>
      <c r="J35157" s="5">
        <v>0</v>
      </c>
      <c r="K35157" s="5">
        <v>0</v>
      </c>
    </row>
    <row r="35158" spans="1:11" x14ac:dyDescent="0.25">
      <c r="A35158" s="5">
        <f>35151</f>
      </c>
      <c r="B35158" s="5" t="s">
        <v>35166</v>
      </c>
      <c r="C35158" s="5">
        <v>104.5</v>
      </c>
      <c r="D35158" s="5">
        <v>0.1</v>
      </c>
      <c r="E35158" s="5">
        <v>104.6</v>
      </c>
      <c r="F35158" s="5">
        <v>208.4</v>
      </c>
      <c r="G35158" s="5">
        <v>104</v>
      </c>
      <c r="H35158" s="5">
        <v>103.9</v>
      </c>
      <c r="I35158" s="5">
        <v>0</v>
      </c>
      <c r="J35158" s="5">
        <v>0</v>
      </c>
      <c r="K35158" s="5">
        <v>0</v>
      </c>
    </row>
    <row r="35159" spans="1:11" x14ac:dyDescent="0.25">
      <c r="A35159" s="5">
        <f>35152</f>
      </c>
      <c r="B35159" s="5" t="s">
        <v>35167</v>
      </c>
      <c r="C35159" s="5">
        <v>104.1</v>
      </c>
      <c r="D35159" s="5">
        <v>0.1</v>
      </c>
      <c r="E35159" s="5">
        <v>104.3</v>
      </c>
      <c r="F35159" s="5">
        <v>207.8</v>
      </c>
      <c r="G35159" s="5">
        <v>103.7</v>
      </c>
      <c r="H35159" s="5">
        <v>103.9</v>
      </c>
      <c r="I35159" s="5">
        <v>0</v>
      </c>
      <c r="J35159" s="5">
        <v>0</v>
      </c>
      <c r="K35159" s="5">
        <v>0</v>
      </c>
    </row>
    <row r="35160" spans="1:11" x14ac:dyDescent="0.25">
      <c r="A35160" s="5">
        <f>35153</f>
      </c>
      <c r="B35160" s="5" t="s">
        <v>35168</v>
      </c>
      <c r="C35160" s="5">
        <v>104.1</v>
      </c>
      <c r="D35160" s="5">
        <v>0.1</v>
      </c>
      <c r="E35160" s="5">
        <v>104.3</v>
      </c>
      <c r="F35160" s="5">
        <v>207.8</v>
      </c>
      <c r="G35160" s="5">
        <v>103.7</v>
      </c>
      <c r="H35160" s="5">
        <v>103.6</v>
      </c>
      <c r="I35160" s="5">
        <v>0</v>
      </c>
      <c r="J35160" s="5">
        <v>0</v>
      </c>
      <c r="K35160" s="5">
        <v>0</v>
      </c>
    </row>
    <row r="35161" spans="1:11" x14ac:dyDescent="0.25">
      <c r="A35161" s="5">
        <f>35154</f>
      </c>
      <c r="B35161" s="5" t="s">
        <v>35169</v>
      </c>
      <c r="C35161" s="5">
        <v>104</v>
      </c>
      <c r="D35161" s="5">
        <v>0.1</v>
      </c>
      <c r="E35161" s="5">
        <v>104.2</v>
      </c>
      <c r="F35161" s="5">
        <v>208.2</v>
      </c>
      <c r="G35161" s="5">
        <v>103.8</v>
      </c>
      <c r="H35161" s="5">
        <v>103.6</v>
      </c>
      <c r="I35161" s="5">
        <v>0</v>
      </c>
      <c r="J35161" s="5">
        <v>0</v>
      </c>
      <c r="K35161" s="5">
        <v>0</v>
      </c>
    </row>
    <row r="35162" spans="1:11" x14ac:dyDescent="0.25">
      <c r="A35162" s="5">
        <f>35155</f>
      </c>
      <c r="B35162" s="5" t="s">
        <v>35170</v>
      </c>
      <c r="C35162" s="5">
        <v>104</v>
      </c>
      <c r="D35162" s="5">
        <v>0.1</v>
      </c>
      <c r="E35162" s="5">
        <v>104.2</v>
      </c>
      <c r="F35162" s="5">
        <v>208.2</v>
      </c>
      <c r="G35162" s="5">
        <v>103.8</v>
      </c>
      <c r="H35162" s="5">
        <v>103.7</v>
      </c>
      <c r="I35162" s="5">
        <v>0</v>
      </c>
      <c r="J35162" s="5">
        <v>0</v>
      </c>
      <c r="K35162" s="5">
        <v>0</v>
      </c>
    </row>
    <row r="35163" spans="1:11" x14ac:dyDescent="0.25">
      <c r="A35163" s="5">
        <f>35156</f>
      </c>
      <c r="B35163" s="5" t="s">
        <v>35171</v>
      </c>
      <c r="C35163" s="5">
        <v>104.6</v>
      </c>
      <c r="D35163" s="5">
        <v>0.1</v>
      </c>
      <c r="E35163" s="5">
        <v>104.8</v>
      </c>
      <c r="F35163" s="5">
        <v>208.6</v>
      </c>
      <c r="G35163" s="5">
        <v>103.8</v>
      </c>
      <c r="H35163" s="5">
        <v>103.7</v>
      </c>
      <c r="I35163" s="5">
        <v>0</v>
      </c>
      <c r="J35163" s="5">
        <v>0</v>
      </c>
      <c r="K35163" s="5">
        <v>0</v>
      </c>
    </row>
    <row r="35164" spans="1:11" x14ac:dyDescent="0.25">
      <c r="A35164" s="5">
        <f>35157</f>
      </c>
      <c r="B35164" s="5" t="s">
        <v>35172</v>
      </c>
      <c r="C35164" s="5">
        <v>104.6</v>
      </c>
      <c r="D35164" s="5">
        <v>0.1</v>
      </c>
      <c r="E35164" s="5">
        <v>104.8</v>
      </c>
      <c r="F35164" s="5">
        <v>208.6</v>
      </c>
      <c r="G35164" s="5">
        <v>104.1</v>
      </c>
      <c r="H35164" s="5">
        <v>103.9</v>
      </c>
      <c r="I35164" s="5">
        <v>0</v>
      </c>
      <c r="J35164" s="5">
        <v>0</v>
      </c>
      <c r="K35164" s="5">
        <v>0</v>
      </c>
    </row>
    <row r="35165" spans="1:11" x14ac:dyDescent="0.25">
      <c r="A35165" s="5">
        <f>35158</f>
      </c>
      <c r="B35165" s="5" t="s">
        <v>35173</v>
      </c>
      <c r="C35165" s="5">
        <v>104.6</v>
      </c>
      <c r="D35165" s="5">
        <v>0.1</v>
      </c>
      <c r="E35165" s="5">
        <v>104.8</v>
      </c>
      <c r="F35165" s="5">
        <v>208.6</v>
      </c>
      <c r="G35165" s="5">
        <v>104.1</v>
      </c>
      <c r="H35165" s="5">
        <v>103.9</v>
      </c>
      <c r="I35165" s="5">
        <v>0</v>
      </c>
      <c r="J35165" s="5">
        <v>0</v>
      </c>
      <c r="K35165" s="5">
        <v>0</v>
      </c>
    </row>
    <row r="35166" spans="1:11" x14ac:dyDescent="0.25">
      <c r="A35166" s="5">
        <f>35159</f>
      </c>
      <c r="B35166" s="5" t="s">
        <v>35174</v>
      </c>
      <c r="C35166" s="5">
        <v>104.6</v>
      </c>
      <c r="D35166" s="5">
        <v>0.1</v>
      </c>
      <c r="E35166" s="5">
        <v>104.8</v>
      </c>
      <c r="F35166" s="5">
        <v>208.6</v>
      </c>
      <c r="G35166" s="5">
        <v>104.1</v>
      </c>
      <c r="H35166" s="5">
        <v>103.9</v>
      </c>
      <c r="I35166" s="5">
        <v>0</v>
      </c>
      <c r="J35166" s="5">
        <v>0</v>
      </c>
      <c r="K35166" s="5">
        <v>0</v>
      </c>
    </row>
    <row r="35167" spans="1:11" x14ac:dyDescent="0.25">
      <c r="A35167" s="5">
        <f>35160</f>
      </c>
      <c r="B35167" s="5" t="s">
        <v>35175</v>
      </c>
      <c r="C35167" s="5">
        <v>104.6</v>
      </c>
      <c r="D35167" s="5">
        <v>0.1</v>
      </c>
      <c r="E35167" s="5">
        <v>104.8</v>
      </c>
      <c r="F35167" s="5">
        <v>208.6</v>
      </c>
      <c r="G35167" s="5">
        <v>104.1</v>
      </c>
      <c r="H35167" s="5">
        <v>103.9</v>
      </c>
      <c r="I35167" s="5">
        <v>0</v>
      </c>
      <c r="J35167" s="5">
        <v>0</v>
      </c>
      <c r="K35167" s="5">
        <v>0</v>
      </c>
    </row>
    <row r="35168" spans="1:11" x14ac:dyDescent="0.25">
      <c r="A35168" s="5">
        <f>35161</f>
      </c>
      <c r="B35168" s="5" t="s">
        <v>35176</v>
      </c>
      <c r="C35168" s="5">
        <v>104.1</v>
      </c>
      <c r="D35168" s="5">
        <v>0.1</v>
      </c>
      <c r="E35168" s="5">
        <v>104.3</v>
      </c>
      <c r="F35168" s="5">
        <v>208.5</v>
      </c>
      <c r="G35168" s="5">
        <v>104</v>
      </c>
      <c r="H35168" s="5">
        <v>103.7</v>
      </c>
      <c r="I35168" s="5">
        <v>0</v>
      </c>
      <c r="J35168" s="5">
        <v>0</v>
      </c>
      <c r="K35168" s="5">
        <v>0</v>
      </c>
    </row>
    <row r="35169" spans="1:11" x14ac:dyDescent="0.25">
      <c r="A35169" s="5">
        <f>35162</f>
      </c>
      <c r="B35169" s="5" t="s">
        <v>35177</v>
      </c>
      <c r="C35169" s="5">
        <v>104.1</v>
      </c>
      <c r="D35169" s="5">
        <v>0.1</v>
      </c>
      <c r="E35169" s="5">
        <v>104.3</v>
      </c>
      <c r="F35169" s="5">
        <v>208.5</v>
      </c>
      <c r="G35169" s="5">
        <v>104</v>
      </c>
      <c r="H35169" s="5">
        <v>103.7</v>
      </c>
      <c r="I35169" s="5">
        <v>0</v>
      </c>
      <c r="J35169" s="5">
        <v>0</v>
      </c>
      <c r="K35169" s="5">
        <v>0</v>
      </c>
    </row>
    <row r="35170" spans="1:11" x14ac:dyDescent="0.25">
      <c r="A35170" s="5">
        <f>35163</f>
      </c>
      <c r="B35170" s="5" t="s">
        <v>35178</v>
      </c>
      <c r="C35170" s="5">
        <v>104.3</v>
      </c>
      <c r="D35170" s="5">
        <v>0.1</v>
      </c>
      <c r="E35170" s="5">
        <v>104.4</v>
      </c>
      <c r="F35170" s="5">
        <v>208.3</v>
      </c>
      <c r="G35170" s="5">
        <v>104</v>
      </c>
      <c r="H35170" s="5">
        <v>103.9</v>
      </c>
      <c r="I35170" s="5">
        <v>0</v>
      </c>
      <c r="J35170" s="5">
        <v>0</v>
      </c>
      <c r="K35170" s="5">
        <v>0</v>
      </c>
    </row>
    <row r="35171" spans="1:11" x14ac:dyDescent="0.25">
      <c r="A35171" s="5">
        <f>35164</f>
      </c>
      <c r="B35171" s="5" t="s">
        <v>35179</v>
      </c>
      <c r="C35171" s="5">
        <v>104.3</v>
      </c>
      <c r="D35171" s="5">
        <v>0.1</v>
      </c>
      <c r="E35171" s="5">
        <v>104.4</v>
      </c>
      <c r="F35171" s="5">
        <v>208.3</v>
      </c>
      <c r="G35171" s="5">
        <v>104</v>
      </c>
      <c r="H35171" s="5">
        <v>103.9</v>
      </c>
      <c r="I35171" s="5">
        <v>0</v>
      </c>
      <c r="J35171" s="5">
        <v>0</v>
      </c>
      <c r="K35171" s="5">
        <v>0</v>
      </c>
    </row>
    <row r="35172" spans="1:11" x14ac:dyDescent="0.25">
      <c r="A35172" s="5">
        <f>35165</f>
      </c>
      <c r="B35172" s="5" t="s">
        <v>35180</v>
      </c>
      <c r="C35172" s="5">
        <v>103.9</v>
      </c>
      <c r="D35172" s="5">
        <v>0.1</v>
      </c>
      <c r="E35172" s="5">
        <v>104</v>
      </c>
      <c r="F35172" s="5">
        <v>207.6</v>
      </c>
      <c r="G35172" s="5">
        <v>103.6</v>
      </c>
      <c r="H35172" s="5">
        <v>103.4</v>
      </c>
      <c r="I35172" s="5">
        <v>0</v>
      </c>
      <c r="J35172" s="5">
        <v>0</v>
      </c>
      <c r="K35172" s="5">
        <v>0</v>
      </c>
    </row>
    <row r="35173" spans="1:11" x14ac:dyDescent="0.25">
      <c r="A35173" s="5">
        <f>35166</f>
      </c>
      <c r="B35173" s="5" t="s">
        <v>35181</v>
      </c>
      <c r="C35173" s="5">
        <v>103.9</v>
      </c>
      <c r="D35173" s="5">
        <v>0.1</v>
      </c>
      <c r="E35173" s="5">
        <v>104</v>
      </c>
      <c r="F35173" s="5">
        <v>207.6</v>
      </c>
      <c r="G35173" s="5">
        <v>103.6</v>
      </c>
      <c r="H35173" s="5">
        <v>103.4</v>
      </c>
      <c r="I35173" s="5">
        <v>0</v>
      </c>
      <c r="J35173" s="5">
        <v>0</v>
      </c>
      <c r="K35173" s="5">
        <v>0</v>
      </c>
    </row>
    <row r="35174" spans="1:11" x14ac:dyDescent="0.25">
      <c r="A35174" s="5">
        <f>35167</f>
      </c>
      <c r="B35174" s="5" t="s">
        <v>35182</v>
      </c>
      <c r="C35174" s="5">
        <v>104.2</v>
      </c>
      <c r="D35174" s="5">
        <v>0.1</v>
      </c>
      <c r="E35174" s="5">
        <v>104.3</v>
      </c>
      <c r="F35174" s="5">
        <v>208.4</v>
      </c>
      <c r="G35174" s="5">
        <v>104</v>
      </c>
      <c r="H35174" s="5">
        <v>103.8</v>
      </c>
      <c r="I35174" s="5">
        <v>0</v>
      </c>
      <c r="J35174" s="5">
        <v>0</v>
      </c>
      <c r="K35174" s="5">
        <v>0</v>
      </c>
    </row>
    <row r="35175" spans="1:11" x14ac:dyDescent="0.25">
      <c r="A35175" s="5">
        <f>35168</f>
      </c>
      <c r="B35175" s="5" t="s">
        <v>35183</v>
      </c>
      <c r="C35175" s="5">
        <v>104.2</v>
      </c>
      <c r="D35175" s="5">
        <v>0.1</v>
      </c>
      <c r="E35175" s="5">
        <v>104.3</v>
      </c>
      <c r="F35175" s="5">
        <v>208.4</v>
      </c>
      <c r="G35175" s="5">
        <v>104</v>
      </c>
      <c r="H35175" s="5">
        <v>103.8</v>
      </c>
      <c r="I35175" s="5">
        <v>0</v>
      </c>
      <c r="J35175" s="5">
        <v>0</v>
      </c>
      <c r="K35175" s="5">
        <v>0</v>
      </c>
    </row>
    <row r="35176" spans="1:11" x14ac:dyDescent="0.25">
      <c r="A35176" s="5">
        <f>35169</f>
      </c>
      <c r="B35176" s="5" t="s">
        <v>35184</v>
      </c>
      <c r="C35176" s="5">
        <v>104.2</v>
      </c>
      <c r="D35176" s="5">
        <v>0.1</v>
      </c>
      <c r="E35176" s="5">
        <v>104.3</v>
      </c>
      <c r="F35176" s="5">
        <v>208.4</v>
      </c>
      <c r="G35176" s="5">
        <v>104</v>
      </c>
      <c r="H35176" s="5">
        <v>103.8</v>
      </c>
      <c r="I35176" s="5">
        <v>0</v>
      </c>
      <c r="J35176" s="5">
        <v>0</v>
      </c>
      <c r="K35176" s="5">
        <v>0</v>
      </c>
    </row>
    <row r="35177" spans="1:11" x14ac:dyDescent="0.25">
      <c r="A35177" s="5">
        <f>35170</f>
      </c>
      <c r="B35177" s="5" t="s">
        <v>35185</v>
      </c>
      <c r="C35177" s="5">
        <v>104.3</v>
      </c>
      <c r="D35177" s="5">
        <v>0.1</v>
      </c>
      <c r="E35177" s="5">
        <v>104.3</v>
      </c>
      <c r="F35177" s="5">
        <v>208.2</v>
      </c>
      <c r="G35177" s="5">
        <v>103.9</v>
      </c>
      <c r="H35177" s="5">
        <v>103.7</v>
      </c>
      <c r="I35177" s="5">
        <v>0</v>
      </c>
      <c r="J35177" s="5">
        <v>0</v>
      </c>
      <c r="K35177" s="5">
        <v>0</v>
      </c>
    </row>
    <row r="35178" spans="1:11" x14ac:dyDescent="0.25">
      <c r="A35178" s="5">
        <f>35171</f>
      </c>
      <c r="B35178" s="5" t="s">
        <v>35186</v>
      </c>
      <c r="C35178" s="5">
        <v>104.3</v>
      </c>
      <c r="D35178" s="5">
        <v>0.1</v>
      </c>
      <c r="E35178" s="5">
        <v>104.3</v>
      </c>
      <c r="F35178" s="5">
        <v>208.2</v>
      </c>
      <c r="G35178" s="5">
        <v>103.9</v>
      </c>
      <c r="H35178" s="5">
        <v>103.7</v>
      </c>
      <c r="I35178" s="5">
        <v>0</v>
      </c>
      <c r="J35178" s="5">
        <v>0</v>
      </c>
      <c r="K35178" s="5">
        <v>0</v>
      </c>
    </row>
    <row r="35179" spans="1:11" x14ac:dyDescent="0.25">
      <c r="A35179" s="5">
        <f>35172</f>
      </c>
      <c r="B35179" s="5" t="s">
        <v>35187</v>
      </c>
      <c r="C35179" s="5">
        <v>104.1</v>
      </c>
      <c r="D35179" s="5">
        <v>0.1</v>
      </c>
      <c r="E35179" s="5">
        <v>104.2</v>
      </c>
      <c r="F35179" s="5">
        <v>207.9</v>
      </c>
      <c r="G35179" s="5">
        <v>103.8</v>
      </c>
      <c r="H35179" s="5">
        <v>103.6</v>
      </c>
      <c r="I35179" s="5">
        <v>0</v>
      </c>
      <c r="J35179" s="5">
        <v>0</v>
      </c>
      <c r="K35179" s="5">
        <v>0</v>
      </c>
    </row>
    <row r="35180" spans="1:11" x14ac:dyDescent="0.25">
      <c r="A35180" s="5">
        <f>35173</f>
      </c>
      <c r="B35180" s="5" t="s">
        <v>35188</v>
      </c>
      <c r="C35180" s="5">
        <v>104.1</v>
      </c>
      <c r="D35180" s="5">
        <v>0.1</v>
      </c>
      <c r="E35180" s="5">
        <v>104.2</v>
      </c>
      <c r="F35180" s="5">
        <v>207.9</v>
      </c>
      <c r="G35180" s="5">
        <v>103.8</v>
      </c>
      <c r="H35180" s="5">
        <v>103.6</v>
      </c>
      <c r="I35180" s="5">
        <v>0</v>
      </c>
      <c r="J35180" s="5">
        <v>0</v>
      </c>
      <c r="K35180" s="5">
        <v>0</v>
      </c>
    </row>
    <row r="35181" spans="1:11" x14ac:dyDescent="0.25">
      <c r="A35181" s="5">
        <f>35174</f>
      </c>
      <c r="B35181" s="5" t="s">
        <v>35189</v>
      </c>
      <c r="C35181" s="5">
        <v>104.1</v>
      </c>
      <c r="D35181" s="5">
        <v>0.1</v>
      </c>
      <c r="E35181" s="5">
        <v>105.1</v>
      </c>
      <c r="F35181" s="5">
        <v>209.3</v>
      </c>
      <c r="G35181" s="5">
        <v>104.4</v>
      </c>
      <c r="H35181" s="5">
        <v>104.3</v>
      </c>
      <c r="I35181" s="5">
        <v>0</v>
      </c>
      <c r="J35181" s="5">
        <v>0</v>
      </c>
      <c r="K35181" s="5">
        <v>0</v>
      </c>
    </row>
    <row r="35182" spans="1:11" x14ac:dyDescent="0.25">
      <c r="A35182" s="5">
        <f>35175</f>
      </c>
      <c r="B35182" s="5" t="s">
        <v>35190</v>
      </c>
      <c r="C35182" s="5">
        <v>105</v>
      </c>
      <c r="D35182" s="5">
        <v>0.1</v>
      </c>
      <c r="E35182" s="5">
        <v>105.1</v>
      </c>
      <c r="F35182" s="5">
        <v>209.3</v>
      </c>
      <c r="G35182" s="5">
        <v>104.4</v>
      </c>
      <c r="H35182" s="5">
        <v>104.3</v>
      </c>
      <c r="I35182" s="5">
        <v>0</v>
      </c>
      <c r="J35182" s="5">
        <v>0</v>
      </c>
      <c r="K35182" s="5">
        <v>0</v>
      </c>
    </row>
    <row r="35183" spans="1:11" x14ac:dyDescent="0.25">
      <c r="A35183" s="5">
        <f>35176</f>
      </c>
      <c r="B35183" s="5" t="s">
        <v>35191</v>
      </c>
      <c r="C35183" s="5">
        <v>105</v>
      </c>
      <c r="D35183" s="5">
        <v>0.1</v>
      </c>
      <c r="E35183" s="5">
        <v>104.3</v>
      </c>
      <c r="F35183" s="5">
        <v>207.8</v>
      </c>
      <c r="G35183" s="5">
        <v>103.7</v>
      </c>
      <c r="H35183" s="5">
        <v>103.5</v>
      </c>
      <c r="I35183" s="5">
        <v>0</v>
      </c>
      <c r="J35183" s="5">
        <v>0</v>
      </c>
      <c r="K35183" s="5">
        <v>0</v>
      </c>
    </row>
    <row r="35184" spans="1:11" x14ac:dyDescent="0.25">
      <c r="A35184" s="5">
        <f>35177</f>
      </c>
      <c r="B35184" s="5" t="s">
        <v>35192</v>
      </c>
      <c r="C35184" s="5">
        <v>104.1</v>
      </c>
      <c r="D35184" s="5">
        <v>0.1</v>
      </c>
      <c r="E35184" s="5">
        <v>104.3</v>
      </c>
      <c r="F35184" s="5">
        <v>207.8</v>
      </c>
      <c r="G35184" s="5">
        <v>103.7</v>
      </c>
      <c r="H35184" s="5">
        <v>103.5</v>
      </c>
      <c r="I35184" s="5">
        <v>0</v>
      </c>
      <c r="J35184" s="5">
        <v>0</v>
      </c>
      <c r="K35184" s="5">
        <v>0</v>
      </c>
    </row>
    <row r="35185" spans="1:11" x14ac:dyDescent="0.25">
      <c r="A35185" s="5">
        <f>35178</f>
      </c>
      <c r="B35185" s="5" t="s">
        <v>35193</v>
      </c>
      <c r="C35185" s="5">
        <v>104.1</v>
      </c>
      <c r="D35185" s="5">
        <v>0.1</v>
      </c>
      <c r="E35185" s="5">
        <v>104.3</v>
      </c>
      <c r="F35185" s="5">
        <v>207.8</v>
      </c>
      <c r="G35185" s="5">
        <v>103.7</v>
      </c>
      <c r="H35185" s="5">
        <v>103.5</v>
      </c>
      <c r="I35185" s="5">
        <v>0</v>
      </c>
      <c r="J35185" s="5">
        <v>0</v>
      </c>
      <c r="K35185" s="5">
        <v>0</v>
      </c>
    </row>
    <row r="35186" spans="1:11" x14ac:dyDescent="0.25">
      <c r="A35186" s="5">
        <f>35179</f>
      </c>
      <c r="B35186" s="5" t="s">
        <v>35194</v>
      </c>
      <c r="C35186" s="5">
        <v>104.1</v>
      </c>
      <c r="D35186" s="5">
        <v>0.1</v>
      </c>
      <c r="E35186" s="5">
        <v>104.3</v>
      </c>
      <c r="F35186" s="5">
        <v>207.8</v>
      </c>
      <c r="G35186" s="5">
        <v>103.7</v>
      </c>
      <c r="H35186" s="5">
        <v>103.5</v>
      </c>
      <c r="I35186" s="5">
        <v>0</v>
      </c>
      <c r="J35186" s="5">
        <v>0</v>
      </c>
      <c r="K35186" s="5">
        <v>0</v>
      </c>
    </row>
    <row r="35187" spans="1:11" x14ac:dyDescent="0.25">
      <c r="A35187" s="5">
        <f>35180</f>
      </c>
      <c r="B35187" s="5" t="s">
        <v>35195</v>
      </c>
      <c r="C35187" s="5">
        <v>103.1</v>
      </c>
      <c r="D35187" s="5">
        <v>0.1</v>
      </c>
      <c r="E35187" s="5">
        <v>103.2</v>
      </c>
      <c r="F35187" s="5">
        <v>206.4</v>
      </c>
      <c r="G35187" s="5">
        <v>102.9</v>
      </c>
      <c r="H35187" s="5">
        <v>102.8</v>
      </c>
      <c r="I35187" s="5">
        <v>0</v>
      </c>
      <c r="J35187" s="5">
        <v>0</v>
      </c>
      <c r="K35187" s="5">
        <v>0</v>
      </c>
    </row>
    <row r="35188" spans="1:11" x14ac:dyDescent="0.25">
      <c r="A35188" s="5">
        <f>35181</f>
      </c>
      <c r="B35188" s="5" t="s">
        <v>35196</v>
      </c>
      <c r="C35188" s="5">
        <v>103.1</v>
      </c>
      <c r="D35188" s="5">
        <v>0.1</v>
      </c>
      <c r="E35188" s="5">
        <v>103.2</v>
      </c>
      <c r="F35188" s="5">
        <v>206.4</v>
      </c>
      <c r="G35188" s="5">
        <v>102.9</v>
      </c>
      <c r="H35188" s="5">
        <v>102.8</v>
      </c>
      <c r="I35188" s="5">
        <v>0</v>
      </c>
      <c r="J35188" s="5">
        <v>0</v>
      </c>
      <c r="K35188" s="5">
        <v>0</v>
      </c>
    </row>
    <row r="35189" spans="1:11" x14ac:dyDescent="0.25">
      <c r="A35189" s="5">
        <f>35182</f>
      </c>
      <c r="B35189" s="5" t="s">
        <v>35197</v>
      </c>
      <c r="C35189" s="5">
        <v>103.1</v>
      </c>
      <c r="D35189" s="5">
        <v>0.1</v>
      </c>
      <c r="E35189" s="5">
        <v>103.3</v>
      </c>
      <c r="F35189" s="5">
        <v>206.7</v>
      </c>
      <c r="G35189" s="5">
        <v>103.2</v>
      </c>
      <c r="H35189" s="5">
        <v>103</v>
      </c>
      <c r="I35189" s="5">
        <v>0</v>
      </c>
      <c r="J35189" s="5">
        <v>0</v>
      </c>
      <c r="K35189" s="5">
        <v>0</v>
      </c>
    </row>
    <row r="35190" spans="1:11" x14ac:dyDescent="0.25">
      <c r="A35190" s="5">
        <f>35183</f>
      </c>
      <c r="B35190" s="5" t="s">
        <v>35198</v>
      </c>
      <c r="C35190" s="5">
        <v>103.1</v>
      </c>
      <c r="D35190" s="5">
        <v>0.1</v>
      </c>
      <c r="E35190" s="5">
        <v>103.3</v>
      </c>
      <c r="F35190" s="5">
        <v>206.7</v>
      </c>
      <c r="G35190" s="5">
        <v>103.2</v>
      </c>
      <c r="H35190" s="5">
        <v>103</v>
      </c>
      <c r="I35190" s="5">
        <v>0</v>
      </c>
      <c r="J35190" s="5">
        <v>0</v>
      </c>
      <c r="K35190" s="5">
        <v>0</v>
      </c>
    </row>
    <row r="35191" spans="1:11" x14ac:dyDescent="0.25">
      <c r="A35191" s="5">
        <f>35184</f>
      </c>
      <c r="B35191" s="5" t="s">
        <v>35199</v>
      </c>
      <c r="C35191" s="5">
        <v>102.7</v>
      </c>
      <c r="D35191" s="5">
        <v>0.1</v>
      </c>
      <c r="E35191" s="5">
        <v>102.9</v>
      </c>
      <c r="F35191" s="5">
        <v>205.5</v>
      </c>
      <c r="G35191" s="5">
        <v>102.6</v>
      </c>
      <c r="H35191" s="5">
        <v>102.4</v>
      </c>
      <c r="I35191" s="5">
        <v>0</v>
      </c>
      <c r="J35191" s="5">
        <v>0</v>
      </c>
      <c r="K35191" s="5">
        <v>0</v>
      </c>
    </row>
    <row r="35192" spans="1:11" x14ac:dyDescent="0.25">
      <c r="A35192" s="5">
        <f>35185</f>
      </c>
      <c r="B35192" s="5" t="s">
        <v>35200</v>
      </c>
      <c r="C35192" s="5">
        <v>102.7</v>
      </c>
      <c r="D35192" s="5">
        <v>0.1</v>
      </c>
      <c r="E35192" s="5">
        <v>102.9</v>
      </c>
      <c r="F35192" s="5">
        <v>205.5</v>
      </c>
      <c r="G35192" s="5">
        <v>102.6</v>
      </c>
      <c r="H35192" s="5">
        <v>102.4</v>
      </c>
      <c r="I35192" s="5">
        <v>0</v>
      </c>
      <c r="J35192" s="5">
        <v>0</v>
      </c>
      <c r="K35192" s="5">
        <v>0</v>
      </c>
    </row>
    <row r="35193" spans="1:11" x14ac:dyDescent="0.25">
      <c r="A35193" s="5">
        <f>35186</f>
      </c>
      <c r="B35193" s="5" t="s">
        <v>35201</v>
      </c>
      <c r="C35193" s="5">
        <v>103.1</v>
      </c>
      <c r="D35193" s="5">
        <v>0.1</v>
      </c>
      <c r="E35193" s="5">
        <v>103.2</v>
      </c>
      <c r="F35193" s="5">
        <v>205.8</v>
      </c>
      <c r="G35193" s="5">
        <v>102.6</v>
      </c>
      <c r="H35193" s="5">
        <v>102.5</v>
      </c>
      <c r="I35193" s="5">
        <v>0</v>
      </c>
      <c r="J35193" s="5">
        <v>0</v>
      </c>
      <c r="K35193" s="5">
        <v>0</v>
      </c>
    </row>
    <row r="35194" spans="1:11" x14ac:dyDescent="0.25">
      <c r="A35194" s="5">
        <f>35187</f>
      </c>
      <c r="B35194" s="5" t="s">
        <v>35202</v>
      </c>
      <c r="C35194" s="5">
        <v>103.1</v>
      </c>
      <c r="D35194" s="5">
        <v>0.1</v>
      </c>
      <c r="E35194" s="5">
        <v>103.2</v>
      </c>
      <c r="F35194" s="5">
        <v>205.8</v>
      </c>
      <c r="G35194" s="5">
        <v>102.6</v>
      </c>
      <c r="H35194" s="5">
        <v>102.5</v>
      </c>
      <c r="I35194" s="5">
        <v>0</v>
      </c>
      <c r="J35194" s="5">
        <v>0</v>
      </c>
      <c r="K35194" s="5">
        <v>0</v>
      </c>
    </row>
    <row r="35195" spans="1:11" x14ac:dyDescent="0.25">
      <c r="A35195" s="5">
        <f>35188</f>
      </c>
      <c r="B35195" s="5" t="s">
        <v>35203</v>
      </c>
      <c r="C35195" s="5">
        <v>103.1</v>
      </c>
      <c r="D35195" s="5">
        <v>0.1</v>
      </c>
      <c r="E35195" s="5">
        <v>103.2</v>
      </c>
      <c r="F35195" s="5">
        <v>205.8</v>
      </c>
      <c r="G35195" s="5">
        <v>102.6</v>
      </c>
      <c r="H35195" s="5">
        <v>102.5</v>
      </c>
      <c r="I35195" s="5">
        <v>0</v>
      </c>
      <c r="J35195" s="5">
        <v>0</v>
      </c>
      <c r="K35195" s="5">
        <v>0</v>
      </c>
    </row>
    <row r="35196" spans="1:11" x14ac:dyDescent="0.25">
      <c r="A35196" s="5">
        <f>35189</f>
      </c>
      <c r="B35196" s="5" t="s">
        <v>35204</v>
      </c>
      <c r="C35196" s="5">
        <v>103.1</v>
      </c>
      <c r="D35196" s="5">
        <v>0.1</v>
      </c>
      <c r="E35196" s="5">
        <v>103.2</v>
      </c>
      <c r="F35196" s="5">
        <v>205.8</v>
      </c>
      <c r="G35196" s="5">
        <v>102.6</v>
      </c>
      <c r="H35196" s="5">
        <v>102.5</v>
      </c>
      <c r="I35196" s="5">
        <v>0</v>
      </c>
      <c r="J35196" s="5">
        <v>0</v>
      </c>
      <c r="K35196" s="5">
        <v>0</v>
      </c>
    </row>
    <row r="35197" spans="1:11" x14ac:dyDescent="0.25">
      <c r="A35197" s="5">
        <f>35190</f>
      </c>
      <c r="B35197" s="5" t="s">
        <v>35205</v>
      </c>
      <c r="C35197" s="5">
        <v>102.1</v>
      </c>
      <c r="D35197" s="5">
        <v>0.1</v>
      </c>
      <c r="E35197" s="5">
        <v>102.2</v>
      </c>
      <c r="F35197" s="5">
        <v>203.3</v>
      </c>
      <c r="G35197" s="5">
        <v>101.4</v>
      </c>
      <c r="H35197" s="5">
        <v>101.3</v>
      </c>
      <c r="I35197" s="5">
        <v>0</v>
      </c>
      <c r="J35197" s="5">
        <v>0</v>
      </c>
      <c r="K35197" s="5">
        <v>0</v>
      </c>
    </row>
    <row r="35198" spans="1:11" x14ac:dyDescent="0.25">
      <c r="A35198" s="5">
        <f>35191</f>
      </c>
      <c r="B35198" s="5" t="s">
        <v>35206</v>
      </c>
      <c r="C35198" s="5">
        <v>102.1</v>
      </c>
      <c r="D35198" s="5">
        <v>0.1</v>
      </c>
      <c r="E35198" s="5">
        <v>102.2</v>
      </c>
      <c r="F35198" s="5">
        <v>203.3</v>
      </c>
      <c r="G35198" s="5">
        <v>101.4</v>
      </c>
      <c r="H35198" s="5">
        <v>101.3</v>
      </c>
      <c r="I35198" s="5">
        <v>0</v>
      </c>
      <c r="J35198" s="5">
        <v>0</v>
      </c>
      <c r="K35198" s="5">
        <v>0</v>
      </c>
    </row>
    <row r="35199" spans="1:11" x14ac:dyDescent="0.25">
      <c r="A35199" s="5">
        <f>35192</f>
      </c>
      <c r="B35199" s="5" t="s">
        <v>35207</v>
      </c>
      <c r="C35199" s="5">
        <v>101.8</v>
      </c>
      <c r="D35199" s="5">
        <v>0.1</v>
      </c>
      <c r="E35199" s="5">
        <v>102</v>
      </c>
      <c r="F35199" s="5">
        <v>203.3</v>
      </c>
      <c r="G35199" s="5">
        <v>101.4</v>
      </c>
      <c r="H35199" s="5">
        <v>101.3</v>
      </c>
      <c r="I35199" s="5">
        <v>0</v>
      </c>
      <c r="J35199" s="5">
        <v>0</v>
      </c>
      <c r="K35199" s="5">
        <v>0</v>
      </c>
    </row>
    <row r="35200" spans="1:11" x14ac:dyDescent="0.25">
      <c r="A35200" s="5">
        <f>35193</f>
      </c>
      <c r="B35200" s="5" t="s">
        <v>35208</v>
      </c>
      <c r="C35200" s="5">
        <v>101.8</v>
      </c>
      <c r="D35200" s="5">
        <v>0.1</v>
      </c>
      <c r="E35200" s="5">
        <v>102</v>
      </c>
      <c r="F35200" s="5">
        <v>203.3</v>
      </c>
      <c r="G35200" s="5">
        <v>101.4</v>
      </c>
      <c r="H35200" s="5">
        <v>101.3</v>
      </c>
      <c r="I35200" s="5">
        <v>0</v>
      </c>
      <c r="J35200" s="5">
        <v>0</v>
      </c>
      <c r="K35200" s="5">
        <v>0</v>
      </c>
    </row>
    <row r="35201" spans="1:11" x14ac:dyDescent="0.25">
      <c r="A35201" s="5">
        <f>35194</f>
      </c>
      <c r="B35201" s="5" t="s">
        <v>35209</v>
      </c>
      <c r="C35201" s="5">
        <v>101.3</v>
      </c>
      <c r="D35201" s="5">
        <v>0.1</v>
      </c>
      <c r="E35201" s="5">
        <v>101.4</v>
      </c>
      <c r="F35201" s="5">
        <v>202</v>
      </c>
      <c r="G35201" s="5">
        <v>100.7</v>
      </c>
      <c r="H35201" s="5">
        <v>100.5</v>
      </c>
      <c r="I35201" s="5">
        <v>0</v>
      </c>
      <c r="J35201" s="5">
        <v>0</v>
      </c>
      <c r="K35201" s="5">
        <v>0</v>
      </c>
    </row>
    <row r="35202" spans="1:11" x14ac:dyDescent="0.25">
      <c r="A35202" s="5">
        <f>35195</f>
      </c>
      <c r="B35202" s="5" t="s">
        <v>35210</v>
      </c>
      <c r="C35202" s="5">
        <v>101.3</v>
      </c>
      <c r="D35202" s="5">
        <v>0.1</v>
      </c>
      <c r="E35202" s="5">
        <v>101.4</v>
      </c>
      <c r="F35202" s="5">
        <v>202</v>
      </c>
      <c r="G35202" s="5">
        <v>100.7</v>
      </c>
      <c r="H35202" s="5">
        <v>100.5</v>
      </c>
      <c r="I35202" s="5">
        <v>0</v>
      </c>
      <c r="J35202" s="5">
        <v>0</v>
      </c>
      <c r="K35202" s="5">
        <v>0</v>
      </c>
    </row>
    <row r="35203" spans="1:11" x14ac:dyDescent="0.25">
      <c r="A35203" s="5">
        <f>35196</f>
      </c>
      <c r="B35203" s="5" t="s">
        <v>35211</v>
      </c>
      <c r="C35203" s="5">
        <v>99.6</v>
      </c>
      <c r="D35203" s="5">
        <v>0.1</v>
      </c>
      <c r="E35203" s="5">
        <v>99.8</v>
      </c>
      <c r="F35203" s="5">
        <v>194.4</v>
      </c>
      <c r="G35203" s="5">
        <v>97.7</v>
      </c>
      <c r="H35203" s="5">
        <v>98.1</v>
      </c>
      <c r="I35203" s="5">
        <v>0</v>
      </c>
      <c r="J35203" s="5">
        <v>0</v>
      </c>
      <c r="K35203" s="5">
        <v>0</v>
      </c>
    </row>
    <row r="35204" spans="1:11" x14ac:dyDescent="0.25">
      <c r="A35204" s="5">
        <f>35197</f>
      </c>
      <c r="B35204" s="5" t="s">
        <v>35212</v>
      </c>
      <c r="C35204" s="5">
        <v>99.6</v>
      </c>
      <c r="D35204" s="5">
        <v>0.1</v>
      </c>
      <c r="E35204" s="5">
        <v>99.8</v>
      </c>
      <c r="F35204" s="5">
        <v>194.4</v>
      </c>
      <c r="G35204" s="5">
        <v>97.7</v>
      </c>
      <c r="H35204" s="5">
        <v>98.1</v>
      </c>
      <c r="I35204" s="5">
        <v>0</v>
      </c>
      <c r="J35204" s="5">
        <v>0</v>
      </c>
      <c r="K35204" s="5">
        <v>0</v>
      </c>
    </row>
    <row r="35205" spans="1:11" x14ac:dyDescent="0.25">
      <c r="A35205" s="5">
        <f>35198</f>
      </c>
      <c r="B35205" s="5" t="s">
        <v>35213</v>
      </c>
      <c r="C35205" s="5">
        <v>99.6</v>
      </c>
      <c r="D35205" s="5">
        <v>0.1</v>
      </c>
      <c r="E35205" s="5">
        <v>99.8</v>
      </c>
      <c r="F35205" s="5">
        <v>194.4</v>
      </c>
      <c r="G35205" s="5">
        <v>97.7</v>
      </c>
      <c r="H35205" s="5">
        <v>98.1</v>
      </c>
      <c r="I35205" s="5">
        <v>0</v>
      </c>
      <c r="J35205" s="5">
        <v>0</v>
      </c>
      <c r="K35205" s="5">
        <v>0</v>
      </c>
    </row>
    <row r="35206" spans="1:11" x14ac:dyDescent="0.25">
      <c r="A35206" s="5">
        <f>35199</f>
      </c>
      <c r="B35206" s="5" t="s">
        <v>35214</v>
      </c>
      <c r="C35206" s="5">
        <v>99.6</v>
      </c>
      <c r="D35206" s="5">
        <v>0.1</v>
      </c>
      <c r="E35206" s="5">
        <v>99.8</v>
      </c>
      <c r="F35206" s="5">
        <v>194.4</v>
      </c>
      <c r="G35206" s="5">
        <v>97.7</v>
      </c>
      <c r="H35206" s="5">
        <v>98.1</v>
      </c>
      <c r="I35206" s="5">
        <v>0</v>
      </c>
      <c r="J35206" s="5">
        <v>0</v>
      </c>
      <c r="K35206" s="5">
        <v>0</v>
      </c>
    </row>
    <row r="35207" spans="1:11" x14ac:dyDescent="0.25">
      <c r="A35207" s="5">
        <f>35200</f>
      </c>
      <c r="B35207" s="5" t="s">
        <v>35215</v>
      </c>
      <c r="C35207" s="5">
        <v>103.8</v>
      </c>
      <c r="D35207" s="5">
        <v>0.1</v>
      </c>
      <c r="E35207" s="5">
        <v>104</v>
      </c>
      <c r="F35207" s="5">
        <v>206.7</v>
      </c>
      <c r="G35207" s="5">
        <v>103.6</v>
      </c>
      <c r="H35207" s="5">
        <v>103.4</v>
      </c>
      <c r="I35207" s="5">
        <v>0</v>
      </c>
      <c r="J35207" s="5">
        <v>0</v>
      </c>
      <c r="K35207" s="5">
        <v>0</v>
      </c>
    </row>
    <row r="35208" spans="1:11" x14ac:dyDescent="0.25">
      <c r="A35208" s="5">
        <f>35201</f>
      </c>
      <c r="B35208" s="5" t="s">
        <v>35216</v>
      </c>
      <c r="C35208" s="5">
        <v>103.8</v>
      </c>
      <c r="D35208" s="5">
        <v>0.1</v>
      </c>
      <c r="E35208" s="5">
        <v>104</v>
      </c>
      <c r="F35208" s="5">
        <v>206.7</v>
      </c>
      <c r="G35208" s="5">
        <v>103.6</v>
      </c>
      <c r="H35208" s="5">
        <v>103.4</v>
      </c>
      <c r="I35208" s="5">
        <v>0</v>
      </c>
      <c r="J35208" s="5">
        <v>0</v>
      </c>
      <c r="K35208" s="5">
        <v>0</v>
      </c>
    </row>
    <row r="35209" spans="1:11" x14ac:dyDescent="0.25">
      <c r="A35209" s="5">
        <f>35202</f>
      </c>
      <c r="B35209" s="5" t="s">
        <v>35217</v>
      </c>
      <c r="C35209" s="5">
        <v>103.2</v>
      </c>
      <c r="D35209" s="5">
        <v>0.1</v>
      </c>
      <c r="E35209" s="5">
        <v>103.4</v>
      </c>
      <c r="F35209" s="5">
        <v>206.6</v>
      </c>
      <c r="G35209" s="5">
        <v>103.1</v>
      </c>
      <c r="H35209" s="5">
        <v>103</v>
      </c>
      <c r="I35209" s="5">
        <v>0</v>
      </c>
      <c r="J35209" s="5">
        <v>0</v>
      </c>
      <c r="K35209" s="5">
        <v>0</v>
      </c>
    </row>
    <row r="35210" spans="1:11" x14ac:dyDescent="0.25">
      <c r="A35210" s="5">
        <f>35203</f>
      </c>
      <c r="B35210" s="5" t="s">
        <v>35218</v>
      </c>
      <c r="C35210" s="5">
        <v>103.2</v>
      </c>
      <c r="D35210" s="5">
        <v>0.1</v>
      </c>
      <c r="E35210" s="5">
        <v>103.4</v>
      </c>
      <c r="F35210" s="5">
        <v>206.6</v>
      </c>
      <c r="G35210" s="5">
        <v>103.1</v>
      </c>
      <c r="H35210" s="5">
        <v>103</v>
      </c>
      <c r="I35210" s="5">
        <v>0</v>
      </c>
      <c r="J35210" s="5">
        <v>0</v>
      </c>
      <c r="K35210" s="5">
        <v>0</v>
      </c>
    </row>
    <row r="35211" spans="1:11" x14ac:dyDescent="0.25">
      <c r="A35211" s="5">
        <f>35204</f>
      </c>
      <c r="B35211" s="5" t="s">
        <v>35219</v>
      </c>
      <c r="C35211" s="5">
        <v>101.8</v>
      </c>
      <c r="D35211" s="5">
        <v>0.1</v>
      </c>
      <c r="E35211" s="5">
        <v>101.9</v>
      </c>
      <c r="F35211" s="5">
        <v>203</v>
      </c>
      <c r="G35211" s="5">
        <v>101.3</v>
      </c>
      <c r="H35211" s="5">
        <v>101.1</v>
      </c>
      <c r="I35211" s="5">
        <v>0</v>
      </c>
      <c r="J35211" s="5">
        <v>0</v>
      </c>
      <c r="K35211" s="5">
        <v>0</v>
      </c>
    </row>
    <row r="35212" spans="1:11" x14ac:dyDescent="0.25">
      <c r="A35212" s="5">
        <f>35205</f>
      </c>
      <c r="B35212" s="5" t="s">
        <v>35220</v>
      </c>
      <c r="C35212" s="5">
        <v>101.8</v>
      </c>
      <c r="D35212" s="5">
        <v>0.1</v>
      </c>
      <c r="E35212" s="5">
        <v>101.9</v>
      </c>
      <c r="F35212" s="5">
        <v>203</v>
      </c>
      <c r="G35212" s="5">
        <v>101.3</v>
      </c>
      <c r="H35212" s="5">
        <v>101.1</v>
      </c>
      <c r="I35212" s="5">
        <v>0</v>
      </c>
      <c r="J35212" s="5">
        <v>0</v>
      </c>
      <c r="K35212" s="5">
        <v>0</v>
      </c>
    </row>
    <row r="35213" spans="1:11" x14ac:dyDescent="0.25">
      <c r="A35213" s="5">
        <f>35206</f>
      </c>
      <c r="B35213" s="5" t="s">
        <v>35221</v>
      </c>
      <c r="C35213" s="5">
        <v>104</v>
      </c>
      <c r="D35213" s="5">
        <v>0.1</v>
      </c>
      <c r="E35213" s="5">
        <v>104</v>
      </c>
      <c r="F35213" s="5">
        <v>207.6</v>
      </c>
      <c r="G35213" s="5">
        <v>103.5</v>
      </c>
      <c r="H35213" s="5">
        <v>103.3</v>
      </c>
      <c r="I35213" s="5">
        <v>0</v>
      </c>
      <c r="J35213" s="5">
        <v>0</v>
      </c>
      <c r="K35213" s="5">
        <v>0</v>
      </c>
    </row>
    <row r="35214" spans="1:11" x14ac:dyDescent="0.25">
      <c r="A35214" s="5">
        <f>35207</f>
      </c>
      <c r="B35214" s="5" t="s">
        <v>35222</v>
      </c>
      <c r="C35214" s="5">
        <v>104</v>
      </c>
      <c r="D35214" s="5">
        <v>0.1</v>
      </c>
      <c r="E35214" s="5">
        <v>104</v>
      </c>
      <c r="F35214" s="5">
        <v>207.6</v>
      </c>
      <c r="G35214" s="5">
        <v>103.5</v>
      </c>
      <c r="H35214" s="5">
        <v>103.3</v>
      </c>
      <c r="I35214" s="5">
        <v>0</v>
      </c>
      <c r="J35214" s="5">
        <v>0</v>
      </c>
      <c r="K35214" s="5">
        <v>0</v>
      </c>
    </row>
    <row r="35215" spans="1:11" x14ac:dyDescent="0.25">
      <c r="A35215" s="5">
        <f>35208</f>
      </c>
      <c r="B35215" s="5" t="s">
        <v>35223</v>
      </c>
      <c r="C35215" s="5">
        <v>104</v>
      </c>
      <c r="D35215" s="5">
        <v>0.1</v>
      </c>
      <c r="E35215" s="5">
        <v>104</v>
      </c>
      <c r="F35215" s="5">
        <v>207.6</v>
      </c>
      <c r="G35215" s="5">
        <v>103.5</v>
      </c>
      <c r="H35215" s="5">
        <v>103.3</v>
      </c>
      <c r="I35215" s="5">
        <v>0</v>
      </c>
      <c r="J35215" s="5">
        <v>0</v>
      </c>
      <c r="K35215" s="5">
        <v>0</v>
      </c>
    </row>
    <row r="35216" spans="1:11" x14ac:dyDescent="0.25">
      <c r="A35216" s="5">
        <f>35209</f>
      </c>
      <c r="B35216" s="5" t="s">
        <v>35224</v>
      </c>
      <c r="C35216" s="5">
        <v>104</v>
      </c>
      <c r="D35216" s="5">
        <v>0.1</v>
      </c>
      <c r="E35216" s="5">
        <v>104</v>
      </c>
      <c r="F35216" s="5">
        <v>207.6</v>
      </c>
      <c r="G35216" s="5">
        <v>103.5</v>
      </c>
      <c r="H35216" s="5">
        <v>103.3</v>
      </c>
      <c r="I35216" s="5">
        <v>0</v>
      </c>
      <c r="J35216" s="5">
        <v>0</v>
      </c>
      <c r="K35216" s="5">
        <v>0</v>
      </c>
    </row>
    <row r="35217" spans="1:11" x14ac:dyDescent="0.25">
      <c r="A35217" s="5">
        <f>35210</f>
      </c>
      <c r="B35217" s="5" t="s">
        <v>35225</v>
      </c>
      <c r="C35217" s="5">
        <v>103.2</v>
      </c>
      <c r="D35217" s="5">
        <v>0.1</v>
      </c>
      <c r="E35217" s="5">
        <v>103.3</v>
      </c>
      <c r="F35217" s="5">
        <v>205.8</v>
      </c>
      <c r="G35217" s="5">
        <v>102.6</v>
      </c>
      <c r="H35217" s="5">
        <v>102.3</v>
      </c>
      <c r="I35217" s="5">
        <v>0</v>
      </c>
      <c r="J35217" s="5">
        <v>0</v>
      </c>
      <c r="K35217" s="5">
        <v>0</v>
      </c>
    </row>
    <row r="35218" spans="1:11" x14ac:dyDescent="0.25">
      <c r="A35218" s="5">
        <f>35211</f>
      </c>
      <c r="B35218" s="5" t="s">
        <v>35226</v>
      </c>
      <c r="C35218" s="5">
        <v>103.2</v>
      </c>
      <c r="D35218" s="5">
        <v>0.1</v>
      </c>
      <c r="E35218" s="5">
        <v>103.3</v>
      </c>
      <c r="F35218" s="5">
        <v>205.8</v>
      </c>
      <c r="G35218" s="5">
        <v>102.6</v>
      </c>
      <c r="H35218" s="5">
        <v>102.3</v>
      </c>
      <c r="I35218" s="5">
        <v>0</v>
      </c>
      <c r="J35218" s="5">
        <v>0</v>
      </c>
      <c r="K35218" s="5">
        <v>0</v>
      </c>
    </row>
    <row r="35219" spans="1:11" x14ac:dyDescent="0.25">
      <c r="A35219" s="5">
        <f>35212</f>
      </c>
      <c r="B35219" s="5" t="s">
        <v>35227</v>
      </c>
      <c r="C35219" s="5">
        <v>103.7</v>
      </c>
      <c r="D35219" s="5">
        <v>0.1</v>
      </c>
      <c r="E35219" s="5">
        <v>103.8</v>
      </c>
      <c r="F35219" s="5">
        <v>204.8</v>
      </c>
      <c r="G35219" s="5">
        <v>103.3</v>
      </c>
      <c r="H35219" s="5">
        <v>103.1</v>
      </c>
      <c r="I35219" s="5">
        <v>0</v>
      </c>
      <c r="J35219" s="5">
        <v>0</v>
      </c>
      <c r="K35219" s="5">
        <v>0</v>
      </c>
    </row>
    <row r="35220" spans="1:11" x14ac:dyDescent="0.25">
      <c r="A35220" s="5">
        <f>35213</f>
      </c>
      <c r="B35220" s="5" t="s">
        <v>35228</v>
      </c>
      <c r="C35220" s="5">
        <v>103.7</v>
      </c>
      <c r="D35220" s="5">
        <v>0.1</v>
      </c>
      <c r="E35220" s="5">
        <v>103.8</v>
      </c>
      <c r="F35220" s="5">
        <v>204.8</v>
      </c>
      <c r="G35220" s="5">
        <v>103.3</v>
      </c>
      <c r="H35220" s="5">
        <v>103.1</v>
      </c>
      <c r="I35220" s="5">
        <v>0</v>
      </c>
      <c r="J35220" s="5">
        <v>0</v>
      </c>
      <c r="K35220" s="5">
        <v>0</v>
      </c>
    </row>
    <row r="35221" spans="1:11" x14ac:dyDescent="0.25">
      <c r="A35221" s="5">
        <f>35214</f>
      </c>
      <c r="B35221" s="5" t="s">
        <v>35229</v>
      </c>
      <c r="C35221" s="5">
        <v>103.1</v>
      </c>
      <c r="D35221" s="5">
        <v>0.1</v>
      </c>
      <c r="E35221" s="5">
        <v>103.1</v>
      </c>
      <c r="F35221" s="5">
        <v>203.1</v>
      </c>
      <c r="G35221" s="5">
        <v>101.7</v>
      </c>
      <c r="H35221" s="5">
        <v>101.8</v>
      </c>
      <c r="I35221" s="5">
        <v>0</v>
      </c>
      <c r="J35221" s="5">
        <v>0</v>
      </c>
      <c r="K35221" s="5">
        <v>0</v>
      </c>
    </row>
    <row r="35222" spans="1:11" x14ac:dyDescent="0.25">
      <c r="A35222" s="5">
        <f>35215</f>
      </c>
      <c r="B35222" s="5" t="s">
        <v>35230</v>
      </c>
      <c r="C35222" s="5">
        <v>103.1</v>
      </c>
      <c r="D35222" s="5">
        <v>0.1</v>
      </c>
      <c r="E35222" s="5">
        <v>103.1</v>
      </c>
      <c r="F35222" s="5">
        <v>203.1</v>
      </c>
      <c r="G35222" s="5">
        <v>101.7</v>
      </c>
      <c r="H35222" s="5">
        <v>101.8</v>
      </c>
      <c r="I35222" s="5">
        <v>0</v>
      </c>
      <c r="J35222" s="5">
        <v>0</v>
      </c>
      <c r="K35222" s="5">
        <v>0</v>
      </c>
    </row>
    <row r="35223" spans="1:11" x14ac:dyDescent="0.25">
      <c r="A35223" s="5">
        <f>35216</f>
      </c>
      <c r="B35223" s="5" t="s">
        <v>35231</v>
      </c>
      <c r="C35223" s="5">
        <v>99.5</v>
      </c>
      <c r="D35223" s="5">
        <v>0.1</v>
      </c>
      <c r="E35223" s="5">
        <v>99.7</v>
      </c>
      <c r="F35223" s="5">
        <v>200.8</v>
      </c>
      <c r="G35223" s="5">
        <v>99.3</v>
      </c>
      <c r="H35223" s="5">
        <v>99.8</v>
      </c>
      <c r="I35223" s="5">
        <v>0</v>
      </c>
      <c r="J35223" s="5">
        <v>0</v>
      </c>
      <c r="K35223" s="5">
        <v>0</v>
      </c>
    </row>
    <row r="35224" spans="1:11" x14ac:dyDescent="0.25">
      <c r="A35224" s="5">
        <f>35217</f>
      </c>
      <c r="B35224" s="5" t="s">
        <v>35232</v>
      </c>
      <c r="C35224" s="5">
        <v>99.5</v>
      </c>
      <c r="D35224" s="5">
        <v>0.1</v>
      </c>
      <c r="E35224" s="5">
        <v>99.7</v>
      </c>
      <c r="F35224" s="5">
        <v>200.8</v>
      </c>
      <c r="G35224" s="5">
        <v>99.3</v>
      </c>
      <c r="H35224" s="5">
        <v>99.8</v>
      </c>
      <c r="I35224" s="5">
        <v>0</v>
      </c>
      <c r="J35224" s="5">
        <v>0</v>
      </c>
      <c r="K35224" s="5">
        <v>0</v>
      </c>
    </row>
    <row r="35225" spans="1:11" x14ac:dyDescent="0.25">
      <c r="A35225" s="5">
        <f>35218</f>
      </c>
      <c r="B35225" s="5" t="s">
        <v>35233</v>
      </c>
      <c r="C35225" s="5">
        <v>99.5</v>
      </c>
      <c r="D35225" s="5">
        <v>0.1</v>
      </c>
      <c r="E35225" s="5">
        <v>99.7</v>
      </c>
      <c r="F35225" s="5">
        <v>200.8</v>
      </c>
      <c r="G35225" s="5">
        <v>99.3</v>
      </c>
      <c r="H35225" s="5">
        <v>99.8</v>
      </c>
      <c r="I35225" s="5">
        <v>0</v>
      </c>
      <c r="J35225" s="5">
        <v>0</v>
      </c>
      <c r="K35225" s="5">
        <v>0</v>
      </c>
    </row>
    <row r="35226" spans="1:11" x14ac:dyDescent="0.25">
      <c r="A35226" s="5">
        <f>35219</f>
      </c>
      <c r="B35226" s="5" t="s">
        <v>35234</v>
      </c>
      <c r="C35226" s="5">
        <v>99.5</v>
      </c>
      <c r="D35226" s="5">
        <v>0.1</v>
      </c>
      <c r="E35226" s="5">
        <v>99.7</v>
      </c>
      <c r="F35226" s="5">
        <v>200.8</v>
      </c>
      <c r="G35226" s="5">
        <v>99.3</v>
      </c>
      <c r="H35226" s="5">
        <v>99.8</v>
      </c>
      <c r="I35226" s="5">
        <v>0</v>
      </c>
      <c r="J35226" s="5">
        <v>0</v>
      </c>
      <c r="K35226" s="5">
        <v>0</v>
      </c>
    </row>
    <row r="35227" spans="1:11" x14ac:dyDescent="0.25">
      <c r="A35227" s="5">
        <f>35220</f>
      </c>
      <c r="B35227" s="5" t="s">
        <v>35235</v>
      </c>
      <c r="C35227" s="5">
        <v>102.3</v>
      </c>
      <c r="D35227" s="5">
        <v>0.1</v>
      </c>
      <c r="E35227" s="5">
        <v>102.4</v>
      </c>
      <c r="F35227" s="5">
        <v>204.2</v>
      </c>
      <c r="G35227" s="5">
        <v>101.9</v>
      </c>
      <c r="H35227" s="5">
        <v>101.9</v>
      </c>
      <c r="I35227" s="5">
        <v>0</v>
      </c>
      <c r="J35227" s="5">
        <v>0</v>
      </c>
      <c r="K35227" s="5">
        <v>0</v>
      </c>
    </row>
    <row r="35228" spans="1:11" x14ac:dyDescent="0.25">
      <c r="A35228" s="5">
        <f>35221</f>
      </c>
      <c r="B35228" s="5" t="s">
        <v>35236</v>
      </c>
      <c r="C35228" s="5">
        <v>102.3</v>
      </c>
      <c r="D35228" s="5">
        <v>0.1</v>
      </c>
      <c r="E35228" s="5">
        <v>102.4</v>
      </c>
      <c r="F35228" s="5">
        <v>204.2</v>
      </c>
      <c r="G35228" s="5">
        <v>101.9</v>
      </c>
      <c r="H35228" s="5">
        <v>101.9</v>
      </c>
      <c r="I35228" s="5">
        <v>0</v>
      </c>
      <c r="J35228" s="5">
        <v>0</v>
      </c>
      <c r="K35228" s="5">
        <v>0</v>
      </c>
    </row>
    <row r="35229" spans="1:11" x14ac:dyDescent="0.25">
      <c r="A35229" s="5">
        <f>35222</f>
      </c>
      <c r="B35229" s="5" t="s">
        <v>35237</v>
      </c>
      <c r="C35229" s="5">
        <v>104.2</v>
      </c>
      <c r="D35229" s="5">
        <v>0.1</v>
      </c>
      <c r="E35229" s="5">
        <v>97.9</v>
      </c>
      <c r="F35229" s="5">
        <v>205.7</v>
      </c>
      <c r="G35229" s="5">
        <v>102.9</v>
      </c>
      <c r="H35229" s="5">
        <v>101.3</v>
      </c>
      <c r="I35229" s="5">
        <v>0</v>
      </c>
      <c r="J35229" s="5">
        <v>0</v>
      </c>
      <c r="K35229" s="5">
        <v>0</v>
      </c>
    </row>
    <row r="35230" spans="1:11" x14ac:dyDescent="0.25">
      <c r="A35230" s="5">
        <f>35223</f>
      </c>
      <c r="B35230" s="5" t="s">
        <v>35238</v>
      </c>
      <c r="C35230" s="5">
        <v>104.2</v>
      </c>
      <c r="D35230" s="5">
        <v>0.1</v>
      </c>
      <c r="E35230" s="5">
        <v>97.9</v>
      </c>
      <c r="F35230" s="5">
        <v>205.7</v>
      </c>
      <c r="G35230" s="5">
        <v>102.9</v>
      </c>
      <c r="H35230" s="5">
        <v>101.3</v>
      </c>
      <c r="I35230" s="5">
        <v>0</v>
      </c>
      <c r="J35230" s="5">
        <v>0</v>
      </c>
      <c r="K35230" s="5">
        <v>0</v>
      </c>
    </row>
    <row r="35231" spans="1:11" x14ac:dyDescent="0.25">
      <c r="A35231" s="5">
        <f>35224</f>
      </c>
      <c r="B35231" s="5" t="s">
        <v>35239</v>
      </c>
      <c r="C35231" s="5">
        <v>96.8</v>
      </c>
      <c r="D35231" s="5">
        <v>0.1</v>
      </c>
      <c r="E35231" s="5">
        <v>97</v>
      </c>
      <c r="F35231" s="5">
        <v>193.2</v>
      </c>
      <c r="G35231" s="5">
        <v>96.5</v>
      </c>
      <c r="H35231" s="5">
        <v>96.4</v>
      </c>
      <c r="I35231" s="5">
        <v>0</v>
      </c>
      <c r="J35231" s="5">
        <v>0</v>
      </c>
      <c r="K35231" s="5">
        <v>0</v>
      </c>
    </row>
    <row r="35232" spans="1:11" x14ac:dyDescent="0.25">
      <c r="A35232" s="5">
        <f>35225</f>
      </c>
      <c r="B35232" s="5" t="s">
        <v>35240</v>
      </c>
      <c r="C35232" s="5">
        <v>96.8</v>
      </c>
      <c r="D35232" s="5">
        <v>0.1</v>
      </c>
      <c r="E35232" s="5">
        <v>97</v>
      </c>
      <c r="F35232" s="5">
        <v>193.2</v>
      </c>
      <c r="G35232" s="5">
        <v>96.5</v>
      </c>
      <c r="H35232" s="5">
        <v>96.4</v>
      </c>
      <c r="I35232" s="5">
        <v>0</v>
      </c>
      <c r="J35232" s="5">
        <v>0</v>
      </c>
      <c r="K35232" s="5">
        <v>0</v>
      </c>
    </row>
    <row r="35233" spans="1:11" x14ac:dyDescent="0.25">
      <c r="A35233" s="5">
        <f>35226</f>
      </c>
      <c r="B35233" s="5" t="s">
        <v>35241</v>
      </c>
      <c r="C35233" s="5">
        <v>95.2</v>
      </c>
      <c r="D35233" s="5">
        <v>0.1</v>
      </c>
      <c r="E35233" s="5">
        <v>95.4</v>
      </c>
      <c r="F35233" s="5">
        <v>191.7</v>
      </c>
      <c r="G35233" s="5">
        <v>96.2</v>
      </c>
      <c r="H35233" s="5">
        <v>96.7</v>
      </c>
      <c r="I35233" s="5">
        <v>0</v>
      </c>
      <c r="J35233" s="5">
        <v>0</v>
      </c>
      <c r="K35233" s="5">
        <v>0</v>
      </c>
    </row>
    <row r="35234" spans="1:11" x14ac:dyDescent="0.25">
      <c r="A35234" s="5">
        <f>35227</f>
      </c>
      <c r="B35234" s="5" t="s">
        <v>35242</v>
      </c>
      <c r="C35234" s="5">
        <v>95.2</v>
      </c>
      <c r="D35234" s="5">
        <v>0.1</v>
      </c>
      <c r="E35234" s="5">
        <v>95.4</v>
      </c>
      <c r="F35234" s="5">
        <v>191.7</v>
      </c>
      <c r="G35234" s="5">
        <v>96.2</v>
      </c>
      <c r="H35234" s="5">
        <v>96.7</v>
      </c>
      <c r="I35234" s="5">
        <v>0</v>
      </c>
      <c r="J35234" s="5">
        <v>0</v>
      </c>
      <c r="K35234" s="5">
        <v>0</v>
      </c>
    </row>
    <row r="35235" spans="1:11" x14ac:dyDescent="0.25">
      <c r="A35235" s="5">
        <f>35228</f>
      </c>
      <c r="B35235" s="5" t="s">
        <v>35243</v>
      </c>
      <c r="C35235" s="5">
        <v>95.2</v>
      </c>
      <c r="D35235" s="5">
        <v>0.1</v>
      </c>
      <c r="E35235" s="5">
        <v>95.4</v>
      </c>
      <c r="F35235" s="5">
        <v>191.7</v>
      </c>
      <c r="G35235" s="5">
        <v>96.2</v>
      </c>
      <c r="H35235" s="5">
        <v>96.7</v>
      </c>
      <c r="I35235" s="5">
        <v>0</v>
      </c>
      <c r="J35235" s="5">
        <v>0</v>
      </c>
      <c r="K35235" s="5">
        <v>0</v>
      </c>
    </row>
    <row r="35236" spans="1:11" x14ac:dyDescent="0.25">
      <c r="A35236" s="5">
        <f>35229</f>
      </c>
      <c r="B35236" s="5" t="s">
        <v>35244</v>
      </c>
      <c r="C35236" s="5">
        <v>95.2</v>
      </c>
      <c r="D35236" s="5">
        <v>0.1</v>
      </c>
      <c r="E35236" s="5">
        <v>95.4</v>
      </c>
      <c r="F35236" s="5">
        <v>191.7</v>
      </c>
      <c r="G35236" s="5">
        <v>96.2</v>
      </c>
      <c r="H35236" s="5">
        <v>96.7</v>
      </c>
      <c r="I35236" s="5">
        <v>0</v>
      </c>
      <c r="J35236" s="5">
        <v>0</v>
      </c>
      <c r="K35236" s="5">
        <v>0</v>
      </c>
    </row>
    <row r="35237" spans="1:11" x14ac:dyDescent="0.25">
      <c r="A35237" s="5">
        <f>35230</f>
      </c>
      <c r="B35237" s="5" t="s">
        <v>35245</v>
      </c>
      <c r="C35237" s="5">
        <v>101.6</v>
      </c>
      <c r="D35237" s="5">
        <v>0.1</v>
      </c>
      <c r="E35237" s="5">
        <v>101.7</v>
      </c>
      <c r="F35237" s="5">
        <v>203</v>
      </c>
      <c r="G35237" s="5">
        <v>101.3</v>
      </c>
      <c r="H35237" s="5">
        <v>101.1</v>
      </c>
      <c r="I35237" s="5">
        <v>0</v>
      </c>
      <c r="J35237" s="5">
        <v>0</v>
      </c>
      <c r="K35237" s="5">
        <v>0</v>
      </c>
    </row>
    <row r="35238" spans="1:11" x14ac:dyDescent="0.25">
      <c r="A35238" s="5">
        <f>35231</f>
      </c>
      <c r="B35238" s="5" t="s">
        <v>35246</v>
      </c>
      <c r="C35238" s="5">
        <v>101.6</v>
      </c>
      <c r="D35238" s="5">
        <v>0.1</v>
      </c>
      <c r="E35238" s="5">
        <v>101.7</v>
      </c>
      <c r="F35238" s="5">
        <v>203</v>
      </c>
      <c r="G35238" s="5">
        <v>101.3</v>
      </c>
      <c r="H35238" s="5">
        <v>101.1</v>
      </c>
      <c r="I35238" s="5">
        <v>0</v>
      </c>
      <c r="J35238" s="5">
        <v>0</v>
      </c>
      <c r="K35238" s="5">
        <v>0</v>
      </c>
    </row>
    <row r="35239" spans="1:11" x14ac:dyDescent="0.25">
      <c r="A35239" s="5">
        <f>35232</f>
      </c>
      <c r="B35239" s="5" t="s">
        <v>35247</v>
      </c>
      <c r="C35239" s="5">
        <v>101.8</v>
      </c>
      <c r="D35239" s="5">
        <v>0.1</v>
      </c>
      <c r="E35239" s="5">
        <v>101.9</v>
      </c>
      <c r="F35239" s="5">
        <v>203.5</v>
      </c>
      <c r="G35239" s="5">
        <v>101.5</v>
      </c>
      <c r="H35239" s="5">
        <v>101.5</v>
      </c>
      <c r="I35239" s="5">
        <v>0</v>
      </c>
      <c r="J35239" s="5">
        <v>0</v>
      </c>
      <c r="K35239" s="5">
        <v>0</v>
      </c>
    </row>
    <row r="35240" spans="1:11" x14ac:dyDescent="0.25">
      <c r="A35240" s="5">
        <f>35233</f>
      </c>
      <c r="B35240" s="5" t="s">
        <v>35248</v>
      </c>
      <c r="C35240" s="5">
        <v>101.8</v>
      </c>
      <c r="D35240" s="5">
        <v>0.1</v>
      </c>
      <c r="E35240" s="5">
        <v>101.9</v>
      </c>
      <c r="F35240" s="5">
        <v>203.5</v>
      </c>
      <c r="G35240" s="5">
        <v>101.5</v>
      </c>
      <c r="H35240" s="5">
        <v>101.5</v>
      </c>
      <c r="I35240" s="5">
        <v>0</v>
      </c>
      <c r="J35240" s="5">
        <v>0</v>
      </c>
      <c r="K35240" s="5">
        <v>0</v>
      </c>
    </row>
    <row r="35241" spans="1:11" x14ac:dyDescent="0.25">
      <c r="A35241" s="5">
        <f>35234</f>
      </c>
      <c r="B35241" s="5" t="s">
        <v>35249</v>
      </c>
      <c r="C35241" s="5">
        <v>101.8</v>
      </c>
      <c r="D35241" s="5">
        <v>0.1</v>
      </c>
      <c r="E35241" s="5">
        <v>102</v>
      </c>
      <c r="F35241" s="5">
        <v>203.7</v>
      </c>
      <c r="G35241" s="5">
        <v>101.6</v>
      </c>
      <c r="H35241" s="5">
        <v>101.5</v>
      </c>
      <c r="I35241" s="5">
        <v>0</v>
      </c>
      <c r="J35241" s="5">
        <v>0</v>
      </c>
      <c r="K35241" s="5">
        <v>0</v>
      </c>
    </row>
    <row r="35242" spans="1:11" x14ac:dyDescent="0.25">
      <c r="A35242" s="5">
        <f>35235</f>
      </c>
      <c r="B35242" s="5" t="s">
        <v>35250</v>
      </c>
      <c r="C35242" s="5">
        <v>101.8</v>
      </c>
      <c r="D35242" s="5">
        <v>0.1</v>
      </c>
      <c r="E35242" s="5">
        <v>102</v>
      </c>
      <c r="F35242" s="5">
        <v>203.7</v>
      </c>
      <c r="G35242" s="5">
        <v>101.6</v>
      </c>
      <c r="H35242" s="5">
        <v>101.5</v>
      </c>
      <c r="I35242" s="5">
        <v>0</v>
      </c>
      <c r="J35242" s="5">
        <v>0</v>
      </c>
      <c r="K35242" s="5">
        <v>0</v>
      </c>
    </row>
    <row r="35243" spans="1:11" x14ac:dyDescent="0.25">
      <c r="A35243" s="5">
        <f>35236</f>
      </c>
      <c r="B35243" s="5" t="s">
        <v>35251</v>
      </c>
      <c r="C35243" s="5">
        <v>103.4</v>
      </c>
      <c r="D35243" s="5">
        <v>0.1</v>
      </c>
      <c r="E35243" s="5">
        <v>103.5</v>
      </c>
      <c r="F35243" s="5">
        <v>204.1</v>
      </c>
      <c r="G35243" s="5">
        <v>102</v>
      </c>
      <c r="H35243" s="5">
        <v>100.7</v>
      </c>
      <c r="I35243" s="5">
        <v>0</v>
      </c>
      <c r="J35243" s="5">
        <v>0</v>
      </c>
      <c r="K35243" s="5">
        <v>0</v>
      </c>
    </row>
    <row r="35244" spans="1:11" x14ac:dyDescent="0.25">
      <c r="A35244" s="5">
        <f>35237</f>
      </c>
      <c r="B35244" s="5" t="s">
        <v>35252</v>
      </c>
      <c r="C35244" s="5">
        <v>103.4</v>
      </c>
      <c r="D35244" s="5">
        <v>0.1</v>
      </c>
      <c r="E35244" s="5">
        <v>103.5</v>
      </c>
      <c r="F35244" s="5">
        <v>204.1</v>
      </c>
      <c r="G35244" s="5">
        <v>102</v>
      </c>
      <c r="H35244" s="5">
        <v>100.7</v>
      </c>
      <c r="I35244" s="5">
        <v>0</v>
      </c>
      <c r="J35244" s="5">
        <v>0</v>
      </c>
      <c r="K35244" s="5">
        <v>0</v>
      </c>
    </row>
    <row r="35245" spans="1:11" x14ac:dyDescent="0.25">
      <c r="A35245" s="5">
        <f>35238</f>
      </c>
      <c r="B35245" s="5" t="s">
        <v>35253</v>
      </c>
      <c r="C35245" s="5">
        <v>103.4</v>
      </c>
      <c r="D35245" s="5">
        <v>0.1</v>
      </c>
      <c r="E35245" s="5">
        <v>103.5</v>
      </c>
      <c r="F35245" s="5">
        <v>204.1</v>
      </c>
      <c r="G35245" s="5">
        <v>102</v>
      </c>
      <c r="H35245" s="5">
        <v>100.7</v>
      </c>
      <c r="I35245" s="5">
        <v>0</v>
      </c>
      <c r="J35245" s="5">
        <v>0</v>
      </c>
      <c r="K35245" s="5">
        <v>0</v>
      </c>
    </row>
    <row r="35246" spans="1:11" x14ac:dyDescent="0.25">
      <c r="A35246" s="5">
        <f>35239</f>
      </c>
      <c r="B35246" s="5" t="s">
        <v>35254</v>
      </c>
      <c r="C35246" s="5">
        <v>103.4</v>
      </c>
      <c r="D35246" s="5">
        <v>0.1</v>
      </c>
      <c r="E35246" s="5">
        <v>103.5</v>
      </c>
      <c r="F35246" s="5">
        <v>204.1</v>
      </c>
      <c r="G35246" s="5">
        <v>102</v>
      </c>
      <c r="H35246" s="5">
        <v>100.7</v>
      </c>
      <c r="I35246" s="5">
        <v>0</v>
      </c>
      <c r="J35246" s="5">
        <v>0</v>
      </c>
      <c r="K35246" s="5">
        <v>0</v>
      </c>
    </row>
    <row r="35247" spans="1:11" x14ac:dyDescent="0.25">
      <c r="A35247" s="5">
        <f>35240</f>
      </c>
      <c r="B35247" s="5" t="s">
        <v>35255</v>
      </c>
      <c r="C35247" s="5">
        <v>97.8</v>
      </c>
      <c r="D35247" s="5">
        <v>0.1</v>
      </c>
      <c r="E35247" s="5">
        <v>98</v>
      </c>
      <c r="F35247" s="5">
        <v>194.1</v>
      </c>
      <c r="G35247" s="5">
        <v>96.1</v>
      </c>
      <c r="H35247" s="5">
        <v>95</v>
      </c>
      <c r="I35247" s="5">
        <v>0</v>
      </c>
      <c r="J35247" s="5">
        <v>0</v>
      </c>
      <c r="K35247" s="5">
        <v>0</v>
      </c>
    </row>
    <row r="35248" spans="1:11" x14ac:dyDescent="0.25">
      <c r="A35248" s="5">
        <f>35241</f>
      </c>
      <c r="B35248" s="5" t="s">
        <v>35256</v>
      </c>
      <c r="C35248" s="5">
        <v>97.8</v>
      </c>
      <c r="D35248" s="5">
        <v>0.1</v>
      </c>
      <c r="E35248" s="5">
        <v>98</v>
      </c>
      <c r="F35248" s="5">
        <v>194.1</v>
      </c>
      <c r="G35248" s="5">
        <v>96.1</v>
      </c>
      <c r="H35248" s="5">
        <v>95</v>
      </c>
      <c r="I35248" s="5">
        <v>0</v>
      </c>
      <c r="J35248" s="5">
        <v>0</v>
      </c>
      <c r="K35248" s="5">
        <v>0</v>
      </c>
    </row>
    <row r="35249" spans="1:11" x14ac:dyDescent="0.25">
      <c r="A35249" s="5">
        <f>35242</f>
      </c>
      <c r="B35249" s="5" t="s">
        <v>35257</v>
      </c>
      <c r="C35249" s="5">
        <v>94.8</v>
      </c>
      <c r="D35249" s="5">
        <v>0.1</v>
      </c>
      <c r="E35249" s="5">
        <v>94.9</v>
      </c>
      <c r="F35249" s="5">
        <v>189.8</v>
      </c>
      <c r="G35249" s="5">
        <v>94.7</v>
      </c>
      <c r="H35249" s="5">
        <v>94.5</v>
      </c>
      <c r="I35249" s="5">
        <v>0</v>
      </c>
      <c r="J35249" s="5">
        <v>0</v>
      </c>
      <c r="K35249" s="5">
        <v>0</v>
      </c>
    </row>
    <row r="35250" spans="1:11" x14ac:dyDescent="0.25">
      <c r="A35250" s="5">
        <f>35243</f>
      </c>
      <c r="B35250" s="5" t="s">
        <v>35258</v>
      </c>
      <c r="C35250" s="5">
        <v>94.8</v>
      </c>
      <c r="D35250" s="5">
        <v>0.1</v>
      </c>
      <c r="E35250" s="5">
        <v>94.9</v>
      </c>
      <c r="F35250" s="5">
        <v>189.8</v>
      </c>
      <c r="G35250" s="5">
        <v>94.7</v>
      </c>
      <c r="H35250" s="5">
        <v>94.5</v>
      </c>
      <c r="I35250" s="5">
        <v>0</v>
      </c>
      <c r="J35250" s="5">
        <v>0</v>
      </c>
      <c r="K35250" s="5">
        <v>0</v>
      </c>
    </row>
    <row r="35251" spans="1:11" x14ac:dyDescent="0.25">
      <c r="A35251" s="5">
        <f>35244</f>
      </c>
      <c r="B35251" s="5" t="s">
        <v>35259</v>
      </c>
      <c r="C35251" s="5">
        <v>94.8</v>
      </c>
      <c r="D35251" s="5">
        <v>0.1</v>
      </c>
      <c r="E35251" s="5">
        <v>94.9</v>
      </c>
      <c r="F35251" s="5">
        <v>188.6</v>
      </c>
      <c r="G35251" s="5">
        <v>94.1</v>
      </c>
      <c r="H35251" s="5">
        <v>94</v>
      </c>
      <c r="I35251" s="5">
        <v>0</v>
      </c>
      <c r="J35251" s="5">
        <v>0</v>
      </c>
      <c r="K35251" s="5">
        <v>0</v>
      </c>
    </row>
    <row r="35252" spans="1:11" x14ac:dyDescent="0.25">
      <c r="A35252" s="5">
        <f>35245</f>
      </c>
      <c r="B35252" s="5" t="s">
        <v>35260</v>
      </c>
      <c r="C35252" s="5">
        <v>94.8</v>
      </c>
      <c r="D35252" s="5">
        <v>0.1</v>
      </c>
      <c r="E35252" s="5">
        <v>94.9</v>
      </c>
      <c r="F35252" s="5">
        <v>188.6</v>
      </c>
      <c r="G35252" s="5">
        <v>94.1</v>
      </c>
      <c r="H35252" s="5">
        <v>94</v>
      </c>
      <c r="I35252" s="5">
        <v>0</v>
      </c>
      <c r="J35252" s="5">
        <v>0</v>
      </c>
      <c r="K35252" s="5">
        <v>0</v>
      </c>
    </row>
    <row r="35253" spans="1:11" x14ac:dyDescent="0.25">
      <c r="A35253" s="5">
        <f>35246</f>
      </c>
      <c r="B35253" s="5" t="s">
        <v>35261</v>
      </c>
      <c r="C35253" s="5">
        <v>95.4</v>
      </c>
      <c r="D35253" s="5">
        <v>0.1</v>
      </c>
      <c r="E35253" s="5">
        <v>95.6</v>
      </c>
      <c r="F35253" s="5">
        <v>190.6</v>
      </c>
      <c r="G35253" s="5">
        <v>95.1</v>
      </c>
      <c r="H35253" s="5">
        <v>95</v>
      </c>
      <c r="I35253" s="5">
        <v>0</v>
      </c>
      <c r="J35253" s="5">
        <v>0</v>
      </c>
      <c r="K35253" s="5">
        <v>0</v>
      </c>
    </row>
    <row r="35254" spans="1:11" x14ac:dyDescent="0.25">
      <c r="A35254" s="5">
        <f>35247</f>
      </c>
      <c r="B35254" s="5" t="s">
        <v>35262</v>
      </c>
      <c r="C35254" s="5">
        <v>95.4</v>
      </c>
      <c r="D35254" s="5">
        <v>0.1</v>
      </c>
      <c r="E35254" s="5">
        <v>95.6</v>
      </c>
      <c r="F35254" s="5">
        <v>190.6</v>
      </c>
      <c r="G35254" s="5">
        <v>95.1</v>
      </c>
      <c r="H35254" s="5">
        <v>95</v>
      </c>
      <c r="I35254" s="5">
        <v>0</v>
      </c>
      <c r="J35254" s="5">
        <v>0</v>
      </c>
      <c r="K35254" s="5">
        <v>0</v>
      </c>
    </row>
    <row r="35255" spans="1:11" x14ac:dyDescent="0.25">
      <c r="A35255" s="5">
        <f>35248</f>
      </c>
      <c r="B35255" s="5" t="s">
        <v>35263</v>
      </c>
      <c r="C35255" s="5">
        <v>95.4</v>
      </c>
      <c r="D35255" s="5">
        <v>0.1</v>
      </c>
      <c r="E35255" s="5">
        <v>95.6</v>
      </c>
      <c r="F35255" s="5">
        <v>190.6</v>
      </c>
      <c r="G35255" s="5">
        <v>95.1</v>
      </c>
      <c r="H35255" s="5">
        <v>95</v>
      </c>
      <c r="I35255" s="5">
        <v>0</v>
      </c>
      <c r="J35255" s="5">
        <v>0</v>
      </c>
      <c r="K35255" s="5">
        <v>0</v>
      </c>
    </row>
    <row r="35256" spans="1:11" x14ac:dyDescent="0.25">
      <c r="A35256" s="5">
        <f>35249</f>
      </c>
      <c r="B35256" s="5" t="s">
        <v>35264</v>
      </c>
      <c r="C35256" s="5">
        <v>95.4</v>
      </c>
      <c r="D35256" s="5">
        <v>0.1</v>
      </c>
      <c r="E35256" s="5">
        <v>95.4</v>
      </c>
      <c r="F35256" s="5">
        <v>190.2</v>
      </c>
      <c r="G35256" s="5">
        <v>95</v>
      </c>
      <c r="H35256" s="5">
        <v>95</v>
      </c>
      <c r="I35256" s="5">
        <v>0</v>
      </c>
      <c r="J35256" s="5">
        <v>0</v>
      </c>
      <c r="K35256" s="5">
        <v>0</v>
      </c>
    </row>
    <row r="35257" spans="1:11" x14ac:dyDescent="0.25">
      <c r="A35257" s="5">
        <f>35250</f>
      </c>
      <c r="B35257" s="5" t="s">
        <v>35265</v>
      </c>
      <c r="C35257" s="5">
        <v>95.4</v>
      </c>
      <c r="D35257" s="5">
        <v>0.1</v>
      </c>
      <c r="E35257" s="5">
        <v>95.4</v>
      </c>
      <c r="F35257" s="5">
        <v>190.2</v>
      </c>
      <c r="G35257" s="5">
        <v>95</v>
      </c>
      <c r="H35257" s="5">
        <v>94.8</v>
      </c>
      <c r="I35257" s="5">
        <v>0</v>
      </c>
      <c r="J35257" s="5">
        <v>0</v>
      </c>
      <c r="K35257" s="5">
        <v>0</v>
      </c>
    </row>
    <row r="35258" spans="1:11" x14ac:dyDescent="0.25">
      <c r="A35258" s="5">
        <f>35251</f>
      </c>
      <c r="B35258" s="5" t="s">
        <v>35266</v>
      </c>
      <c r="C35258" s="5">
        <v>95.4</v>
      </c>
      <c r="D35258" s="5">
        <v>0.1</v>
      </c>
      <c r="E35258" s="5">
        <v>96.1</v>
      </c>
      <c r="F35258" s="5">
        <v>192.4</v>
      </c>
      <c r="G35258" s="5">
        <v>96.7</v>
      </c>
      <c r="H35258" s="5">
        <v>94.8</v>
      </c>
      <c r="I35258" s="5">
        <v>0</v>
      </c>
      <c r="J35258" s="5">
        <v>0</v>
      </c>
      <c r="K35258" s="5">
        <v>0</v>
      </c>
    </row>
    <row r="35259" spans="1:11" x14ac:dyDescent="0.25">
      <c r="A35259" s="5">
        <f>35252</f>
      </c>
      <c r="B35259" s="5" t="s">
        <v>35267</v>
      </c>
      <c r="C35259" s="5">
        <v>96</v>
      </c>
      <c r="D35259" s="5">
        <v>0.1</v>
      </c>
      <c r="E35259" s="5">
        <v>96.1</v>
      </c>
      <c r="F35259" s="5">
        <v>192.4</v>
      </c>
      <c r="G35259" s="5">
        <v>96.7</v>
      </c>
      <c r="H35259" s="5">
        <v>97.4</v>
      </c>
      <c r="I35259" s="5">
        <v>0</v>
      </c>
      <c r="J35259" s="5">
        <v>0</v>
      </c>
      <c r="K35259" s="5">
        <v>0</v>
      </c>
    </row>
    <row r="35260" spans="1:11" x14ac:dyDescent="0.25">
      <c r="A35260" s="5">
        <f>35253</f>
      </c>
      <c r="B35260" s="5" t="s">
        <v>35268</v>
      </c>
      <c r="C35260" s="5">
        <v>96</v>
      </c>
      <c r="D35260" s="5">
        <v>0.1</v>
      </c>
      <c r="E35260" s="5">
        <v>96.1</v>
      </c>
      <c r="F35260" s="5">
        <v>192.4</v>
      </c>
      <c r="G35260" s="5">
        <v>96.7</v>
      </c>
      <c r="H35260" s="5">
        <v>97.4</v>
      </c>
      <c r="I35260" s="5">
        <v>0</v>
      </c>
      <c r="J35260" s="5">
        <v>0</v>
      </c>
      <c r="K35260" s="5">
        <v>0</v>
      </c>
    </row>
    <row r="35261" spans="1:11" x14ac:dyDescent="0.25">
      <c r="A35261" s="5">
        <f>35254</f>
      </c>
      <c r="B35261" s="5" t="s">
        <v>35269</v>
      </c>
      <c r="C35261" s="5">
        <v>102.9</v>
      </c>
      <c r="D35261" s="5">
        <v>0.1</v>
      </c>
      <c r="E35261" s="5">
        <v>103.1</v>
      </c>
      <c r="F35261" s="5">
        <v>205.9</v>
      </c>
      <c r="G35261" s="5">
        <v>102.7</v>
      </c>
      <c r="H35261" s="5">
        <v>102.5</v>
      </c>
      <c r="I35261" s="5">
        <v>0</v>
      </c>
      <c r="J35261" s="5">
        <v>0</v>
      </c>
      <c r="K35261" s="5">
        <v>0</v>
      </c>
    </row>
    <row r="35262" spans="1:11" x14ac:dyDescent="0.25">
      <c r="A35262" s="5">
        <f>35255</f>
      </c>
      <c r="B35262" s="5" t="s">
        <v>35270</v>
      </c>
      <c r="C35262" s="5">
        <v>102.9</v>
      </c>
      <c r="D35262" s="5">
        <v>0.1</v>
      </c>
      <c r="E35262" s="5">
        <v>103.1</v>
      </c>
      <c r="F35262" s="5">
        <v>205.9</v>
      </c>
      <c r="G35262" s="5">
        <v>102.7</v>
      </c>
      <c r="H35262" s="5">
        <v>102.5</v>
      </c>
      <c r="I35262" s="5">
        <v>0</v>
      </c>
      <c r="J35262" s="5">
        <v>0</v>
      </c>
      <c r="K35262" s="5">
        <v>0</v>
      </c>
    </row>
    <row r="35263" spans="1:11" x14ac:dyDescent="0.25">
      <c r="A35263" s="5">
        <f>35256</f>
      </c>
      <c r="B35263" s="5" t="s">
        <v>35271</v>
      </c>
      <c r="C35263" s="5">
        <v>102.9</v>
      </c>
      <c r="D35263" s="5">
        <v>0.1</v>
      </c>
      <c r="E35263" s="5">
        <v>103.1</v>
      </c>
      <c r="F35263" s="5">
        <v>205.3</v>
      </c>
      <c r="G35263" s="5">
        <v>102.5</v>
      </c>
      <c r="H35263" s="5">
        <v>102.3</v>
      </c>
      <c r="I35263" s="5">
        <v>0</v>
      </c>
      <c r="J35263" s="5">
        <v>0</v>
      </c>
      <c r="K35263" s="5">
        <v>0</v>
      </c>
    </row>
    <row r="35264" spans="1:11" x14ac:dyDescent="0.25">
      <c r="A35264" s="5">
        <f>35257</f>
      </c>
      <c r="B35264" s="5" t="s">
        <v>35272</v>
      </c>
      <c r="C35264" s="5">
        <v>102.9</v>
      </c>
      <c r="D35264" s="5">
        <v>0.1</v>
      </c>
      <c r="E35264" s="5">
        <v>103.1</v>
      </c>
      <c r="F35264" s="5">
        <v>205.3</v>
      </c>
      <c r="G35264" s="5">
        <v>102.5</v>
      </c>
      <c r="H35264" s="5">
        <v>102.3</v>
      </c>
      <c r="I35264" s="5">
        <v>0</v>
      </c>
      <c r="J35264" s="5">
        <v>0</v>
      </c>
      <c r="K35264" s="5">
        <v>0</v>
      </c>
    </row>
    <row r="35265" spans="1:11" x14ac:dyDescent="0.25">
      <c r="A35265" s="5">
        <f>35258</f>
      </c>
      <c r="B35265" s="5" t="s">
        <v>35273</v>
      </c>
      <c r="C35265" s="5">
        <v>102.9</v>
      </c>
      <c r="D35265" s="5">
        <v>0.1</v>
      </c>
      <c r="E35265" s="5">
        <v>103.1</v>
      </c>
      <c r="F35265" s="5">
        <v>205.3</v>
      </c>
      <c r="G35265" s="5">
        <v>102.5</v>
      </c>
      <c r="H35265" s="5">
        <v>102.3</v>
      </c>
      <c r="I35265" s="5">
        <v>0</v>
      </c>
      <c r="J35265" s="5">
        <v>0</v>
      </c>
      <c r="K35265" s="5">
        <v>0</v>
      </c>
    </row>
    <row r="35266" spans="1:11" x14ac:dyDescent="0.25">
      <c r="A35266" s="5">
        <f>35259</f>
      </c>
      <c r="B35266" s="5" t="s">
        <v>35274</v>
      </c>
      <c r="C35266" s="5">
        <v>102.7</v>
      </c>
      <c r="D35266" s="5">
        <v>0.1</v>
      </c>
      <c r="E35266" s="5">
        <v>103.1</v>
      </c>
      <c r="F35266" s="5">
        <v>205.3</v>
      </c>
      <c r="G35266" s="5">
        <v>102.5</v>
      </c>
      <c r="H35266" s="5">
        <v>102.3</v>
      </c>
      <c r="I35266" s="5">
        <v>0</v>
      </c>
      <c r="J35266" s="5">
        <v>0</v>
      </c>
      <c r="K35266" s="5">
        <v>0</v>
      </c>
    </row>
    <row r="35267" spans="1:11" x14ac:dyDescent="0.25">
      <c r="A35267" s="5">
        <f>35260</f>
      </c>
      <c r="B35267" s="5" t="s">
        <v>35275</v>
      </c>
      <c r="C35267" s="5">
        <v>102.7</v>
      </c>
      <c r="D35267" s="5">
        <v>0.1</v>
      </c>
      <c r="E35267" s="5">
        <v>102.9</v>
      </c>
      <c r="F35267" s="5">
        <v>205.3</v>
      </c>
      <c r="G35267" s="5">
        <v>102.5</v>
      </c>
      <c r="H35267" s="5">
        <v>102.2</v>
      </c>
      <c r="I35267" s="5">
        <v>0</v>
      </c>
      <c r="J35267" s="5">
        <v>0</v>
      </c>
      <c r="K35267" s="5">
        <v>0</v>
      </c>
    </row>
    <row r="35268" spans="1:11" x14ac:dyDescent="0.25">
      <c r="A35268" s="5">
        <f>35261</f>
      </c>
      <c r="B35268" s="5" t="s">
        <v>35276</v>
      </c>
      <c r="C35268" s="5">
        <v>102.7</v>
      </c>
      <c r="D35268" s="5">
        <v>0.1</v>
      </c>
      <c r="E35268" s="5">
        <v>102.9</v>
      </c>
      <c r="F35268" s="5">
        <v>205.3</v>
      </c>
      <c r="G35268" s="5">
        <v>102.5</v>
      </c>
      <c r="H35268" s="5">
        <v>102.2</v>
      </c>
      <c r="I35268" s="5">
        <v>0</v>
      </c>
      <c r="J35268" s="5">
        <v>0</v>
      </c>
      <c r="K35268" s="5">
        <v>0</v>
      </c>
    </row>
    <row r="35269" spans="1:11" x14ac:dyDescent="0.25">
      <c r="A35269" s="5">
        <f>35262</f>
      </c>
      <c r="B35269" s="5" t="s">
        <v>35277</v>
      </c>
      <c r="C35269" s="5">
        <v>99.2</v>
      </c>
      <c r="D35269" s="5">
        <v>0.1</v>
      </c>
      <c r="E35269" s="5">
        <v>99.3</v>
      </c>
      <c r="F35269" s="5">
        <v>195.5</v>
      </c>
      <c r="G35269" s="5">
        <v>98.2</v>
      </c>
      <c r="H35269" s="5">
        <v>98.6</v>
      </c>
      <c r="I35269" s="5">
        <v>0</v>
      </c>
      <c r="J35269" s="5">
        <v>0</v>
      </c>
      <c r="K35269" s="5">
        <v>0</v>
      </c>
    </row>
    <row r="35270" spans="1:11" x14ac:dyDescent="0.25">
      <c r="A35270" s="5">
        <f>35263</f>
      </c>
      <c r="B35270" s="5" t="s">
        <v>35278</v>
      </c>
      <c r="C35270" s="5">
        <v>99.2</v>
      </c>
      <c r="D35270" s="5">
        <v>0.1</v>
      </c>
      <c r="E35270" s="5">
        <v>99.3</v>
      </c>
      <c r="F35270" s="5">
        <v>195.5</v>
      </c>
      <c r="G35270" s="5">
        <v>98.2</v>
      </c>
      <c r="H35270" s="5">
        <v>98.6</v>
      </c>
      <c r="I35270" s="5">
        <v>0</v>
      </c>
      <c r="J35270" s="5">
        <v>0</v>
      </c>
      <c r="K35270" s="5">
        <v>0</v>
      </c>
    </row>
    <row r="35271" spans="1:11" x14ac:dyDescent="0.25">
      <c r="A35271" s="5">
        <f>35264</f>
      </c>
      <c r="B35271" s="5" t="s">
        <v>35279</v>
      </c>
      <c r="C35271" s="5">
        <v>95.7</v>
      </c>
      <c r="D35271" s="5">
        <v>0.1</v>
      </c>
      <c r="E35271" s="5">
        <v>95.8</v>
      </c>
      <c r="F35271" s="5">
        <v>190.3</v>
      </c>
      <c r="G35271" s="5">
        <v>95</v>
      </c>
      <c r="H35271" s="5">
        <v>94.9</v>
      </c>
      <c r="I35271" s="5">
        <v>0</v>
      </c>
      <c r="J35271" s="5">
        <v>0</v>
      </c>
      <c r="K35271" s="5">
        <v>0</v>
      </c>
    </row>
    <row r="35272" spans="1:11" x14ac:dyDescent="0.25">
      <c r="A35272" s="5">
        <f>35265</f>
      </c>
      <c r="B35272" s="5" t="s">
        <v>35280</v>
      </c>
      <c r="C35272" s="5">
        <v>95.7</v>
      </c>
      <c r="D35272" s="5">
        <v>0.1</v>
      </c>
      <c r="E35272" s="5">
        <v>95.8</v>
      </c>
      <c r="F35272" s="5">
        <v>190.3</v>
      </c>
      <c r="G35272" s="5">
        <v>95</v>
      </c>
      <c r="H35272" s="5">
        <v>94.9</v>
      </c>
      <c r="I35272" s="5">
        <v>0</v>
      </c>
      <c r="J35272" s="5">
        <v>0</v>
      </c>
      <c r="K35272" s="5">
        <v>0</v>
      </c>
    </row>
    <row r="35273" spans="1:11" x14ac:dyDescent="0.25">
      <c r="A35273" s="5">
        <f>35266</f>
      </c>
      <c r="B35273" s="5" t="s">
        <v>35281</v>
      </c>
      <c r="C35273" s="5">
        <v>95.6</v>
      </c>
      <c r="D35273" s="5">
        <v>0.1</v>
      </c>
      <c r="E35273" s="5">
        <v>95.7</v>
      </c>
      <c r="F35273" s="5">
        <v>191.8</v>
      </c>
      <c r="G35273" s="5">
        <v>95.6</v>
      </c>
      <c r="H35273" s="5">
        <v>95.4</v>
      </c>
      <c r="I35273" s="5">
        <v>0</v>
      </c>
      <c r="J35273" s="5">
        <v>0</v>
      </c>
      <c r="K35273" s="5">
        <v>0</v>
      </c>
    </row>
    <row r="35274" spans="1:11" x14ac:dyDescent="0.25">
      <c r="A35274" s="5">
        <f>35267</f>
      </c>
      <c r="B35274" s="5" t="s">
        <v>35282</v>
      </c>
      <c r="C35274" s="5">
        <v>95.6</v>
      </c>
      <c r="D35274" s="5">
        <v>0.1</v>
      </c>
      <c r="E35274" s="5">
        <v>95.7</v>
      </c>
      <c r="F35274" s="5">
        <v>191.8</v>
      </c>
      <c r="G35274" s="5">
        <v>95.6</v>
      </c>
      <c r="H35274" s="5">
        <v>95.4</v>
      </c>
      <c r="I35274" s="5">
        <v>0</v>
      </c>
      <c r="J35274" s="5">
        <v>0</v>
      </c>
      <c r="K35274" s="5">
        <v>0</v>
      </c>
    </row>
    <row r="35275" spans="1:11" x14ac:dyDescent="0.25">
      <c r="A35275" s="5">
        <f>35268</f>
      </c>
      <c r="B35275" s="5" t="s">
        <v>35283</v>
      </c>
      <c r="C35275" s="5">
        <v>95.6</v>
      </c>
      <c r="D35275" s="5">
        <v>0.1</v>
      </c>
      <c r="E35275" s="5">
        <v>95.7</v>
      </c>
      <c r="F35275" s="5">
        <v>191.8</v>
      </c>
      <c r="G35275" s="5">
        <v>95.6</v>
      </c>
      <c r="H35275" s="5">
        <v>95.4</v>
      </c>
      <c r="I35275" s="5">
        <v>0</v>
      </c>
      <c r="J35275" s="5">
        <v>0</v>
      </c>
      <c r="K35275" s="5">
        <v>0</v>
      </c>
    </row>
    <row r="35276" spans="1:11" x14ac:dyDescent="0.25">
      <c r="A35276" s="5">
        <f>35269</f>
      </c>
      <c r="B35276" s="5" t="s">
        <v>35284</v>
      </c>
      <c r="C35276" s="5">
        <v>95.6</v>
      </c>
      <c r="D35276" s="5">
        <v>0.1</v>
      </c>
      <c r="E35276" s="5">
        <v>95.7</v>
      </c>
      <c r="F35276" s="5">
        <v>191.8</v>
      </c>
      <c r="G35276" s="5">
        <v>95.6</v>
      </c>
      <c r="H35276" s="5">
        <v>95.4</v>
      </c>
      <c r="I35276" s="5">
        <v>0</v>
      </c>
      <c r="J35276" s="5">
        <v>0</v>
      </c>
      <c r="K35276" s="5">
        <v>0</v>
      </c>
    </row>
    <row r="35277" spans="1:11" x14ac:dyDescent="0.25">
      <c r="A35277" s="5">
        <f>35270</f>
      </c>
      <c r="B35277" s="5" t="s">
        <v>35285</v>
      </c>
      <c r="C35277" s="5">
        <v>94.8</v>
      </c>
      <c r="D35277" s="5">
        <v>0.1</v>
      </c>
      <c r="E35277" s="5">
        <v>94.8</v>
      </c>
      <c r="F35277" s="5">
        <v>191.3</v>
      </c>
      <c r="G35277" s="5">
        <v>94.8</v>
      </c>
      <c r="H35277" s="5">
        <v>94.6</v>
      </c>
      <c r="I35277" s="5">
        <v>0</v>
      </c>
      <c r="J35277" s="5">
        <v>0</v>
      </c>
      <c r="K35277" s="5">
        <v>0</v>
      </c>
    </row>
    <row r="35278" spans="1:11" x14ac:dyDescent="0.25">
      <c r="A35278" s="5">
        <f>35271</f>
      </c>
      <c r="B35278" s="5" t="s">
        <v>35286</v>
      </c>
      <c r="C35278" s="5">
        <v>94.8</v>
      </c>
      <c r="D35278" s="5">
        <v>0.1</v>
      </c>
      <c r="E35278" s="5">
        <v>94.8</v>
      </c>
      <c r="F35278" s="5">
        <v>191.3</v>
      </c>
      <c r="G35278" s="5">
        <v>94.8</v>
      </c>
      <c r="H35278" s="5">
        <v>94.6</v>
      </c>
      <c r="I35278" s="5">
        <v>0</v>
      </c>
      <c r="J35278" s="5">
        <v>0</v>
      </c>
      <c r="K35278" s="5">
        <v>0</v>
      </c>
    </row>
    <row r="35279" spans="1:11" x14ac:dyDescent="0.25">
      <c r="A35279" s="5">
        <f>35272</f>
      </c>
      <c r="B35279" s="5" t="s">
        <v>35287</v>
      </c>
      <c r="C35279" s="5">
        <v>96.4</v>
      </c>
      <c r="D35279" s="5">
        <v>0.1</v>
      </c>
      <c r="E35279" s="5">
        <v>96.6</v>
      </c>
      <c r="F35279" s="5">
        <v>194</v>
      </c>
      <c r="G35279" s="5">
        <v>96.6</v>
      </c>
      <c r="H35279" s="5">
        <v>96.3</v>
      </c>
      <c r="I35279" s="5">
        <v>0</v>
      </c>
      <c r="J35279" s="5">
        <v>0</v>
      </c>
      <c r="K35279" s="5">
        <v>0</v>
      </c>
    </row>
    <row r="35280" spans="1:11" x14ac:dyDescent="0.25">
      <c r="A35280" s="5">
        <f>35273</f>
      </c>
      <c r="B35280" s="5" t="s">
        <v>35288</v>
      </c>
      <c r="C35280" s="5">
        <v>96.4</v>
      </c>
      <c r="D35280" s="5">
        <v>0.1</v>
      </c>
      <c r="E35280" s="5">
        <v>96.6</v>
      </c>
      <c r="F35280" s="5">
        <v>194</v>
      </c>
      <c r="G35280" s="5">
        <v>96.6</v>
      </c>
      <c r="H35280" s="5">
        <v>96.3</v>
      </c>
      <c r="I35280" s="5">
        <v>0</v>
      </c>
      <c r="J35280" s="5">
        <v>0</v>
      </c>
      <c r="K35280" s="5">
        <v>0</v>
      </c>
    </row>
    <row r="35281" spans="1:11" x14ac:dyDescent="0.25">
      <c r="A35281" s="5">
        <f>35274</f>
      </c>
      <c r="B35281" s="5" t="s">
        <v>35289</v>
      </c>
      <c r="C35281" s="5">
        <v>96.7</v>
      </c>
      <c r="D35281" s="5">
        <v>0.1</v>
      </c>
      <c r="E35281" s="5">
        <v>96.8</v>
      </c>
      <c r="F35281" s="5">
        <v>193.2</v>
      </c>
      <c r="G35281" s="5">
        <v>95.7</v>
      </c>
      <c r="H35281" s="5">
        <v>95.5</v>
      </c>
      <c r="I35281" s="5">
        <v>0</v>
      </c>
      <c r="J35281" s="5">
        <v>0</v>
      </c>
      <c r="K35281" s="5">
        <v>0</v>
      </c>
    </row>
    <row r="35282" spans="1:11" x14ac:dyDescent="0.25">
      <c r="A35282" s="5">
        <f>35275</f>
      </c>
      <c r="B35282" s="5" t="s">
        <v>35290</v>
      </c>
      <c r="C35282" s="5">
        <v>96.7</v>
      </c>
      <c r="D35282" s="5">
        <v>0.1</v>
      </c>
      <c r="E35282" s="5">
        <v>96.8</v>
      </c>
      <c r="F35282" s="5">
        <v>193.2</v>
      </c>
      <c r="G35282" s="5">
        <v>95.7</v>
      </c>
      <c r="H35282" s="5">
        <v>95.5</v>
      </c>
      <c r="I35282" s="5">
        <v>0</v>
      </c>
      <c r="J35282" s="5">
        <v>0</v>
      </c>
      <c r="K35282" s="5">
        <v>0</v>
      </c>
    </row>
    <row r="35283" spans="1:11" x14ac:dyDescent="0.25">
      <c r="A35283" s="5">
        <f>35276</f>
      </c>
      <c r="B35283" s="5" t="s">
        <v>35291</v>
      </c>
      <c r="C35283" s="5">
        <v>97.2</v>
      </c>
      <c r="D35283" s="5">
        <v>0.1</v>
      </c>
      <c r="E35283" s="5">
        <v>97.3</v>
      </c>
      <c r="F35283" s="5">
        <v>193.9</v>
      </c>
      <c r="G35283" s="5">
        <v>96.8</v>
      </c>
      <c r="H35283" s="5">
        <v>96.6</v>
      </c>
      <c r="I35283" s="5">
        <v>0</v>
      </c>
      <c r="J35283" s="5">
        <v>0</v>
      </c>
      <c r="K35283" s="5">
        <v>0</v>
      </c>
    </row>
    <row r="35284" spans="1:11" x14ac:dyDescent="0.25">
      <c r="A35284" s="5">
        <f>35277</f>
      </c>
      <c r="B35284" s="5" t="s">
        <v>35292</v>
      </c>
      <c r="C35284" s="5">
        <v>97.2</v>
      </c>
      <c r="D35284" s="5">
        <v>0.1</v>
      </c>
      <c r="E35284" s="5">
        <v>97.3</v>
      </c>
      <c r="F35284" s="5">
        <v>193.9</v>
      </c>
      <c r="G35284" s="5">
        <v>96.8</v>
      </c>
      <c r="H35284" s="5">
        <v>96.6</v>
      </c>
      <c r="I35284" s="5">
        <v>0</v>
      </c>
      <c r="J35284" s="5">
        <v>0</v>
      </c>
      <c r="K35284" s="5">
        <v>0</v>
      </c>
    </row>
    <row r="35285" spans="1:11" x14ac:dyDescent="0.25">
      <c r="A35285" s="5">
        <f>35278</f>
      </c>
      <c r="B35285" s="5" t="s">
        <v>35293</v>
      </c>
      <c r="C35285" s="5">
        <v>97.2</v>
      </c>
      <c r="D35285" s="5">
        <v>0.1</v>
      </c>
      <c r="E35285" s="5">
        <v>97.3</v>
      </c>
      <c r="F35285" s="5">
        <v>193.9</v>
      </c>
      <c r="G35285" s="5">
        <v>96.8</v>
      </c>
      <c r="H35285" s="5">
        <v>96.6</v>
      </c>
      <c r="I35285" s="5">
        <v>0</v>
      </c>
      <c r="J35285" s="5">
        <v>0</v>
      </c>
      <c r="K35285" s="5">
        <v>0</v>
      </c>
    </row>
    <row r="35286" spans="1:11" x14ac:dyDescent="0.25">
      <c r="A35286" s="5">
        <f>35279</f>
      </c>
      <c r="B35286" s="5" t="s">
        <v>35294</v>
      </c>
      <c r="C35286" s="5">
        <v>102.8</v>
      </c>
      <c r="D35286" s="5">
        <v>0.1</v>
      </c>
      <c r="E35286" s="5">
        <v>103</v>
      </c>
      <c r="F35286" s="5">
        <v>203.6</v>
      </c>
      <c r="G35286" s="5">
        <v>100.9</v>
      </c>
      <c r="H35286" s="5">
        <v>100</v>
      </c>
      <c r="I35286" s="5">
        <v>0</v>
      </c>
      <c r="J35286" s="5">
        <v>0</v>
      </c>
      <c r="K35286" s="5">
        <v>0</v>
      </c>
    </row>
    <row r="35287" spans="1:11" x14ac:dyDescent="0.25">
      <c r="A35287" s="5">
        <f>35280</f>
      </c>
      <c r="B35287" s="5" t="s">
        <v>35295</v>
      </c>
      <c r="C35287" s="5">
        <v>102.8</v>
      </c>
      <c r="D35287" s="5">
        <v>0.1</v>
      </c>
      <c r="E35287" s="5">
        <v>103</v>
      </c>
      <c r="F35287" s="5">
        <v>203.6</v>
      </c>
      <c r="G35287" s="5">
        <v>100.9</v>
      </c>
      <c r="H35287" s="5">
        <v>100</v>
      </c>
      <c r="I35287" s="5">
        <v>0</v>
      </c>
      <c r="J35287" s="5">
        <v>0</v>
      </c>
      <c r="K35287" s="5">
        <v>0</v>
      </c>
    </row>
    <row r="35288" spans="1:11" x14ac:dyDescent="0.25">
      <c r="A35288" s="5">
        <f>35281</f>
      </c>
      <c r="B35288" s="5" t="s">
        <v>35296</v>
      </c>
      <c r="C35288" s="5">
        <v>101.9</v>
      </c>
      <c r="D35288" s="5">
        <v>0.1</v>
      </c>
      <c r="E35288" s="5">
        <v>102.1</v>
      </c>
      <c r="F35288" s="5">
        <v>202.6</v>
      </c>
      <c r="G35288" s="5">
        <v>101.2</v>
      </c>
      <c r="H35288" s="5">
        <v>100.8</v>
      </c>
      <c r="I35288" s="5">
        <v>0</v>
      </c>
      <c r="J35288" s="5">
        <v>0</v>
      </c>
      <c r="K35288" s="5">
        <v>0</v>
      </c>
    </row>
    <row r="35289" spans="1:11" x14ac:dyDescent="0.25">
      <c r="A35289" s="5">
        <f>35282</f>
      </c>
      <c r="B35289" s="5" t="s">
        <v>35297</v>
      </c>
      <c r="C35289" s="5">
        <v>101.9</v>
      </c>
      <c r="D35289" s="5">
        <v>0.1</v>
      </c>
      <c r="E35289" s="5">
        <v>102.1</v>
      </c>
      <c r="F35289" s="5">
        <v>202.6</v>
      </c>
      <c r="G35289" s="5">
        <v>101.2</v>
      </c>
      <c r="H35289" s="5">
        <v>100.8</v>
      </c>
      <c r="I35289" s="5">
        <v>0</v>
      </c>
      <c r="J35289" s="5">
        <v>0</v>
      </c>
      <c r="K35289" s="5">
        <v>0</v>
      </c>
    </row>
    <row r="35290" spans="1:11" x14ac:dyDescent="0.25">
      <c r="A35290" s="5">
        <f>35283</f>
      </c>
      <c r="B35290" s="5" t="s">
        <v>35298</v>
      </c>
      <c r="C35290" s="5">
        <v>101.9</v>
      </c>
      <c r="D35290" s="5">
        <v>0.1</v>
      </c>
      <c r="E35290" s="5">
        <v>94.5</v>
      </c>
      <c r="F35290" s="5">
        <v>187.6</v>
      </c>
      <c r="G35290" s="5">
        <v>93.8</v>
      </c>
      <c r="H35290" s="5">
        <v>93.8</v>
      </c>
      <c r="I35290" s="5">
        <v>0</v>
      </c>
      <c r="J35290" s="5">
        <v>0</v>
      </c>
      <c r="K35290" s="5">
        <v>0</v>
      </c>
    </row>
    <row r="35291" spans="1:11" x14ac:dyDescent="0.25">
      <c r="A35291" s="5">
        <f>35284</f>
      </c>
      <c r="B35291" s="5" t="s">
        <v>35299</v>
      </c>
      <c r="C35291" s="5">
        <v>94.3</v>
      </c>
      <c r="D35291" s="5">
        <v>0.1</v>
      </c>
      <c r="E35291" s="5">
        <v>94.5</v>
      </c>
      <c r="F35291" s="5">
        <v>187.6</v>
      </c>
      <c r="G35291" s="5">
        <v>93.8</v>
      </c>
      <c r="H35291" s="5">
        <v>93.8</v>
      </c>
      <c r="I35291" s="5">
        <v>0</v>
      </c>
      <c r="J35291" s="5">
        <v>0</v>
      </c>
      <c r="K35291" s="5">
        <v>0</v>
      </c>
    </row>
    <row r="35292" spans="1:11" x14ac:dyDescent="0.25">
      <c r="A35292" s="5">
        <f>35285</f>
      </c>
      <c r="B35292" s="5" t="s">
        <v>35300</v>
      </c>
      <c r="C35292" s="5">
        <v>94.3</v>
      </c>
      <c r="D35292" s="5">
        <v>0.1</v>
      </c>
      <c r="E35292" s="5">
        <v>94</v>
      </c>
      <c r="F35292" s="5">
        <v>186.5</v>
      </c>
      <c r="G35292" s="5">
        <v>93.1</v>
      </c>
      <c r="H35292" s="5">
        <v>93</v>
      </c>
      <c r="I35292" s="5">
        <v>0</v>
      </c>
      <c r="J35292" s="5">
        <v>0</v>
      </c>
      <c r="K35292" s="5">
        <v>0</v>
      </c>
    </row>
    <row r="35293" spans="1:11" x14ac:dyDescent="0.25">
      <c r="A35293" s="5">
        <f>35286</f>
      </c>
      <c r="B35293" s="5" t="s">
        <v>35301</v>
      </c>
      <c r="C35293" s="5">
        <v>93.8</v>
      </c>
      <c r="D35293" s="5">
        <v>0.1</v>
      </c>
      <c r="E35293" s="5">
        <v>94</v>
      </c>
      <c r="F35293" s="5">
        <v>186.5</v>
      </c>
      <c r="G35293" s="5">
        <v>93.1</v>
      </c>
      <c r="H35293" s="5">
        <v>93</v>
      </c>
      <c r="I35293" s="5">
        <v>0</v>
      </c>
      <c r="J35293" s="5">
        <v>0</v>
      </c>
      <c r="K35293" s="5">
        <v>0</v>
      </c>
    </row>
    <row r="35294" spans="1:11" x14ac:dyDescent="0.25">
      <c r="A35294" s="5">
        <f>35287</f>
      </c>
      <c r="B35294" s="5" t="s">
        <v>35302</v>
      </c>
      <c r="C35294" s="5">
        <v>93.8</v>
      </c>
      <c r="D35294" s="5">
        <v>0.1</v>
      </c>
      <c r="E35294" s="5">
        <v>94</v>
      </c>
      <c r="F35294" s="5">
        <v>186.5</v>
      </c>
      <c r="G35294" s="5">
        <v>93.1</v>
      </c>
      <c r="H35294" s="5">
        <v>93</v>
      </c>
      <c r="I35294" s="5">
        <v>0</v>
      </c>
      <c r="J35294" s="5">
        <v>0</v>
      </c>
      <c r="K35294" s="5">
        <v>0</v>
      </c>
    </row>
    <row r="35295" spans="1:11" x14ac:dyDescent="0.25">
      <c r="A35295" s="5">
        <f>35288</f>
      </c>
      <c r="B35295" s="5" t="s">
        <v>35303</v>
      </c>
      <c r="C35295" s="5">
        <v>93.8</v>
      </c>
      <c r="D35295" s="5">
        <v>0.1</v>
      </c>
      <c r="E35295" s="5">
        <v>94</v>
      </c>
      <c r="F35295" s="5">
        <v>186.5</v>
      </c>
      <c r="G35295" s="5">
        <v>93.1</v>
      </c>
      <c r="H35295" s="5">
        <v>93</v>
      </c>
      <c r="I35295" s="5">
        <v>0</v>
      </c>
      <c r="J35295" s="5">
        <v>0</v>
      </c>
      <c r="K35295" s="5">
        <v>0</v>
      </c>
    </row>
    <row r="35296" spans="1:11" x14ac:dyDescent="0.25">
      <c r="A35296" s="5">
        <f>35289</f>
      </c>
      <c r="B35296" s="5" t="s">
        <v>35304</v>
      </c>
      <c r="C35296" s="5">
        <v>97.8</v>
      </c>
      <c r="D35296" s="5">
        <v>0.1</v>
      </c>
      <c r="E35296" s="5">
        <v>98</v>
      </c>
      <c r="F35296" s="5">
        <v>201.9</v>
      </c>
      <c r="G35296" s="5">
        <v>101.5</v>
      </c>
      <c r="H35296" s="5">
        <v>101.1</v>
      </c>
      <c r="I35296" s="5">
        <v>0</v>
      </c>
      <c r="J35296" s="5">
        <v>0</v>
      </c>
      <c r="K35296" s="5">
        <v>0</v>
      </c>
    </row>
    <row r="35297" spans="1:11" x14ac:dyDescent="0.25">
      <c r="A35297" s="5">
        <f>35290</f>
      </c>
      <c r="B35297" s="5" t="s">
        <v>35305</v>
      </c>
      <c r="C35297" s="5">
        <v>97.8</v>
      </c>
      <c r="D35297" s="5">
        <v>0.1</v>
      </c>
      <c r="E35297" s="5">
        <v>98</v>
      </c>
      <c r="F35297" s="5">
        <v>201.9</v>
      </c>
      <c r="G35297" s="5">
        <v>101.5</v>
      </c>
      <c r="H35297" s="5">
        <v>101.1</v>
      </c>
      <c r="I35297" s="5">
        <v>0</v>
      </c>
      <c r="J35297" s="5">
        <v>0</v>
      </c>
      <c r="K35297" s="5">
        <v>0</v>
      </c>
    </row>
    <row r="35298" spans="1:11" x14ac:dyDescent="0.25">
      <c r="A35298" s="5">
        <f>35291</f>
      </c>
      <c r="B35298" s="5" t="s">
        <v>35306</v>
      </c>
      <c r="C35298" s="5">
        <v>95.6</v>
      </c>
      <c r="D35298" s="5">
        <v>0.1</v>
      </c>
      <c r="E35298" s="5">
        <v>95.7</v>
      </c>
      <c r="F35298" s="5">
        <v>190.4</v>
      </c>
      <c r="G35298" s="5">
        <v>95.3</v>
      </c>
      <c r="H35298" s="5">
        <v>98.7</v>
      </c>
      <c r="I35298" s="5">
        <v>0</v>
      </c>
      <c r="J35298" s="5">
        <v>0</v>
      </c>
      <c r="K35298" s="5">
        <v>0</v>
      </c>
    </row>
    <row r="35299" spans="1:11" x14ac:dyDescent="0.25">
      <c r="A35299" s="5">
        <f>35292</f>
      </c>
      <c r="B35299" s="5" t="s">
        <v>35307</v>
      </c>
      <c r="C35299" s="5">
        <v>95.6</v>
      </c>
      <c r="D35299" s="5">
        <v>0.1</v>
      </c>
      <c r="E35299" s="5">
        <v>95.7</v>
      </c>
      <c r="F35299" s="5">
        <v>190.4</v>
      </c>
      <c r="G35299" s="5">
        <v>95.3</v>
      </c>
      <c r="H35299" s="5">
        <v>98.7</v>
      </c>
      <c r="I35299" s="5">
        <v>0</v>
      </c>
      <c r="J35299" s="5">
        <v>0</v>
      </c>
      <c r="K35299" s="5">
        <v>0</v>
      </c>
    </row>
    <row r="35300" spans="1:11" x14ac:dyDescent="0.25">
      <c r="A35300" s="5">
        <f>35293</f>
      </c>
      <c r="B35300" s="5" t="s">
        <v>35308</v>
      </c>
      <c r="C35300" s="5">
        <v>102.6</v>
      </c>
      <c r="D35300" s="5">
        <v>0.1</v>
      </c>
      <c r="E35300" s="5">
        <v>102.7</v>
      </c>
      <c r="F35300" s="5">
        <v>204.9</v>
      </c>
      <c r="G35300" s="5">
        <v>102.2</v>
      </c>
      <c r="H35300" s="5">
        <v>102.5</v>
      </c>
      <c r="I35300" s="5">
        <v>0</v>
      </c>
      <c r="J35300" s="5">
        <v>0</v>
      </c>
      <c r="K35300" s="5">
        <v>0</v>
      </c>
    </row>
    <row r="35301" spans="1:11" x14ac:dyDescent="0.25">
      <c r="A35301" s="5">
        <f>35294</f>
      </c>
      <c r="B35301" s="5" t="s">
        <v>35309</v>
      </c>
      <c r="C35301" s="5">
        <v>102.6</v>
      </c>
      <c r="D35301" s="5">
        <v>0.1</v>
      </c>
      <c r="E35301" s="5">
        <v>102.7</v>
      </c>
      <c r="F35301" s="5">
        <v>204.9</v>
      </c>
      <c r="G35301" s="5">
        <v>102.2</v>
      </c>
      <c r="H35301" s="5">
        <v>102.5</v>
      </c>
      <c r="I35301" s="5">
        <v>0</v>
      </c>
      <c r="J35301" s="5">
        <v>0</v>
      </c>
      <c r="K35301" s="5">
        <v>0</v>
      </c>
    </row>
    <row r="35302" spans="1:11" x14ac:dyDescent="0.25">
      <c r="A35302" s="5">
        <f>35295</f>
      </c>
      <c r="B35302" s="5" t="s">
        <v>35310</v>
      </c>
      <c r="C35302" s="5">
        <v>104.3</v>
      </c>
      <c r="D35302" s="5">
        <v>0.1</v>
      </c>
      <c r="E35302" s="5">
        <v>104.5</v>
      </c>
      <c r="F35302" s="5">
        <v>208.4</v>
      </c>
      <c r="G35302" s="5">
        <v>104</v>
      </c>
      <c r="H35302" s="5">
        <v>103.5</v>
      </c>
      <c r="I35302" s="5">
        <v>0</v>
      </c>
      <c r="J35302" s="5">
        <v>0</v>
      </c>
      <c r="K35302" s="5">
        <v>0</v>
      </c>
    </row>
    <row r="35303" spans="1:11" x14ac:dyDescent="0.25">
      <c r="A35303" s="5">
        <f>35296</f>
      </c>
      <c r="B35303" s="5" t="s">
        <v>35311</v>
      </c>
      <c r="C35303" s="5">
        <v>104.3</v>
      </c>
      <c r="D35303" s="5">
        <v>0.1</v>
      </c>
      <c r="E35303" s="5">
        <v>104.5</v>
      </c>
      <c r="F35303" s="5">
        <v>208.4</v>
      </c>
      <c r="G35303" s="5">
        <v>104</v>
      </c>
      <c r="H35303" s="5">
        <v>103.5</v>
      </c>
      <c r="I35303" s="5">
        <v>0</v>
      </c>
      <c r="J35303" s="5">
        <v>0</v>
      </c>
      <c r="K35303" s="5">
        <v>0</v>
      </c>
    </row>
    <row r="35304" spans="1:11" x14ac:dyDescent="0.25">
      <c r="A35304" s="5">
        <f>35297</f>
      </c>
      <c r="B35304" s="5" t="s">
        <v>35312</v>
      </c>
      <c r="C35304" s="5">
        <v>104.3</v>
      </c>
      <c r="D35304" s="5">
        <v>0.1</v>
      </c>
      <c r="E35304" s="5">
        <v>104.5</v>
      </c>
      <c r="F35304" s="5">
        <v>208.4</v>
      </c>
      <c r="G35304" s="5">
        <v>104</v>
      </c>
      <c r="H35304" s="5">
        <v>103.5</v>
      </c>
      <c r="I35304" s="5">
        <v>0</v>
      </c>
      <c r="J35304" s="5">
        <v>0</v>
      </c>
      <c r="K35304" s="5">
        <v>0</v>
      </c>
    </row>
    <row r="35305" spans="1:11" x14ac:dyDescent="0.25">
      <c r="A35305" s="5">
        <f>35298</f>
      </c>
      <c r="B35305" s="5" t="s">
        <v>35313</v>
      </c>
      <c r="C35305" s="5">
        <v>104.3</v>
      </c>
      <c r="D35305" s="5">
        <v>0.1</v>
      </c>
      <c r="E35305" s="5">
        <v>104.5</v>
      </c>
      <c r="F35305" s="5">
        <v>208.4</v>
      </c>
      <c r="G35305" s="5">
        <v>104</v>
      </c>
      <c r="H35305" s="5">
        <v>103.5</v>
      </c>
      <c r="I35305" s="5">
        <v>0</v>
      </c>
      <c r="J35305" s="5">
        <v>0</v>
      </c>
      <c r="K35305" s="5">
        <v>0</v>
      </c>
    </row>
    <row r="35306" spans="1:11" x14ac:dyDescent="0.25">
      <c r="A35306" s="5">
        <f>35299</f>
      </c>
      <c r="B35306" s="5" t="s">
        <v>35314</v>
      </c>
      <c r="C35306" s="5">
        <v>95.9</v>
      </c>
      <c r="D35306" s="5">
        <v>0.1</v>
      </c>
      <c r="E35306" s="5">
        <v>96</v>
      </c>
      <c r="F35306" s="5">
        <v>193</v>
      </c>
      <c r="G35306" s="5">
        <v>96.3</v>
      </c>
      <c r="H35306" s="5">
        <v>95.3</v>
      </c>
      <c r="I35306" s="5">
        <v>0</v>
      </c>
      <c r="J35306" s="5">
        <v>0</v>
      </c>
      <c r="K35306" s="5">
        <v>0</v>
      </c>
    </row>
    <row r="35307" spans="1:11" x14ac:dyDescent="0.25">
      <c r="A35307" s="5">
        <f>35300</f>
      </c>
      <c r="B35307" s="5" t="s">
        <v>35315</v>
      </c>
      <c r="C35307" s="5">
        <v>95.9</v>
      </c>
      <c r="D35307" s="5">
        <v>0.1</v>
      </c>
      <c r="E35307" s="5">
        <v>96</v>
      </c>
      <c r="F35307" s="5">
        <v>193</v>
      </c>
      <c r="G35307" s="5">
        <v>96.3</v>
      </c>
      <c r="H35307" s="5">
        <v>95.3</v>
      </c>
      <c r="I35307" s="5">
        <v>0</v>
      </c>
      <c r="J35307" s="5">
        <v>0</v>
      </c>
      <c r="K35307" s="5">
        <v>0</v>
      </c>
    </row>
    <row r="35308" spans="1:11" x14ac:dyDescent="0.25">
      <c r="A35308" s="5">
        <f>35301</f>
      </c>
      <c r="B35308" s="5" t="s">
        <v>35316</v>
      </c>
      <c r="C35308" s="5">
        <v>95.1</v>
      </c>
      <c r="D35308" s="5">
        <v>0.1</v>
      </c>
      <c r="E35308" s="5">
        <v>95.1</v>
      </c>
      <c r="F35308" s="5">
        <v>189.1</v>
      </c>
      <c r="G35308" s="5">
        <v>94</v>
      </c>
      <c r="H35308" s="5">
        <v>93.6</v>
      </c>
      <c r="I35308" s="5">
        <v>0</v>
      </c>
      <c r="J35308" s="5">
        <v>0</v>
      </c>
      <c r="K35308" s="5">
        <v>0</v>
      </c>
    </row>
    <row r="35309" spans="1:11" x14ac:dyDescent="0.25">
      <c r="A35309" s="5">
        <f>35302</f>
      </c>
      <c r="B35309" s="5" t="s">
        <v>35317</v>
      </c>
      <c r="C35309" s="5">
        <v>95.1</v>
      </c>
      <c r="D35309" s="5">
        <v>0.1</v>
      </c>
      <c r="E35309" s="5">
        <v>95.1</v>
      </c>
      <c r="F35309" s="5">
        <v>189.1</v>
      </c>
      <c r="G35309" s="5">
        <v>94</v>
      </c>
      <c r="H35309" s="5">
        <v>93.6</v>
      </c>
      <c r="I35309" s="5">
        <v>0</v>
      </c>
      <c r="J35309" s="5">
        <v>0</v>
      </c>
      <c r="K35309" s="5">
        <v>0</v>
      </c>
    </row>
    <row r="35310" spans="1:11" x14ac:dyDescent="0.25">
      <c r="A35310" s="5">
        <f>35303</f>
      </c>
      <c r="B35310" s="5" t="s">
        <v>35318</v>
      </c>
      <c r="C35310" s="5">
        <v>96.4</v>
      </c>
      <c r="D35310" s="5">
        <v>0.1</v>
      </c>
      <c r="E35310" s="5">
        <v>96.5</v>
      </c>
      <c r="F35310" s="5">
        <v>195.8</v>
      </c>
      <c r="G35310" s="5">
        <v>97.7</v>
      </c>
      <c r="H35310" s="5">
        <v>93.6</v>
      </c>
      <c r="I35310" s="5">
        <v>0</v>
      </c>
      <c r="J35310" s="5">
        <v>0</v>
      </c>
      <c r="K35310" s="5">
        <v>0</v>
      </c>
    </row>
    <row r="35311" spans="1:11" x14ac:dyDescent="0.25">
      <c r="A35311" s="5">
        <f>35304</f>
      </c>
      <c r="B35311" s="5" t="s">
        <v>35319</v>
      </c>
      <c r="C35311" s="5">
        <v>96.4</v>
      </c>
      <c r="D35311" s="5">
        <v>0.1</v>
      </c>
      <c r="E35311" s="5">
        <v>96.5</v>
      </c>
      <c r="F35311" s="5">
        <v>195.8</v>
      </c>
      <c r="G35311" s="5">
        <v>97.7</v>
      </c>
      <c r="H35311" s="5">
        <v>97.4</v>
      </c>
      <c r="I35311" s="5">
        <v>0</v>
      </c>
      <c r="J35311" s="5">
        <v>0</v>
      </c>
      <c r="K35311" s="5">
        <v>0</v>
      </c>
    </row>
    <row r="35312" spans="1:11" x14ac:dyDescent="0.25">
      <c r="A35312" s="5">
        <f>35305</f>
      </c>
      <c r="B35312" s="5" t="s">
        <v>35320</v>
      </c>
      <c r="C35312" s="5">
        <v>96.5</v>
      </c>
      <c r="D35312" s="5">
        <v>0.1</v>
      </c>
      <c r="E35312" s="5">
        <v>96.7</v>
      </c>
      <c r="F35312" s="5">
        <v>194.4</v>
      </c>
      <c r="G35312" s="5">
        <v>96.9</v>
      </c>
      <c r="H35312" s="5">
        <v>97.4</v>
      </c>
      <c r="I35312" s="5">
        <v>0</v>
      </c>
      <c r="J35312" s="5">
        <v>0</v>
      </c>
      <c r="K35312" s="5">
        <v>0</v>
      </c>
    </row>
    <row r="35313" spans="1:11" x14ac:dyDescent="0.25">
      <c r="A35313" s="5">
        <f>35306</f>
      </c>
      <c r="B35313" s="5" t="s">
        <v>35321</v>
      </c>
      <c r="C35313" s="5">
        <v>96.5</v>
      </c>
      <c r="D35313" s="5">
        <v>0.1</v>
      </c>
      <c r="E35313" s="5">
        <v>96.7</v>
      </c>
      <c r="F35313" s="5">
        <v>194.4</v>
      </c>
      <c r="G35313" s="5">
        <v>96.9</v>
      </c>
      <c r="H35313" s="5">
        <v>96.7</v>
      </c>
      <c r="I35313" s="5">
        <v>0</v>
      </c>
      <c r="J35313" s="5">
        <v>0</v>
      </c>
      <c r="K35313" s="5">
        <v>0</v>
      </c>
    </row>
    <row r="35314" spans="1:11" x14ac:dyDescent="0.25">
      <c r="A35314" s="5">
        <f>35307</f>
      </c>
      <c r="B35314" s="5" t="s">
        <v>35322</v>
      </c>
      <c r="C35314" s="5">
        <v>96.5</v>
      </c>
      <c r="D35314" s="5">
        <v>0.1</v>
      </c>
      <c r="E35314" s="5">
        <v>96.7</v>
      </c>
      <c r="F35314" s="5">
        <v>194.4</v>
      </c>
      <c r="G35314" s="5">
        <v>96.9</v>
      </c>
      <c r="H35314" s="5">
        <v>96.7</v>
      </c>
      <c r="I35314" s="5">
        <v>0</v>
      </c>
      <c r="J35314" s="5">
        <v>0</v>
      </c>
      <c r="K35314" s="5">
        <v>0</v>
      </c>
    </row>
    <row r="35315" spans="1:11" x14ac:dyDescent="0.25">
      <c r="A35315" s="5">
        <f>35308</f>
      </c>
      <c r="B35315" s="5" t="s">
        <v>35323</v>
      </c>
      <c r="C35315" s="5">
        <v>96.5</v>
      </c>
      <c r="D35315" s="5">
        <v>0.1</v>
      </c>
      <c r="E35315" s="5">
        <v>96.7</v>
      </c>
      <c r="F35315" s="5">
        <v>194.4</v>
      </c>
      <c r="G35315" s="5">
        <v>96.9</v>
      </c>
      <c r="H35315" s="5">
        <v>96.7</v>
      </c>
      <c r="I35315" s="5">
        <v>0</v>
      </c>
      <c r="J35315" s="5">
        <v>0</v>
      </c>
      <c r="K35315" s="5">
        <v>0</v>
      </c>
    </row>
    <row r="35316" spans="1:11" x14ac:dyDescent="0.25">
      <c r="A35316" s="5">
        <f>35309</f>
      </c>
      <c r="B35316" s="5" t="s">
        <v>35324</v>
      </c>
      <c r="C35316" s="5">
        <v>96.7</v>
      </c>
      <c r="D35316" s="5">
        <v>0.1</v>
      </c>
      <c r="E35316" s="5">
        <v>96.8</v>
      </c>
      <c r="F35316" s="5">
        <v>201.4</v>
      </c>
      <c r="G35316" s="5">
        <v>101.4</v>
      </c>
      <c r="H35316" s="5">
        <v>101.1</v>
      </c>
      <c r="I35316" s="5">
        <v>0</v>
      </c>
      <c r="J35316" s="5">
        <v>0</v>
      </c>
      <c r="K35316" s="5">
        <v>0</v>
      </c>
    </row>
    <row r="35317" spans="1:11" x14ac:dyDescent="0.25">
      <c r="A35317" s="5">
        <f>35310</f>
      </c>
      <c r="B35317" s="5" t="s">
        <v>35325</v>
      </c>
      <c r="C35317" s="5">
        <v>96.7</v>
      </c>
      <c r="D35317" s="5">
        <v>0.1</v>
      </c>
      <c r="E35317" s="5">
        <v>96.8</v>
      </c>
      <c r="F35317" s="5">
        <v>201.4</v>
      </c>
      <c r="G35317" s="5">
        <v>101.4</v>
      </c>
      <c r="H35317" s="5">
        <v>101.1</v>
      </c>
      <c r="I35317" s="5">
        <v>0</v>
      </c>
      <c r="J35317" s="5">
        <v>0</v>
      </c>
      <c r="K35317" s="5">
        <v>0</v>
      </c>
    </row>
    <row r="35318" spans="1:11" x14ac:dyDescent="0.25">
      <c r="A35318" s="5">
        <f>35311</f>
      </c>
      <c r="B35318" s="5" t="s">
        <v>35326</v>
      </c>
      <c r="C35318" s="5">
        <v>103.1</v>
      </c>
      <c r="D35318" s="5">
        <v>0.1</v>
      </c>
      <c r="E35318" s="5">
        <v>103.3</v>
      </c>
      <c r="F35318" s="5">
        <v>196.9</v>
      </c>
      <c r="G35318" s="5">
        <v>98.7</v>
      </c>
      <c r="H35318" s="5">
        <v>101.8</v>
      </c>
      <c r="I35318" s="5">
        <v>0</v>
      </c>
      <c r="J35318" s="5">
        <v>0</v>
      </c>
      <c r="K35318" s="5">
        <v>0</v>
      </c>
    </row>
    <row r="35319" spans="1:11" x14ac:dyDescent="0.25">
      <c r="A35319" s="5">
        <f>35312</f>
      </c>
      <c r="B35319" s="5" t="s">
        <v>35327</v>
      </c>
      <c r="C35319" s="5">
        <v>103.1</v>
      </c>
      <c r="D35319" s="5">
        <v>0.1</v>
      </c>
      <c r="E35319" s="5">
        <v>103.3</v>
      </c>
      <c r="F35319" s="5">
        <v>196.9</v>
      </c>
      <c r="G35319" s="5">
        <v>98.7</v>
      </c>
      <c r="H35319" s="5">
        <v>101.8</v>
      </c>
      <c r="I35319" s="5">
        <v>0</v>
      </c>
      <c r="J35319" s="5">
        <v>0</v>
      </c>
      <c r="K35319" s="5">
        <v>0</v>
      </c>
    </row>
    <row r="35320" spans="1:11" x14ac:dyDescent="0.25">
      <c r="A35320" s="5">
        <f>35313</f>
      </c>
      <c r="B35320" s="5" t="s">
        <v>35328</v>
      </c>
      <c r="C35320" s="5">
        <v>103.1</v>
      </c>
      <c r="D35320" s="5">
        <v>0.1</v>
      </c>
      <c r="E35320" s="5">
        <v>103.2</v>
      </c>
      <c r="F35320" s="5">
        <v>205.1</v>
      </c>
      <c r="G35320" s="5">
        <v>102.2</v>
      </c>
      <c r="H35320" s="5">
        <v>102</v>
      </c>
      <c r="I35320" s="5">
        <v>0</v>
      </c>
      <c r="J35320" s="5">
        <v>0</v>
      </c>
      <c r="K35320" s="5">
        <v>0</v>
      </c>
    </row>
    <row r="35321" spans="1:11" x14ac:dyDescent="0.25">
      <c r="A35321" s="5">
        <f>35314</f>
      </c>
      <c r="B35321" s="5" t="s">
        <v>35329</v>
      </c>
      <c r="C35321" s="5">
        <v>103.1</v>
      </c>
      <c r="D35321" s="5">
        <v>0.1</v>
      </c>
      <c r="E35321" s="5">
        <v>103.2</v>
      </c>
      <c r="F35321" s="5">
        <v>205.1</v>
      </c>
      <c r="G35321" s="5">
        <v>102.2</v>
      </c>
      <c r="H35321" s="5">
        <v>102</v>
      </c>
      <c r="I35321" s="5">
        <v>0</v>
      </c>
      <c r="J35321" s="5">
        <v>0</v>
      </c>
      <c r="K35321" s="5">
        <v>0</v>
      </c>
    </row>
    <row r="35322" spans="1:11" x14ac:dyDescent="0.25">
      <c r="A35322" s="5">
        <f>35315</f>
      </c>
      <c r="B35322" s="5" t="s">
        <v>35330</v>
      </c>
      <c r="C35322" s="5">
        <v>104</v>
      </c>
      <c r="D35322" s="5">
        <v>0.1</v>
      </c>
      <c r="E35322" s="5">
        <v>104.1</v>
      </c>
      <c r="F35322" s="5">
        <v>207.5</v>
      </c>
      <c r="G35322" s="5">
        <v>103.5</v>
      </c>
      <c r="H35322" s="5">
        <v>103.3</v>
      </c>
      <c r="I35322" s="5">
        <v>0</v>
      </c>
      <c r="J35322" s="5">
        <v>0</v>
      </c>
      <c r="K35322" s="5">
        <v>0</v>
      </c>
    </row>
    <row r="35323" spans="1:11" x14ac:dyDescent="0.25">
      <c r="A35323" s="5">
        <f>35316</f>
      </c>
      <c r="B35323" s="5" t="s">
        <v>35331</v>
      </c>
      <c r="C35323" s="5">
        <v>104</v>
      </c>
      <c r="D35323" s="5">
        <v>0.1</v>
      </c>
      <c r="E35323" s="5">
        <v>104.1</v>
      </c>
      <c r="F35323" s="5">
        <v>207.5</v>
      </c>
      <c r="G35323" s="5">
        <v>103.5</v>
      </c>
      <c r="H35323" s="5">
        <v>103.3</v>
      </c>
      <c r="I35323" s="5">
        <v>0</v>
      </c>
      <c r="J35323" s="5">
        <v>0</v>
      </c>
      <c r="K35323" s="5">
        <v>0</v>
      </c>
    </row>
    <row r="35324" spans="1:11" x14ac:dyDescent="0.25">
      <c r="A35324" s="5">
        <f>35317</f>
      </c>
      <c r="B35324" s="5" t="s">
        <v>35332</v>
      </c>
      <c r="C35324" s="5">
        <v>104</v>
      </c>
      <c r="D35324" s="5">
        <v>0.1</v>
      </c>
      <c r="E35324" s="5">
        <v>104.1</v>
      </c>
      <c r="F35324" s="5">
        <v>207.5</v>
      </c>
      <c r="G35324" s="5">
        <v>103.5</v>
      </c>
      <c r="H35324" s="5">
        <v>103.3</v>
      </c>
      <c r="I35324" s="5">
        <v>0</v>
      </c>
      <c r="J35324" s="5">
        <v>0</v>
      </c>
      <c r="K35324" s="5">
        <v>0</v>
      </c>
    </row>
    <row r="35325" spans="1:11" x14ac:dyDescent="0.25">
      <c r="A35325" s="5">
        <f>35318</f>
      </c>
      <c r="B35325" s="5" t="s">
        <v>35333</v>
      </c>
      <c r="C35325" s="5">
        <v>104</v>
      </c>
      <c r="D35325" s="5">
        <v>0.1</v>
      </c>
      <c r="E35325" s="5">
        <v>104.1</v>
      </c>
      <c r="F35325" s="5">
        <v>207.5</v>
      </c>
      <c r="G35325" s="5">
        <v>103.5</v>
      </c>
      <c r="H35325" s="5">
        <v>103.3</v>
      </c>
      <c r="I35325" s="5">
        <v>0</v>
      </c>
      <c r="J35325" s="5">
        <v>0</v>
      </c>
      <c r="K35325" s="5">
        <v>0</v>
      </c>
    </row>
    <row r="35326" spans="1:11" x14ac:dyDescent="0.25">
      <c r="A35326" s="5">
        <f>35319</f>
      </c>
      <c r="B35326" s="5" t="s">
        <v>35334</v>
      </c>
      <c r="C35326" s="5">
        <v>96.6</v>
      </c>
      <c r="D35326" s="5">
        <v>0.1</v>
      </c>
      <c r="E35326" s="5">
        <v>96.7</v>
      </c>
      <c r="F35326" s="5">
        <v>189.6</v>
      </c>
      <c r="G35326" s="5">
        <v>94.4</v>
      </c>
      <c r="H35326" s="5">
        <v>94.2</v>
      </c>
      <c r="I35326" s="5">
        <v>0</v>
      </c>
      <c r="J35326" s="5">
        <v>0</v>
      </c>
      <c r="K35326" s="5">
        <v>0</v>
      </c>
    </row>
    <row r="35327" spans="1:11" x14ac:dyDescent="0.25">
      <c r="A35327" s="5">
        <f>35320</f>
      </c>
      <c r="B35327" s="5" t="s">
        <v>35335</v>
      </c>
      <c r="C35327" s="5">
        <v>96.6</v>
      </c>
      <c r="D35327" s="5">
        <v>0.1</v>
      </c>
      <c r="E35327" s="5">
        <v>96.7</v>
      </c>
      <c r="F35327" s="5">
        <v>189.6</v>
      </c>
      <c r="G35327" s="5">
        <v>94.4</v>
      </c>
      <c r="H35327" s="5">
        <v>94.2</v>
      </c>
      <c r="I35327" s="5">
        <v>0</v>
      </c>
      <c r="J35327" s="5">
        <v>0</v>
      </c>
      <c r="K35327" s="5">
        <v>0</v>
      </c>
    </row>
    <row r="35328" spans="1:11" x14ac:dyDescent="0.25">
      <c r="A35328" s="5">
        <f>35321</f>
      </c>
      <c r="B35328" s="5" t="s">
        <v>35336</v>
      </c>
      <c r="C35328" s="5">
        <v>95.4</v>
      </c>
      <c r="D35328" s="5">
        <v>0.1</v>
      </c>
      <c r="E35328" s="5">
        <v>95.5</v>
      </c>
      <c r="F35328" s="5">
        <v>191.6</v>
      </c>
      <c r="G35328" s="5">
        <v>95.6</v>
      </c>
      <c r="H35328" s="5">
        <v>95.3</v>
      </c>
      <c r="I35328" s="5">
        <v>0</v>
      </c>
      <c r="J35328" s="5">
        <v>0</v>
      </c>
      <c r="K35328" s="5">
        <v>0</v>
      </c>
    </row>
    <row r="35329" spans="1:11" x14ac:dyDescent="0.25">
      <c r="A35329" s="5">
        <f>35322</f>
      </c>
      <c r="B35329" s="5" t="s">
        <v>35337</v>
      </c>
      <c r="C35329" s="5">
        <v>95.4</v>
      </c>
      <c r="D35329" s="5">
        <v>0.1</v>
      </c>
      <c r="E35329" s="5">
        <v>95.5</v>
      </c>
      <c r="F35329" s="5">
        <v>191.6</v>
      </c>
      <c r="G35329" s="5">
        <v>95.6</v>
      </c>
      <c r="H35329" s="5">
        <v>95.3</v>
      </c>
      <c r="I35329" s="5">
        <v>0</v>
      </c>
      <c r="J35329" s="5">
        <v>0</v>
      </c>
      <c r="K35329" s="5">
        <v>0</v>
      </c>
    </row>
    <row r="35330" spans="1:11" x14ac:dyDescent="0.25">
      <c r="A35330" s="5">
        <f>35323</f>
      </c>
      <c r="B35330" s="5" t="s">
        <v>35338</v>
      </c>
      <c r="C35330" s="5">
        <v>97.1</v>
      </c>
      <c r="D35330" s="5">
        <v>0.1</v>
      </c>
      <c r="E35330" s="5">
        <v>97.3</v>
      </c>
      <c r="F35330" s="5">
        <v>195.5</v>
      </c>
      <c r="G35330" s="5">
        <v>96.8</v>
      </c>
      <c r="H35330" s="5">
        <v>96.1</v>
      </c>
      <c r="I35330" s="5">
        <v>0</v>
      </c>
      <c r="J35330" s="5">
        <v>0</v>
      </c>
      <c r="K35330" s="5">
        <v>0</v>
      </c>
    </row>
    <row r="35331" spans="1:11" x14ac:dyDescent="0.25">
      <c r="A35331" s="5">
        <f>35324</f>
      </c>
      <c r="B35331" s="5" t="s">
        <v>35339</v>
      </c>
      <c r="C35331" s="5">
        <v>97.1</v>
      </c>
      <c r="D35331" s="5">
        <v>0.1</v>
      </c>
      <c r="E35331" s="5">
        <v>97.3</v>
      </c>
      <c r="F35331" s="5">
        <v>195.5</v>
      </c>
      <c r="G35331" s="5">
        <v>96.8</v>
      </c>
      <c r="H35331" s="5">
        <v>96.1</v>
      </c>
      <c r="I35331" s="5">
        <v>0</v>
      </c>
      <c r="J35331" s="5">
        <v>0</v>
      </c>
      <c r="K35331" s="5">
        <v>0</v>
      </c>
    </row>
    <row r="35332" spans="1:11" x14ac:dyDescent="0.25">
      <c r="A35332" s="5">
        <f>35325</f>
      </c>
      <c r="B35332" s="5" t="s">
        <v>35340</v>
      </c>
      <c r="C35332" s="5">
        <v>104.2</v>
      </c>
      <c r="D35332" s="5">
        <v>0.1</v>
      </c>
      <c r="E35332" s="5">
        <v>104.3</v>
      </c>
      <c r="F35332" s="5">
        <v>208.2</v>
      </c>
      <c r="G35332" s="5">
        <v>104</v>
      </c>
      <c r="H35332" s="5">
        <v>103.9</v>
      </c>
      <c r="I35332" s="5">
        <v>0</v>
      </c>
      <c r="J35332" s="5">
        <v>0</v>
      </c>
      <c r="K35332" s="5">
        <v>0</v>
      </c>
    </row>
    <row r="35333" spans="1:11" x14ac:dyDescent="0.25">
      <c r="A35333" s="5">
        <f>35326</f>
      </c>
      <c r="B35333" s="5" t="s">
        <v>35341</v>
      </c>
      <c r="C35333" s="5">
        <v>104.2</v>
      </c>
      <c r="D35333" s="5">
        <v>0.1</v>
      </c>
      <c r="E35333" s="5">
        <v>104.3</v>
      </c>
      <c r="F35333" s="5">
        <v>208.2</v>
      </c>
      <c r="G35333" s="5">
        <v>104</v>
      </c>
      <c r="H35333" s="5">
        <v>103.9</v>
      </c>
      <c r="I35333" s="5">
        <v>0</v>
      </c>
      <c r="J35333" s="5">
        <v>0</v>
      </c>
      <c r="K35333" s="5">
        <v>0</v>
      </c>
    </row>
    <row r="35334" spans="1:11" x14ac:dyDescent="0.25">
      <c r="A35334" s="5">
        <f>35327</f>
      </c>
      <c r="B35334" s="5" t="s">
        <v>35342</v>
      </c>
      <c r="C35334" s="5">
        <v>104.2</v>
      </c>
      <c r="D35334" s="5">
        <v>0.1</v>
      </c>
      <c r="E35334" s="5">
        <v>104.3</v>
      </c>
      <c r="F35334" s="5">
        <v>208.2</v>
      </c>
      <c r="G35334" s="5">
        <v>104</v>
      </c>
      <c r="H35334" s="5">
        <v>103.9</v>
      </c>
      <c r="I35334" s="5">
        <v>0</v>
      </c>
      <c r="J35334" s="5">
        <v>0</v>
      </c>
      <c r="K35334" s="5">
        <v>0</v>
      </c>
    </row>
    <row r="35335" spans="1:11" x14ac:dyDescent="0.25">
      <c r="A35335" s="5">
        <f>35328</f>
      </c>
      <c r="B35335" s="5" t="s">
        <v>35343</v>
      </c>
      <c r="C35335" s="5">
        <v>104.2</v>
      </c>
      <c r="D35335" s="5">
        <v>0.1</v>
      </c>
      <c r="E35335" s="5">
        <v>104.3</v>
      </c>
      <c r="F35335" s="5">
        <v>208.2</v>
      </c>
      <c r="G35335" s="5">
        <v>104</v>
      </c>
      <c r="H35335" s="5">
        <v>103.9</v>
      </c>
      <c r="I35335" s="5">
        <v>0</v>
      </c>
      <c r="J35335" s="5">
        <v>0</v>
      </c>
      <c r="K35335" s="5">
        <v>0</v>
      </c>
    </row>
    <row r="35336" spans="1:11" x14ac:dyDescent="0.25">
      <c r="A35336" s="5">
        <f>35329</f>
      </c>
      <c r="B35336" s="5" t="s">
        <v>35344</v>
      </c>
      <c r="C35336" s="5">
        <v>95.9</v>
      </c>
      <c r="D35336" s="5">
        <v>0.1</v>
      </c>
      <c r="E35336" s="5">
        <v>96</v>
      </c>
      <c r="F35336" s="5">
        <v>189.7</v>
      </c>
      <c r="G35336" s="5">
        <v>94.3</v>
      </c>
      <c r="H35336" s="5">
        <v>94.3</v>
      </c>
      <c r="I35336" s="5">
        <v>0</v>
      </c>
      <c r="J35336" s="5">
        <v>0</v>
      </c>
      <c r="K35336" s="5">
        <v>0</v>
      </c>
    </row>
    <row r="35337" spans="1:11" x14ac:dyDescent="0.25">
      <c r="A35337" s="5">
        <f>35330</f>
      </c>
      <c r="B35337" s="5" t="s">
        <v>35345</v>
      </c>
      <c r="C35337" s="5">
        <v>95.9</v>
      </c>
      <c r="D35337" s="5">
        <v>0.1</v>
      </c>
      <c r="E35337" s="5">
        <v>96</v>
      </c>
      <c r="F35337" s="5">
        <v>189.7</v>
      </c>
      <c r="G35337" s="5">
        <v>94.3</v>
      </c>
      <c r="H35337" s="5">
        <v>94.3</v>
      </c>
      <c r="I35337" s="5">
        <v>0</v>
      </c>
      <c r="J35337" s="5">
        <v>0</v>
      </c>
      <c r="K35337" s="5">
        <v>0</v>
      </c>
    </row>
    <row r="35338" spans="1:11" x14ac:dyDescent="0.25">
      <c r="A35338" s="5">
        <f>35331</f>
      </c>
      <c r="B35338" s="5" t="s">
        <v>35346</v>
      </c>
      <c r="C35338" s="5">
        <v>97.3</v>
      </c>
      <c r="D35338" s="5">
        <v>0.1</v>
      </c>
      <c r="E35338" s="5">
        <v>97.5</v>
      </c>
      <c r="F35338" s="5">
        <v>189.4</v>
      </c>
      <c r="G35338" s="5">
        <v>97.7</v>
      </c>
      <c r="H35338" s="5">
        <v>101.1</v>
      </c>
      <c r="I35338" s="5">
        <v>0</v>
      </c>
      <c r="J35338" s="5">
        <v>0</v>
      </c>
      <c r="K35338" s="5">
        <v>0</v>
      </c>
    </row>
    <row r="35339" spans="1:11" x14ac:dyDescent="0.25">
      <c r="A35339" s="5">
        <f>35332</f>
      </c>
      <c r="B35339" s="5" t="s">
        <v>35347</v>
      </c>
      <c r="C35339" s="5">
        <v>97.3</v>
      </c>
      <c r="D35339" s="5">
        <v>0.1</v>
      </c>
      <c r="E35339" s="5">
        <v>97.5</v>
      </c>
      <c r="F35339" s="5">
        <v>189.4</v>
      </c>
      <c r="G35339" s="5">
        <v>97.7</v>
      </c>
      <c r="H35339" s="5">
        <v>101.1</v>
      </c>
      <c r="I35339" s="5">
        <v>0</v>
      </c>
      <c r="J35339" s="5">
        <v>0</v>
      </c>
      <c r="K35339" s="5">
        <v>0</v>
      </c>
    </row>
    <row r="35340" spans="1:11" x14ac:dyDescent="0.25">
      <c r="A35340" s="5">
        <f>35333</f>
      </c>
      <c r="B35340" s="5" t="s">
        <v>35348</v>
      </c>
      <c r="C35340" s="5">
        <v>104</v>
      </c>
      <c r="D35340" s="5">
        <v>0.1</v>
      </c>
      <c r="E35340" s="5">
        <v>104.1</v>
      </c>
      <c r="F35340" s="5">
        <v>207.1</v>
      </c>
      <c r="G35340" s="5">
        <v>103.3</v>
      </c>
      <c r="H35340" s="5">
        <v>103.2</v>
      </c>
      <c r="I35340" s="5">
        <v>0</v>
      </c>
      <c r="J35340" s="5">
        <v>0</v>
      </c>
      <c r="K35340" s="5">
        <v>0</v>
      </c>
    </row>
    <row r="35341" spans="1:11" x14ac:dyDescent="0.25">
      <c r="A35341" s="5">
        <f>35334</f>
      </c>
      <c r="B35341" s="5" t="s">
        <v>35349</v>
      </c>
      <c r="C35341" s="5">
        <v>104</v>
      </c>
      <c r="D35341" s="5">
        <v>0.1</v>
      </c>
      <c r="E35341" s="5">
        <v>104.1</v>
      </c>
      <c r="F35341" s="5">
        <v>207.1</v>
      </c>
      <c r="G35341" s="5">
        <v>103.3</v>
      </c>
      <c r="H35341" s="5">
        <v>103.2</v>
      </c>
      <c r="I35341" s="5">
        <v>0</v>
      </c>
      <c r="J35341" s="5">
        <v>0</v>
      </c>
      <c r="K35341" s="5">
        <v>0</v>
      </c>
    </row>
    <row r="35342" spans="1:11" x14ac:dyDescent="0.25">
      <c r="A35342" s="5">
        <f>35335</f>
      </c>
      <c r="B35342" s="5" t="s">
        <v>35350</v>
      </c>
      <c r="C35342" s="5">
        <v>97.6</v>
      </c>
      <c r="D35342" s="5">
        <v>0.1</v>
      </c>
      <c r="E35342" s="5">
        <v>97.7</v>
      </c>
      <c r="F35342" s="5">
        <v>193.9</v>
      </c>
      <c r="G35342" s="5">
        <v>96.2</v>
      </c>
      <c r="H35342" s="5">
        <v>95.4</v>
      </c>
      <c r="I35342" s="5">
        <v>0</v>
      </c>
      <c r="J35342" s="5">
        <v>0</v>
      </c>
      <c r="K35342" s="5">
        <v>0</v>
      </c>
    </row>
    <row r="35343" spans="1:11" x14ac:dyDescent="0.25">
      <c r="A35343" s="5">
        <f>35336</f>
      </c>
      <c r="B35343" s="5" t="s">
        <v>35351</v>
      </c>
      <c r="C35343" s="5">
        <v>97.6</v>
      </c>
      <c r="D35343" s="5">
        <v>0.1</v>
      </c>
      <c r="E35343" s="5">
        <v>97.7</v>
      </c>
      <c r="F35343" s="5">
        <v>193.9</v>
      </c>
      <c r="G35343" s="5">
        <v>96.2</v>
      </c>
      <c r="H35343" s="5">
        <v>95.4</v>
      </c>
      <c r="I35343" s="5">
        <v>0</v>
      </c>
      <c r="J35343" s="5">
        <v>0</v>
      </c>
      <c r="K35343" s="5">
        <v>0</v>
      </c>
    </row>
    <row r="35344" spans="1:11" x14ac:dyDescent="0.25">
      <c r="A35344" s="5">
        <f>35337</f>
      </c>
      <c r="B35344" s="5" t="s">
        <v>35352</v>
      </c>
      <c r="C35344" s="5">
        <v>97.6</v>
      </c>
      <c r="D35344" s="5">
        <v>0.1</v>
      </c>
      <c r="E35344" s="5">
        <v>97.7</v>
      </c>
      <c r="F35344" s="5">
        <v>193.9</v>
      </c>
      <c r="G35344" s="5">
        <v>96.2</v>
      </c>
      <c r="H35344" s="5">
        <v>95.4</v>
      </c>
      <c r="I35344" s="5">
        <v>0</v>
      </c>
      <c r="J35344" s="5">
        <v>0</v>
      </c>
      <c r="K35344" s="5">
        <v>0</v>
      </c>
    </row>
    <row r="35345" spans="1:11" x14ac:dyDescent="0.25">
      <c r="A35345" s="5">
        <f>35338</f>
      </c>
      <c r="B35345" s="5" t="s">
        <v>35353</v>
      </c>
      <c r="C35345" s="5">
        <v>97.6</v>
      </c>
      <c r="D35345" s="5">
        <v>0.1</v>
      </c>
      <c r="E35345" s="5">
        <v>97.7</v>
      </c>
      <c r="F35345" s="5">
        <v>193.9</v>
      </c>
      <c r="G35345" s="5">
        <v>96.2</v>
      </c>
      <c r="H35345" s="5">
        <v>95.4</v>
      </c>
      <c r="I35345" s="5">
        <v>0</v>
      </c>
      <c r="J35345" s="5">
        <v>0</v>
      </c>
      <c r="K35345" s="5">
        <v>0</v>
      </c>
    </row>
    <row r="35346" spans="1:11" x14ac:dyDescent="0.25">
      <c r="A35346" s="5">
        <f>35339</f>
      </c>
      <c r="B35346" s="5" t="s">
        <v>35354</v>
      </c>
      <c r="C35346" s="5">
        <v>102</v>
      </c>
      <c r="D35346" s="5">
        <v>0.1</v>
      </c>
      <c r="E35346" s="5">
        <v>102.1</v>
      </c>
      <c r="F35346" s="5">
        <v>204.1</v>
      </c>
      <c r="G35346" s="5">
        <v>101.8</v>
      </c>
      <c r="H35346" s="5">
        <v>101.7</v>
      </c>
      <c r="I35346" s="5">
        <v>0</v>
      </c>
      <c r="J35346" s="5">
        <v>0</v>
      </c>
      <c r="K35346" s="5">
        <v>0</v>
      </c>
    </row>
    <row r="35347" spans="1:11" x14ac:dyDescent="0.25">
      <c r="A35347" s="5">
        <f>35340</f>
      </c>
      <c r="B35347" s="5" t="s">
        <v>35355</v>
      </c>
      <c r="C35347" s="5">
        <v>102</v>
      </c>
      <c r="D35347" s="5">
        <v>0.1</v>
      </c>
      <c r="E35347" s="5">
        <v>102.1</v>
      </c>
      <c r="F35347" s="5">
        <v>204.1</v>
      </c>
      <c r="G35347" s="5">
        <v>101.8</v>
      </c>
      <c r="H35347" s="5">
        <v>101.7</v>
      </c>
      <c r="I35347" s="5">
        <v>0</v>
      </c>
      <c r="J35347" s="5">
        <v>0</v>
      </c>
      <c r="K35347" s="5">
        <v>0</v>
      </c>
    </row>
    <row r="35348" spans="1:11" x14ac:dyDescent="0.25">
      <c r="A35348" s="5">
        <f>35341</f>
      </c>
      <c r="B35348" s="5" t="s">
        <v>35356</v>
      </c>
      <c r="C35348" s="5">
        <v>96.8</v>
      </c>
      <c r="D35348" s="5">
        <v>0.1</v>
      </c>
      <c r="E35348" s="5">
        <v>96.9</v>
      </c>
      <c r="F35348" s="5">
        <v>193.5</v>
      </c>
      <c r="G35348" s="5">
        <v>96.6</v>
      </c>
      <c r="H35348" s="5">
        <v>96.4</v>
      </c>
      <c r="I35348" s="5">
        <v>0</v>
      </c>
      <c r="J35348" s="5">
        <v>0</v>
      </c>
      <c r="K35348" s="5">
        <v>0</v>
      </c>
    </row>
    <row r="35349" spans="1:11" x14ac:dyDescent="0.25">
      <c r="A35349" s="5">
        <f>35342</f>
      </c>
      <c r="B35349" s="5" t="s">
        <v>35357</v>
      </c>
      <c r="C35349" s="5">
        <v>96.8</v>
      </c>
      <c r="D35349" s="5">
        <v>0.1</v>
      </c>
      <c r="E35349" s="5">
        <v>96.9</v>
      </c>
      <c r="F35349" s="5">
        <v>193.5</v>
      </c>
      <c r="G35349" s="5">
        <v>96.6</v>
      </c>
      <c r="H35349" s="5">
        <v>96.4</v>
      </c>
      <c r="I35349" s="5">
        <v>0</v>
      </c>
      <c r="J35349" s="5">
        <v>0</v>
      </c>
      <c r="K35349" s="5">
        <v>0</v>
      </c>
    </row>
    <row r="35350" spans="1:11" x14ac:dyDescent="0.25">
      <c r="A35350" s="5">
        <f>35343</f>
      </c>
      <c r="B35350" s="5" t="s">
        <v>35358</v>
      </c>
      <c r="C35350" s="5">
        <v>94</v>
      </c>
      <c r="D35350" s="5">
        <v>0.1</v>
      </c>
      <c r="E35350" s="5">
        <v>94.1</v>
      </c>
      <c r="F35350" s="5">
        <v>186.5</v>
      </c>
      <c r="G35350" s="5">
        <v>93.1</v>
      </c>
      <c r="H35350" s="5">
        <v>93</v>
      </c>
      <c r="I35350" s="5">
        <v>0</v>
      </c>
      <c r="J35350" s="5">
        <v>0</v>
      </c>
      <c r="K35350" s="5">
        <v>0</v>
      </c>
    </row>
    <row r="35351" spans="1:11" x14ac:dyDescent="0.25">
      <c r="A35351" s="5">
        <f>35344</f>
      </c>
      <c r="B35351" s="5" t="s">
        <v>35359</v>
      </c>
      <c r="C35351" s="5">
        <v>94</v>
      </c>
      <c r="D35351" s="5">
        <v>0.1</v>
      </c>
      <c r="E35351" s="5">
        <v>94.1</v>
      </c>
      <c r="F35351" s="5">
        <v>186.5</v>
      </c>
      <c r="G35351" s="5">
        <v>93.1</v>
      </c>
      <c r="H35351" s="5">
        <v>93</v>
      </c>
      <c r="I35351" s="5">
        <v>0</v>
      </c>
      <c r="J35351" s="5">
        <v>0</v>
      </c>
      <c r="K35351" s="5">
        <v>0</v>
      </c>
    </row>
    <row r="35352" spans="1:11" x14ac:dyDescent="0.25">
      <c r="A35352" s="5">
        <f>35345</f>
      </c>
      <c r="B35352" s="5" t="s">
        <v>35360</v>
      </c>
      <c r="C35352" s="5">
        <v>95.3</v>
      </c>
      <c r="D35352" s="5">
        <v>0.1</v>
      </c>
      <c r="E35352" s="5">
        <v>95.4</v>
      </c>
      <c r="F35352" s="5">
        <v>189.7</v>
      </c>
      <c r="G35352" s="5">
        <v>94.6</v>
      </c>
      <c r="H35352" s="5">
        <v>94.4</v>
      </c>
      <c r="I35352" s="5">
        <v>0</v>
      </c>
      <c r="J35352" s="5">
        <v>0</v>
      </c>
      <c r="K35352" s="5">
        <v>0</v>
      </c>
    </row>
    <row r="35353" spans="1:11" x14ac:dyDescent="0.25">
      <c r="A35353" s="5">
        <f>35346</f>
      </c>
      <c r="B35353" s="5" t="s">
        <v>35361</v>
      </c>
      <c r="C35353" s="5">
        <v>95.3</v>
      </c>
      <c r="D35353" s="5">
        <v>0.1</v>
      </c>
      <c r="E35353" s="5">
        <v>95.4</v>
      </c>
      <c r="F35353" s="5">
        <v>189.7</v>
      </c>
      <c r="G35353" s="5">
        <v>94.6</v>
      </c>
      <c r="H35353" s="5">
        <v>94.4</v>
      </c>
      <c r="I35353" s="5">
        <v>0</v>
      </c>
      <c r="J35353" s="5">
        <v>0</v>
      </c>
      <c r="K35353" s="5">
        <v>0</v>
      </c>
    </row>
    <row r="35354" spans="1:11" x14ac:dyDescent="0.25">
      <c r="A35354" s="5">
        <f>35347</f>
      </c>
      <c r="B35354" s="5" t="s">
        <v>35362</v>
      </c>
      <c r="C35354" s="5">
        <v>95.3</v>
      </c>
      <c r="D35354" s="5">
        <v>0.1</v>
      </c>
      <c r="E35354" s="5">
        <v>95.4</v>
      </c>
      <c r="F35354" s="5">
        <v>189.7</v>
      </c>
      <c r="G35354" s="5">
        <v>94.6</v>
      </c>
      <c r="H35354" s="5">
        <v>94.4</v>
      </c>
      <c r="I35354" s="5">
        <v>0</v>
      </c>
      <c r="J35354" s="5">
        <v>0</v>
      </c>
      <c r="K35354" s="5">
        <v>0</v>
      </c>
    </row>
    <row r="35355" spans="1:11" x14ac:dyDescent="0.25">
      <c r="A35355" s="5">
        <f>35348</f>
      </c>
      <c r="B35355" s="5" t="s">
        <v>35363</v>
      </c>
      <c r="C35355" s="5">
        <v>95.3</v>
      </c>
      <c r="D35355" s="5">
        <v>0.1</v>
      </c>
      <c r="E35355" s="5">
        <v>95.4</v>
      </c>
      <c r="F35355" s="5">
        <v>189.7</v>
      </c>
      <c r="G35355" s="5">
        <v>94.6</v>
      </c>
      <c r="H35355" s="5">
        <v>94.4</v>
      </c>
      <c r="I35355" s="5">
        <v>0</v>
      </c>
      <c r="J35355" s="5">
        <v>0</v>
      </c>
      <c r="K35355" s="5">
        <v>0</v>
      </c>
    </row>
    <row r="35356" spans="1:11" x14ac:dyDescent="0.25">
      <c r="A35356" s="5">
        <f>35349</f>
      </c>
      <c r="B35356" s="5" t="s">
        <v>35364</v>
      </c>
      <c r="C35356" s="5">
        <v>88.1</v>
      </c>
      <c r="D35356" s="5">
        <v>0.1</v>
      </c>
      <c r="E35356" s="5">
        <v>97.5</v>
      </c>
      <c r="F35356" s="5">
        <v>194.8</v>
      </c>
      <c r="G35356" s="5">
        <v>97.1</v>
      </c>
      <c r="H35356" s="5">
        <v>97</v>
      </c>
      <c r="I35356" s="5">
        <v>0</v>
      </c>
      <c r="J35356" s="5">
        <v>0</v>
      </c>
      <c r="K35356" s="5">
        <v>0</v>
      </c>
    </row>
    <row r="35357" spans="1:11" x14ac:dyDescent="0.25">
      <c r="A35357" s="5">
        <f>35350</f>
      </c>
      <c r="B35357" s="5" t="s">
        <v>35365</v>
      </c>
      <c r="C35357" s="5">
        <v>88.1</v>
      </c>
      <c r="D35357" s="5">
        <v>0.1</v>
      </c>
      <c r="E35357" s="5">
        <v>97.5</v>
      </c>
      <c r="F35357" s="5">
        <v>194.8</v>
      </c>
      <c r="G35357" s="5">
        <v>97.1</v>
      </c>
      <c r="H35357" s="5">
        <v>97</v>
      </c>
      <c r="I35357" s="5">
        <v>0</v>
      </c>
      <c r="J35357" s="5">
        <v>0</v>
      </c>
      <c r="K35357" s="5">
        <v>0</v>
      </c>
    </row>
    <row r="35358" spans="1:11" x14ac:dyDescent="0.25">
      <c r="A35358" s="5">
        <f>35351</f>
      </c>
      <c r="B35358" s="5" t="s">
        <v>35366</v>
      </c>
      <c r="C35358" s="5">
        <v>94.4</v>
      </c>
      <c r="D35358" s="5">
        <v>0.1</v>
      </c>
      <c r="E35358" s="5">
        <v>94.5</v>
      </c>
      <c r="F35358" s="5">
        <v>190.8</v>
      </c>
      <c r="G35358" s="5">
        <v>95</v>
      </c>
      <c r="H35358" s="5">
        <v>95.5</v>
      </c>
      <c r="I35358" s="5">
        <v>0</v>
      </c>
      <c r="J35358" s="5">
        <v>0</v>
      </c>
      <c r="K35358" s="5">
        <v>0</v>
      </c>
    </row>
    <row r="35359" spans="1:11" x14ac:dyDescent="0.25">
      <c r="A35359" s="5">
        <f>35352</f>
      </c>
      <c r="B35359" s="5" t="s">
        <v>35367</v>
      </c>
      <c r="C35359" s="5">
        <v>94.4</v>
      </c>
      <c r="D35359" s="5">
        <v>0.1</v>
      </c>
      <c r="E35359" s="5">
        <v>94.5</v>
      </c>
      <c r="F35359" s="5">
        <v>190.8</v>
      </c>
      <c r="G35359" s="5">
        <v>95</v>
      </c>
      <c r="H35359" s="5">
        <v>95.5</v>
      </c>
      <c r="I35359" s="5">
        <v>0</v>
      </c>
      <c r="J35359" s="5">
        <v>0</v>
      </c>
      <c r="K35359" s="5">
        <v>0</v>
      </c>
    </row>
    <row r="35360" spans="1:11" x14ac:dyDescent="0.25">
      <c r="A35360" s="5">
        <f>35353</f>
      </c>
      <c r="B35360" s="5" t="s">
        <v>35368</v>
      </c>
      <c r="C35360" s="5">
        <v>94.2</v>
      </c>
      <c r="D35360" s="5">
        <v>0.1</v>
      </c>
      <c r="E35360" s="5">
        <v>94.3</v>
      </c>
      <c r="F35360" s="5">
        <v>189.4</v>
      </c>
      <c r="G35360" s="5">
        <v>94.3</v>
      </c>
      <c r="H35360" s="5">
        <v>94.1</v>
      </c>
      <c r="I35360" s="5">
        <v>0</v>
      </c>
      <c r="J35360" s="5">
        <v>0</v>
      </c>
      <c r="K35360" s="5">
        <v>0</v>
      </c>
    </row>
    <row r="35361" spans="1:11" x14ac:dyDescent="0.25">
      <c r="A35361" s="5">
        <f>35354</f>
      </c>
      <c r="B35361" s="5" t="s">
        <v>35369</v>
      </c>
      <c r="C35361" s="5">
        <v>94.2</v>
      </c>
      <c r="D35361" s="5">
        <v>0.1</v>
      </c>
      <c r="E35361" s="5">
        <v>94.3</v>
      </c>
      <c r="F35361" s="5">
        <v>189.4</v>
      </c>
      <c r="G35361" s="5">
        <v>94.3</v>
      </c>
      <c r="H35361" s="5">
        <v>94.1</v>
      </c>
      <c r="I35361" s="5">
        <v>0</v>
      </c>
      <c r="J35361" s="5">
        <v>0</v>
      </c>
      <c r="K35361" s="5">
        <v>0</v>
      </c>
    </row>
    <row r="35362" spans="1:11" x14ac:dyDescent="0.25">
      <c r="A35362" s="5">
        <f>35355</f>
      </c>
      <c r="B35362" s="5" t="s">
        <v>35370</v>
      </c>
      <c r="C35362" s="5">
        <v>94.8</v>
      </c>
      <c r="D35362" s="5">
        <v>0.1</v>
      </c>
      <c r="E35362" s="5">
        <v>94.8</v>
      </c>
      <c r="F35362" s="5">
        <v>189.9</v>
      </c>
      <c r="G35362" s="5">
        <v>94.8</v>
      </c>
      <c r="H35362" s="5">
        <v>94.6</v>
      </c>
      <c r="I35362" s="5">
        <v>0</v>
      </c>
      <c r="J35362" s="5">
        <v>0</v>
      </c>
      <c r="K35362" s="5">
        <v>0</v>
      </c>
    </row>
    <row r="35363" spans="1:11" x14ac:dyDescent="0.25">
      <c r="A35363" s="5">
        <f>35356</f>
      </c>
      <c r="B35363" s="5" t="s">
        <v>35371</v>
      </c>
      <c r="C35363" s="5">
        <v>94.8</v>
      </c>
      <c r="D35363" s="5">
        <v>0.1</v>
      </c>
      <c r="E35363" s="5">
        <v>94.8</v>
      </c>
      <c r="F35363" s="5">
        <v>189.9</v>
      </c>
      <c r="G35363" s="5">
        <v>94.8</v>
      </c>
      <c r="H35363" s="5">
        <v>94.6</v>
      </c>
      <c r="I35363" s="5">
        <v>0</v>
      </c>
      <c r="J35363" s="5">
        <v>0</v>
      </c>
      <c r="K35363" s="5">
        <v>0</v>
      </c>
    </row>
    <row r="35364" spans="1:11" x14ac:dyDescent="0.25">
      <c r="A35364" s="5">
        <f>35357</f>
      </c>
      <c r="B35364" s="5" t="s">
        <v>35372</v>
      </c>
      <c r="C35364" s="5">
        <v>94.8</v>
      </c>
      <c r="D35364" s="5">
        <v>0.1</v>
      </c>
      <c r="E35364" s="5">
        <v>94.8</v>
      </c>
      <c r="F35364" s="5">
        <v>189.9</v>
      </c>
      <c r="G35364" s="5">
        <v>94.8</v>
      </c>
      <c r="H35364" s="5">
        <v>94.6</v>
      </c>
      <c r="I35364" s="5">
        <v>0</v>
      </c>
      <c r="J35364" s="5">
        <v>0</v>
      </c>
      <c r="K35364" s="5">
        <v>0</v>
      </c>
    </row>
    <row r="35365" spans="1:11" x14ac:dyDescent="0.25">
      <c r="A35365" s="5">
        <f>35358</f>
      </c>
      <c r="B35365" s="5" t="s">
        <v>35373</v>
      </c>
      <c r="C35365" s="5">
        <v>94.8</v>
      </c>
      <c r="D35365" s="5">
        <v>0.1</v>
      </c>
      <c r="E35365" s="5">
        <v>94.8</v>
      </c>
      <c r="F35365" s="5">
        <v>189.9</v>
      </c>
      <c r="G35365" s="5">
        <v>94.8</v>
      </c>
      <c r="H35365" s="5">
        <v>94.6</v>
      </c>
      <c r="I35365" s="5">
        <v>0</v>
      </c>
      <c r="J35365" s="5">
        <v>0</v>
      </c>
      <c r="K35365" s="5">
        <v>0</v>
      </c>
    </row>
    <row r="35366" spans="1:11" x14ac:dyDescent="0.25">
      <c r="A35366" s="5">
        <f>35359</f>
      </c>
      <c r="B35366" s="5" t="s">
        <v>35374</v>
      </c>
      <c r="C35366" s="5">
        <v>102.8</v>
      </c>
      <c r="D35366" s="5">
        <v>0.1</v>
      </c>
      <c r="E35366" s="5">
        <v>103</v>
      </c>
      <c r="F35366" s="5">
        <v>197.9</v>
      </c>
      <c r="G35366" s="5">
        <v>99</v>
      </c>
      <c r="H35366" s="5">
        <v>99.2</v>
      </c>
      <c r="I35366" s="5">
        <v>0</v>
      </c>
      <c r="J35366" s="5">
        <v>0</v>
      </c>
      <c r="K35366" s="5">
        <v>0</v>
      </c>
    </row>
    <row r="35367" spans="1:11" x14ac:dyDescent="0.25">
      <c r="A35367" s="5">
        <f>35360</f>
      </c>
      <c r="B35367" s="5" t="s">
        <v>35375</v>
      </c>
      <c r="C35367" s="5">
        <v>102.8</v>
      </c>
      <c r="D35367" s="5">
        <v>0.1</v>
      </c>
      <c r="E35367" s="5">
        <v>103</v>
      </c>
      <c r="F35367" s="5">
        <v>197.9</v>
      </c>
      <c r="G35367" s="5">
        <v>99</v>
      </c>
      <c r="H35367" s="5">
        <v>99.2</v>
      </c>
      <c r="I35367" s="5">
        <v>0</v>
      </c>
      <c r="J35367" s="5">
        <v>0</v>
      </c>
      <c r="K35367" s="5">
        <v>0</v>
      </c>
    </row>
    <row r="35368" spans="1:11" x14ac:dyDescent="0.25">
      <c r="A35368" s="5">
        <f>35361</f>
      </c>
      <c r="B35368" s="5" t="s">
        <v>35376</v>
      </c>
      <c r="C35368" s="5">
        <v>98</v>
      </c>
      <c r="D35368" s="5">
        <v>0.1</v>
      </c>
      <c r="E35368" s="5">
        <v>98.2</v>
      </c>
      <c r="F35368" s="5">
        <v>206.7</v>
      </c>
      <c r="G35368" s="5">
        <v>103.1</v>
      </c>
      <c r="H35368" s="5">
        <v>102.9</v>
      </c>
      <c r="I35368" s="5">
        <v>0</v>
      </c>
      <c r="J35368" s="5">
        <v>0</v>
      </c>
      <c r="K35368" s="5">
        <v>0</v>
      </c>
    </row>
    <row r="35369" spans="1:11" x14ac:dyDescent="0.25">
      <c r="A35369" s="5">
        <f>35362</f>
      </c>
      <c r="B35369" s="5" t="s">
        <v>35377</v>
      </c>
      <c r="C35369" s="5">
        <v>98</v>
      </c>
      <c r="D35369" s="5">
        <v>0.1</v>
      </c>
      <c r="E35369" s="5">
        <v>98.2</v>
      </c>
      <c r="F35369" s="5">
        <v>206.7</v>
      </c>
      <c r="G35369" s="5">
        <v>103.1</v>
      </c>
      <c r="H35369" s="5">
        <v>102.9</v>
      </c>
      <c r="I35369" s="5">
        <v>0</v>
      </c>
      <c r="J35369" s="5">
        <v>0</v>
      </c>
      <c r="K35369" s="5">
        <v>0</v>
      </c>
    </row>
    <row r="35370" spans="1:11" x14ac:dyDescent="0.25">
      <c r="A35370" s="5">
        <f>35363</f>
      </c>
      <c r="B35370" s="5" t="s">
        <v>35378</v>
      </c>
      <c r="C35370" s="5">
        <v>96.3</v>
      </c>
      <c r="D35370" s="5">
        <v>0.1</v>
      </c>
      <c r="E35370" s="5">
        <v>96.4</v>
      </c>
      <c r="F35370" s="5">
        <v>202.8</v>
      </c>
      <c r="G35370" s="5">
        <v>100.9</v>
      </c>
      <c r="H35370" s="5">
        <v>100.4</v>
      </c>
      <c r="I35370" s="5">
        <v>0</v>
      </c>
      <c r="J35370" s="5">
        <v>0</v>
      </c>
      <c r="K35370" s="5">
        <v>0</v>
      </c>
    </row>
    <row r="35371" spans="1:11" x14ac:dyDescent="0.25">
      <c r="A35371" s="5">
        <f>35364</f>
      </c>
      <c r="B35371" s="5" t="s">
        <v>35379</v>
      </c>
      <c r="C35371" s="5">
        <v>96.3</v>
      </c>
      <c r="D35371" s="5">
        <v>0.1</v>
      </c>
      <c r="E35371" s="5">
        <v>96.4</v>
      </c>
      <c r="F35371" s="5">
        <v>202.8</v>
      </c>
      <c r="G35371" s="5">
        <v>100.9</v>
      </c>
      <c r="H35371" s="5">
        <v>100.4</v>
      </c>
      <c r="I35371" s="5">
        <v>0</v>
      </c>
      <c r="J35371" s="5">
        <v>0</v>
      </c>
      <c r="K35371" s="5">
        <v>0</v>
      </c>
    </row>
    <row r="35372" spans="1:11" x14ac:dyDescent="0.25">
      <c r="A35372" s="5">
        <f>35365</f>
      </c>
      <c r="B35372" s="5" t="s">
        <v>35380</v>
      </c>
      <c r="C35372" s="5">
        <v>103.6</v>
      </c>
      <c r="D35372" s="5">
        <v>0.1</v>
      </c>
      <c r="E35372" s="5">
        <v>103.7</v>
      </c>
      <c r="F35372" s="5">
        <v>206.4</v>
      </c>
      <c r="G35372" s="5">
        <v>102.6</v>
      </c>
      <c r="H35372" s="5">
        <v>102.4</v>
      </c>
      <c r="I35372" s="5">
        <v>0</v>
      </c>
      <c r="J35372" s="5">
        <v>0</v>
      </c>
      <c r="K35372" s="5">
        <v>0</v>
      </c>
    </row>
    <row r="35373" spans="1:11" x14ac:dyDescent="0.25">
      <c r="A35373" s="5">
        <f>35366</f>
      </c>
      <c r="B35373" s="5" t="s">
        <v>35381</v>
      </c>
      <c r="C35373" s="5">
        <v>103.6</v>
      </c>
      <c r="D35373" s="5">
        <v>0.1</v>
      </c>
      <c r="E35373" s="5">
        <v>103.7</v>
      </c>
      <c r="F35373" s="5">
        <v>206.4</v>
      </c>
      <c r="G35373" s="5">
        <v>102.6</v>
      </c>
      <c r="H35373" s="5">
        <v>102.4</v>
      </c>
      <c r="I35373" s="5">
        <v>0</v>
      </c>
      <c r="J35373" s="5">
        <v>0</v>
      </c>
      <c r="K35373" s="5">
        <v>0</v>
      </c>
    </row>
    <row r="35374" spans="1:11" x14ac:dyDescent="0.25">
      <c r="A35374" s="5">
        <f>35367</f>
      </c>
      <c r="B35374" s="5" t="s">
        <v>35382</v>
      </c>
      <c r="C35374" s="5">
        <v>103.6</v>
      </c>
      <c r="D35374" s="5">
        <v>0.1</v>
      </c>
      <c r="E35374" s="5">
        <v>103.7</v>
      </c>
      <c r="F35374" s="5">
        <v>206.4</v>
      </c>
      <c r="G35374" s="5">
        <v>102.6</v>
      </c>
      <c r="H35374" s="5">
        <v>102.4</v>
      </c>
      <c r="I35374" s="5">
        <v>0</v>
      </c>
      <c r="J35374" s="5">
        <v>0</v>
      </c>
      <c r="K35374" s="5">
        <v>0</v>
      </c>
    </row>
    <row r="35375" spans="1:11" x14ac:dyDescent="0.25">
      <c r="A35375" s="5">
        <f>35368</f>
      </c>
      <c r="B35375" s="5" t="s">
        <v>35383</v>
      </c>
      <c r="C35375" s="5">
        <v>103.6</v>
      </c>
      <c r="D35375" s="5">
        <v>0.1</v>
      </c>
      <c r="E35375" s="5">
        <v>103.7</v>
      </c>
      <c r="F35375" s="5">
        <v>206.4</v>
      </c>
      <c r="G35375" s="5">
        <v>102.6</v>
      </c>
      <c r="H35375" s="5">
        <v>102.4</v>
      </c>
      <c r="I35375" s="5">
        <v>0</v>
      </c>
      <c r="J35375" s="5">
        <v>0</v>
      </c>
      <c r="K35375" s="5">
        <v>0</v>
      </c>
    </row>
    <row r="35376" spans="1:11" x14ac:dyDescent="0.25">
      <c r="A35376" s="5">
        <f>35369</f>
      </c>
      <c r="B35376" s="5" t="s">
        <v>35384</v>
      </c>
      <c r="C35376" s="5">
        <v>97.8</v>
      </c>
      <c r="D35376" s="5">
        <v>0.1</v>
      </c>
      <c r="E35376" s="5">
        <v>98</v>
      </c>
      <c r="F35376" s="5">
        <v>194.6</v>
      </c>
      <c r="G35376" s="5">
        <v>96.7</v>
      </c>
      <c r="H35376" s="5">
        <v>96.5</v>
      </c>
      <c r="I35376" s="5">
        <v>0</v>
      </c>
      <c r="J35376" s="5">
        <v>0</v>
      </c>
      <c r="K35376" s="5">
        <v>0</v>
      </c>
    </row>
    <row r="35377" spans="1:11" x14ac:dyDescent="0.25">
      <c r="A35377" s="5">
        <f>35370</f>
      </c>
      <c r="B35377" s="5" t="s">
        <v>35385</v>
      </c>
      <c r="C35377" s="5">
        <v>97.8</v>
      </c>
      <c r="D35377" s="5">
        <v>0.1</v>
      </c>
      <c r="E35377" s="5">
        <v>98</v>
      </c>
      <c r="F35377" s="5">
        <v>194.6</v>
      </c>
      <c r="G35377" s="5">
        <v>96.7</v>
      </c>
      <c r="H35377" s="5">
        <v>96.5</v>
      </c>
      <c r="I35377" s="5">
        <v>0</v>
      </c>
      <c r="J35377" s="5">
        <v>0</v>
      </c>
      <c r="K35377" s="5">
        <v>0</v>
      </c>
    </row>
    <row r="35378" spans="1:11" x14ac:dyDescent="0.25">
      <c r="A35378" s="5">
        <f>35371</f>
      </c>
      <c r="B35378" s="5" t="s">
        <v>35386</v>
      </c>
      <c r="C35378" s="5">
        <v>98.9</v>
      </c>
      <c r="D35378" s="5">
        <v>0.1</v>
      </c>
      <c r="E35378" s="5">
        <v>99</v>
      </c>
      <c r="F35378" s="5">
        <v>198.8</v>
      </c>
      <c r="G35378" s="5">
        <v>97.7</v>
      </c>
      <c r="H35378" s="5">
        <v>96.6</v>
      </c>
      <c r="I35378" s="5">
        <v>0</v>
      </c>
      <c r="J35378" s="5">
        <v>0</v>
      </c>
      <c r="K35378" s="5">
        <v>0</v>
      </c>
    </row>
    <row r="35379" spans="1:11" x14ac:dyDescent="0.25">
      <c r="A35379" s="5">
        <f>35372</f>
      </c>
      <c r="B35379" s="5" t="s">
        <v>35387</v>
      </c>
      <c r="C35379" s="5">
        <v>98.9</v>
      </c>
      <c r="D35379" s="5">
        <v>0.1</v>
      </c>
      <c r="E35379" s="5">
        <v>99</v>
      </c>
      <c r="F35379" s="5">
        <v>198.8</v>
      </c>
      <c r="G35379" s="5">
        <v>97.7</v>
      </c>
      <c r="H35379" s="5">
        <v>96.6</v>
      </c>
      <c r="I35379" s="5">
        <v>0</v>
      </c>
      <c r="J35379" s="5">
        <v>0</v>
      </c>
      <c r="K35379" s="5">
        <v>0</v>
      </c>
    </row>
    <row r="35380" spans="1:11" x14ac:dyDescent="0.25">
      <c r="A35380" s="5">
        <f>35373</f>
      </c>
      <c r="B35380" s="5" t="s">
        <v>35388</v>
      </c>
      <c r="C35380" s="5">
        <v>101.5</v>
      </c>
      <c r="D35380" s="5">
        <v>0.1</v>
      </c>
      <c r="E35380" s="5">
        <v>101.6</v>
      </c>
      <c r="F35380" s="5">
        <v>201.5</v>
      </c>
      <c r="G35380" s="5">
        <v>100.6</v>
      </c>
      <c r="H35380" s="5">
        <v>100.5</v>
      </c>
      <c r="I35380" s="5">
        <v>0</v>
      </c>
      <c r="J35380" s="5">
        <v>0</v>
      </c>
      <c r="K35380" s="5">
        <v>0</v>
      </c>
    </row>
    <row r="35381" spans="1:11" x14ac:dyDescent="0.25">
      <c r="A35381" s="5">
        <f>35374</f>
      </c>
      <c r="B35381" s="5" t="s">
        <v>35389</v>
      </c>
      <c r="C35381" s="5">
        <v>101.5</v>
      </c>
      <c r="D35381" s="5">
        <v>0.1</v>
      </c>
      <c r="E35381" s="5">
        <v>101.6</v>
      </c>
      <c r="F35381" s="5">
        <v>201.5</v>
      </c>
      <c r="G35381" s="5">
        <v>100.6</v>
      </c>
      <c r="H35381" s="5">
        <v>100.5</v>
      </c>
      <c r="I35381" s="5">
        <v>0</v>
      </c>
      <c r="J35381" s="5">
        <v>0</v>
      </c>
      <c r="K35381" s="5">
        <v>0</v>
      </c>
    </row>
    <row r="35382" spans="1:11" x14ac:dyDescent="0.25">
      <c r="A35382" s="5">
        <f>35375</f>
      </c>
      <c r="B35382" s="5" t="s">
        <v>35390</v>
      </c>
      <c r="C35382" s="5">
        <v>103.7</v>
      </c>
      <c r="D35382" s="5">
        <v>0.1</v>
      </c>
      <c r="E35382" s="5">
        <v>103.8</v>
      </c>
      <c r="F35382" s="5">
        <v>206.6</v>
      </c>
      <c r="G35382" s="5">
        <v>103.1</v>
      </c>
      <c r="H35382" s="5">
        <v>103</v>
      </c>
      <c r="I35382" s="5">
        <v>0</v>
      </c>
      <c r="J35382" s="5">
        <v>0</v>
      </c>
      <c r="K35382" s="5">
        <v>0</v>
      </c>
    </row>
    <row r="35383" spans="1:11" x14ac:dyDescent="0.25">
      <c r="A35383" s="5">
        <f>35376</f>
      </c>
      <c r="B35383" s="5" t="s">
        <v>35391</v>
      </c>
      <c r="C35383" s="5">
        <v>103.7</v>
      </c>
      <c r="D35383" s="5">
        <v>0.1</v>
      </c>
      <c r="E35383" s="5">
        <v>103.8</v>
      </c>
      <c r="F35383" s="5">
        <v>206.6</v>
      </c>
      <c r="G35383" s="5">
        <v>103.1</v>
      </c>
      <c r="H35383" s="5">
        <v>103</v>
      </c>
      <c r="I35383" s="5">
        <v>0</v>
      </c>
      <c r="J35383" s="5">
        <v>0</v>
      </c>
      <c r="K35383" s="5">
        <v>0</v>
      </c>
    </row>
    <row r="35384" spans="1:11" x14ac:dyDescent="0.25">
      <c r="A35384" s="5">
        <f>35377</f>
      </c>
      <c r="B35384" s="5" t="s">
        <v>35392</v>
      </c>
      <c r="C35384" s="5">
        <v>103.7</v>
      </c>
      <c r="D35384" s="5">
        <v>0.1</v>
      </c>
      <c r="E35384" s="5">
        <v>103.8</v>
      </c>
      <c r="F35384" s="5">
        <v>206.6</v>
      </c>
      <c r="G35384" s="5">
        <v>103.1</v>
      </c>
      <c r="H35384" s="5">
        <v>103</v>
      </c>
      <c r="I35384" s="5">
        <v>0</v>
      </c>
      <c r="J35384" s="5">
        <v>0</v>
      </c>
      <c r="K35384" s="5">
        <v>0</v>
      </c>
    </row>
    <row r="35385" spans="1:11" x14ac:dyDescent="0.25">
      <c r="A35385" s="5">
        <f>35378</f>
      </c>
      <c r="B35385" s="5" t="s">
        <v>35393</v>
      </c>
      <c r="C35385" s="5">
        <v>103.9</v>
      </c>
      <c r="D35385" s="5">
        <v>0.1</v>
      </c>
      <c r="E35385" s="5">
        <v>104</v>
      </c>
      <c r="F35385" s="5">
        <v>207</v>
      </c>
      <c r="G35385" s="5">
        <v>103.3</v>
      </c>
      <c r="H35385" s="5">
        <v>103</v>
      </c>
      <c r="I35385" s="5">
        <v>0</v>
      </c>
      <c r="J35385" s="5">
        <v>0</v>
      </c>
      <c r="K35385" s="5">
        <v>0</v>
      </c>
    </row>
    <row r="35386" spans="1:11" x14ac:dyDescent="0.25">
      <c r="A35386" s="5">
        <f>35379</f>
      </c>
      <c r="B35386" s="5" t="s">
        <v>35394</v>
      </c>
      <c r="C35386" s="5">
        <v>103.9</v>
      </c>
      <c r="D35386" s="5">
        <v>0.1</v>
      </c>
      <c r="E35386" s="5">
        <v>104</v>
      </c>
      <c r="F35386" s="5">
        <v>207</v>
      </c>
      <c r="G35386" s="5">
        <v>103.3</v>
      </c>
      <c r="H35386" s="5">
        <v>103.2</v>
      </c>
      <c r="I35386" s="5">
        <v>0</v>
      </c>
      <c r="J35386" s="5">
        <v>0</v>
      </c>
      <c r="K35386" s="5">
        <v>0</v>
      </c>
    </row>
    <row r="35387" spans="1:11" x14ac:dyDescent="0.25">
      <c r="A35387" s="5">
        <f>35380</f>
      </c>
      <c r="B35387" s="5" t="s">
        <v>35395</v>
      </c>
      <c r="C35387" s="5">
        <v>101.8</v>
      </c>
      <c r="D35387" s="5">
        <v>0.1</v>
      </c>
      <c r="E35387" s="5">
        <v>101.9</v>
      </c>
      <c r="F35387" s="5">
        <v>207</v>
      </c>
      <c r="G35387" s="5">
        <v>103.3</v>
      </c>
      <c r="H35387" s="5">
        <v>103.2</v>
      </c>
      <c r="I35387" s="5">
        <v>0</v>
      </c>
      <c r="J35387" s="5">
        <v>0</v>
      </c>
      <c r="K35387" s="5">
        <v>0</v>
      </c>
    </row>
    <row r="35388" spans="1:11" x14ac:dyDescent="0.25">
      <c r="A35388" s="5">
        <f>35381</f>
      </c>
      <c r="B35388" s="5" t="s">
        <v>35396</v>
      </c>
      <c r="C35388" s="5">
        <v>101.8</v>
      </c>
      <c r="D35388" s="5">
        <v>0.1</v>
      </c>
      <c r="E35388" s="5">
        <v>101.9</v>
      </c>
      <c r="F35388" s="5">
        <v>202.3</v>
      </c>
      <c r="G35388" s="5">
        <v>101</v>
      </c>
      <c r="H35388" s="5">
        <v>100.9</v>
      </c>
      <c r="I35388" s="5">
        <v>0</v>
      </c>
      <c r="J35388" s="5">
        <v>0</v>
      </c>
      <c r="K35388" s="5">
        <v>0</v>
      </c>
    </row>
    <row r="35389" spans="1:11" x14ac:dyDescent="0.25">
      <c r="A35389" s="5">
        <f>35382</f>
      </c>
      <c r="B35389" s="5" t="s">
        <v>35397</v>
      </c>
      <c r="C35389" s="5">
        <v>101.8</v>
      </c>
      <c r="D35389" s="5">
        <v>0.1</v>
      </c>
      <c r="E35389" s="5">
        <v>101.9</v>
      </c>
      <c r="F35389" s="5">
        <v>202.3</v>
      </c>
      <c r="G35389" s="5">
        <v>101</v>
      </c>
      <c r="H35389" s="5">
        <v>100.9</v>
      </c>
      <c r="I35389" s="5">
        <v>0</v>
      </c>
      <c r="J35389" s="5">
        <v>0</v>
      </c>
      <c r="K35389" s="5">
        <v>0</v>
      </c>
    </row>
    <row r="35390" spans="1:11" x14ac:dyDescent="0.25">
      <c r="A35390" s="5">
        <f>35383</f>
      </c>
      <c r="B35390" s="5" t="s">
        <v>35398</v>
      </c>
      <c r="C35390" s="5">
        <v>97.5</v>
      </c>
      <c r="D35390" s="5">
        <v>0.1</v>
      </c>
      <c r="E35390" s="5">
        <v>97.6</v>
      </c>
      <c r="F35390" s="5">
        <v>191.3</v>
      </c>
      <c r="G35390" s="5">
        <v>95.6</v>
      </c>
      <c r="H35390" s="5">
        <v>95.5</v>
      </c>
      <c r="I35390" s="5">
        <v>0</v>
      </c>
      <c r="J35390" s="5">
        <v>0</v>
      </c>
      <c r="K35390" s="5">
        <v>0</v>
      </c>
    </row>
    <row r="35391" spans="1:11" x14ac:dyDescent="0.25">
      <c r="A35391" s="5">
        <f>35384</f>
      </c>
      <c r="B35391" s="5" t="s">
        <v>35399</v>
      </c>
      <c r="C35391" s="5">
        <v>97.5</v>
      </c>
      <c r="D35391" s="5">
        <v>0.1</v>
      </c>
      <c r="E35391" s="5">
        <v>97.6</v>
      </c>
      <c r="F35391" s="5">
        <v>191.3</v>
      </c>
      <c r="G35391" s="5">
        <v>95.6</v>
      </c>
      <c r="H35391" s="5">
        <v>95.5</v>
      </c>
      <c r="I35391" s="5">
        <v>0</v>
      </c>
      <c r="J35391" s="5">
        <v>0</v>
      </c>
      <c r="K35391" s="5">
        <v>0</v>
      </c>
    </row>
    <row r="35392" spans="1:11" x14ac:dyDescent="0.25">
      <c r="A35392" s="5">
        <f>35385</f>
      </c>
      <c r="B35392" s="5" t="s">
        <v>35400</v>
      </c>
      <c r="C35392" s="5">
        <v>103.3</v>
      </c>
      <c r="D35392" s="5">
        <v>0.1</v>
      </c>
      <c r="E35392" s="5">
        <v>103.4</v>
      </c>
      <c r="F35392" s="5">
        <v>203.5</v>
      </c>
      <c r="G35392" s="5">
        <v>101.7</v>
      </c>
      <c r="H35392" s="5">
        <v>101.7</v>
      </c>
      <c r="I35392" s="5">
        <v>0</v>
      </c>
      <c r="J35392" s="5">
        <v>0</v>
      </c>
      <c r="K35392" s="5">
        <v>0</v>
      </c>
    </row>
    <row r="35393" spans="1:11" x14ac:dyDescent="0.25">
      <c r="A35393" s="5">
        <f>35386</f>
      </c>
      <c r="B35393" s="5" t="s">
        <v>35401</v>
      </c>
      <c r="C35393" s="5">
        <v>103.3</v>
      </c>
      <c r="D35393" s="5">
        <v>0.1</v>
      </c>
      <c r="E35393" s="5">
        <v>103.4</v>
      </c>
      <c r="F35393" s="5">
        <v>203.5</v>
      </c>
      <c r="G35393" s="5">
        <v>101.7</v>
      </c>
      <c r="H35393" s="5">
        <v>101.7</v>
      </c>
      <c r="I35393" s="5">
        <v>0</v>
      </c>
      <c r="J35393" s="5">
        <v>0</v>
      </c>
      <c r="K35393" s="5">
        <v>0</v>
      </c>
    </row>
    <row r="35394" spans="1:11" x14ac:dyDescent="0.25">
      <c r="A35394" s="5">
        <f>35387</f>
      </c>
      <c r="B35394" s="5" t="s">
        <v>35402</v>
      </c>
      <c r="C35394" s="5">
        <v>103.3</v>
      </c>
      <c r="D35394" s="5">
        <v>0.1</v>
      </c>
      <c r="E35394" s="5">
        <v>103.4</v>
      </c>
      <c r="F35394" s="5">
        <v>203.5</v>
      </c>
      <c r="G35394" s="5">
        <v>101.7</v>
      </c>
      <c r="H35394" s="5">
        <v>101.7</v>
      </c>
      <c r="I35394" s="5">
        <v>0</v>
      </c>
      <c r="J35394" s="5">
        <v>0</v>
      </c>
      <c r="K35394" s="5">
        <v>0</v>
      </c>
    </row>
    <row r="35395" spans="1:11" x14ac:dyDescent="0.25">
      <c r="A35395" s="5">
        <f>35388</f>
      </c>
      <c r="B35395" s="5" t="s">
        <v>35403</v>
      </c>
      <c r="C35395" s="5">
        <v>103.3</v>
      </c>
      <c r="D35395" s="5">
        <v>0.1</v>
      </c>
      <c r="E35395" s="5">
        <v>103.4</v>
      </c>
      <c r="F35395" s="5">
        <v>203.5</v>
      </c>
      <c r="G35395" s="5">
        <v>101.7</v>
      </c>
      <c r="H35395" s="5">
        <v>101.7</v>
      </c>
      <c r="I35395" s="5">
        <v>0</v>
      </c>
      <c r="J35395" s="5">
        <v>0</v>
      </c>
      <c r="K35395" s="5">
        <v>0</v>
      </c>
    </row>
    <row r="35396" spans="1:11" x14ac:dyDescent="0.25">
      <c r="A35396" s="5">
        <f>35389</f>
      </c>
      <c r="B35396" s="5" t="s">
        <v>35404</v>
      </c>
      <c r="C35396" s="5">
        <v>99.1</v>
      </c>
      <c r="D35396" s="5">
        <v>0.1</v>
      </c>
      <c r="E35396" s="5">
        <v>99.2</v>
      </c>
      <c r="F35396" s="5">
        <v>194.8</v>
      </c>
      <c r="G35396" s="5">
        <v>96.9</v>
      </c>
      <c r="H35396" s="5">
        <v>96.4</v>
      </c>
      <c r="I35396" s="5">
        <v>0</v>
      </c>
      <c r="J35396" s="5">
        <v>0</v>
      </c>
      <c r="K35396" s="5">
        <v>0</v>
      </c>
    </row>
    <row r="35397" spans="1:11" x14ac:dyDescent="0.25">
      <c r="A35397" s="5">
        <f>35390</f>
      </c>
      <c r="B35397" s="5" t="s">
        <v>35405</v>
      </c>
      <c r="C35397" s="5">
        <v>99.1</v>
      </c>
      <c r="D35397" s="5">
        <v>0.1</v>
      </c>
      <c r="E35397" s="5">
        <v>99.2</v>
      </c>
      <c r="F35397" s="5">
        <v>194.8</v>
      </c>
      <c r="G35397" s="5">
        <v>96.9</v>
      </c>
      <c r="H35397" s="5">
        <v>96.4</v>
      </c>
      <c r="I35397" s="5">
        <v>0</v>
      </c>
      <c r="J35397" s="5">
        <v>0</v>
      </c>
      <c r="K35397" s="5">
        <v>0</v>
      </c>
    </row>
    <row r="35398" spans="1:11" x14ac:dyDescent="0.25">
      <c r="A35398" s="5">
        <f>35391</f>
      </c>
      <c r="B35398" s="5" t="s">
        <v>35406</v>
      </c>
      <c r="C35398" s="5">
        <v>103.4</v>
      </c>
      <c r="D35398" s="5">
        <v>0.1</v>
      </c>
      <c r="E35398" s="5">
        <v>103.5</v>
      </c>
      <c r="F35398" s="5">
        <v>202.4</v>
      </c>
      <c r="G35398" s="5">
        <v>96.3</v>
      </c>
      <c r="H35398" s="5">
        <v>93</v>
      </c>
      <c r="I35398" s="5">
        <v>0</v>
      </c>
      <c r="J35398" s="5">
        <v>0</v>
      </c>
      <c r="K35398" s="5">
        <v>0</v>
      </c>
    </row>
    <row r="35399" spans="1:11" x14ac:dyDescent="0.25">
      <c r="A35399" s="5">
        <f>35392</f>
      </c>
      <c r="B35399" s="5" t="s">
        <v>35407</v>
      </c>
      <c r="C35399" s="5">
        <v>103.4</v>
      </c>
      <c r="D35399" s="5">
        <v>0.1</v>
      </c>
      <c r="E35399" s="5">
        <v>103.5</v>
      </c>
      <c r="F35399" s="5">
        <v>202.4</v>
      </c>
      <c r="G35399" s="5">
        <v>96.3</v>
      </c>
      <c r="H35399" s="5">
        <v>93</v>
      </c>
      <c r="I35399" s="5">
        <v>0</v>
      </c>
      <c r="J35399" s="5">
        <v>0</v>
      </c>
      <c r="K35399" s="5">
        <v>0</v>
      </c>
    </row>
    <row r="35400" spans="1:11" x14ac:dyDescent="0.25">
      <c r="A35400" s="5">
        <f>35393</f>
      </c>
      <c r="B35400" s="5" t="s">
        <v>35408</v>
      </c>
      <c r="C35400" s="5">
        <v>91.1</v>
      </c>
      <c r="D35400" s="5">
        <v>0.1</v>
      </c>
      <c r="E35400" s="5">
        <v>91.2</v>
      </c>
      <c r="F35400" s="5">
        <v>183.6</v>
      </c>
      <c r="G35400" s="5">
        <v>91.5</v>
      </c>
      <c r="H35400" s="5">
        <v>91.3</v>
      </c>
      <c r="I35400" s="5">
        <v>0</v>
      </c>
      <c r="J35400" s="5">
        <v>0</v>
      </c>
      <c r="K35400" s="5">
        <v>0</v>
      </c>
    </row>
    <row r="35401" spans="1:11" x14ac:dyDescent="0.25">
      <c r="A35401" s="5">
        <f>35394</f>
      </c>
      <c r="B35401" s="5" t="s">
        <v>35409</v>
      </c>
      <c r="C35401" s="5">
        <v>91.1</v>
      </c>
      <c r="D35401" s="5">
        <v>0.1</v>
      </c>
      <c r="E35401" s="5">
        <v>91.2</v>
      </c>
      <c r="F35401" s="5">
        <v>183.6</v>
      </c>
      <c r="G35401" s="5">
        <v>91.5</v>
      </c>
      <c r="H35401" s="5">
        <v>91.3</v>
      </c>
      <c r="I35401" s="5">
        <v>0</v>
      </c>
      <c r="J35401" s="5">
        <v>0</v>
      </c>
      <c r="K35401" s="5">
        <v>0</v>
      </c>
    </row>
    <row r="35402" spans="1:11" x14ac:dyDescent="0.25">
      <c r="A35402" s="5">
        <f>35395</f>
      </c>
      <c r="B35402" s="5" t="s">
        <v>35410</v>
      </c>
      <c r="C35402" s="5">
        <v>92</v>
      </c>
      <c r="D35402" s="5">
        <v>0.1</v>
      </c>
      <c r="E35402" s="5">
        <v>92.1</v>
      </c>
      <c r="F35402" s="5">
        <v>185</v>
      </c>
      <c r="G35402" s="5">
        <v>92.4</v>
      </c>
      <c r="H35402" s="5">
        <v>92.6</v>
      </c>
      <c r="I35402" s="5">
        <v>0</v>
      </c>
      <c r="J35402" s="5">
        <v>0</v>
      </c>
      <c r="K35402" s="5">
        <v>0</v>
      </c>
    </row>
    <row r="35403" spans="1:11" x14ac:dyDescent="0.25">
      <c r="A35403" s="5">
        <f>35396</f>
      </c>
      <c r="B35403" s="5" t="s">
        <v>35411</v>
      </c>
      <c r="C35403" s="5">
        <v>92</v>
      </c>
      <c r="D35403" s="5">
        <v>0.1</v>
      </c>
      <c r="E35403" s="5">
        <v>92.1</v>
      </c>
      <c r="F35403" s="5">
        <v>185</v>
      </c>
      <c r="G35403" s="5">
        <v>92.4</v>
      </c>
      <c r="H35403" s="5">
        <v>92.6</v>
      </c>
      <c r="I35403" s="5">
        <v>0</v>
      </c>
      <c r="J35403" s="5">
        <v>0</v>
      </c>
      <c r="K35403" s="5">
        <v>0</v>
      </c>
    </row>
    <row r="35404" spans="1:11" x14ac:dyDescent="0.25">
      <c r="A35404" s="5">
        <f>35397</f>
      </c>
      <c r="B35404" s="5" t="s">
        <v>35412</v>
      </c>
      <c r="C35404" s="5">
        <v>92</v>
      </c>
      <c r="D35404" s="5">
        <v>0.1</v>
      </c>
      <c r="E35404" s="5">
        <v>92.1</v>
      </c>
      <c r="F35404" s="5">
        <v>185</v>
      </c>
      <c r="G35404" s="5">
        <v>92.4</v>
      </c>
      <c r="H35404" s="5">
        <v>92.6</v>
      </c>
      <c r="I35404" s="5">
        <v>0</v>
      </c>
      <c r="J35404" s="5">
        <v>0</v>
      </c>
      <c r="K35404" s="5">
        <v>0</v>
      </c>
    </row>
    <row r="35405" spans="1:11" x14ac:dyDescent="0.25">
      <c r="A35405" s="5">
        <f>35398</f>
      </c>
      <c r="B35405" s="5" t="s">
        <v>35413</v>
      </c>
      <c r="C35405" s="5">
        <v>92</v>
      </c>
      <c r="D35405" s="5">
        <v>0.1</v>
      </c>
      <c r="E35405" s="5">
        <v>92.1</v>
      </c>
      <c r="F35405" s="5">
        <v>185</v>
      </c>
      <c r="G35405" s="5">
        <v>92.4</v>
      </c>
      <c r="H35405" s="5">
        <v>92.6</v>
      </c>
      <c r="I35405" s="5">
        <v>0</v>
      </c>
      <c r="J35405" s="5">
        <v>0</v>
      </c>
      <c r="K35405" s="5">
        <v>0</v>
      </c>
    </row>
    <row r="35406" spans="1:11" x14ac:dyDescent="0.25">
      <c r="A35406" s="5">
        <f>35399</f>
      </c>
      <c r="B35406" s="5" t="s">
        <v>35414</v>
      </c>
      <c r="C35406" s="5">
        <v>94.3</v>
      </c>
      <c r="D35406" s="5">
        <v>0.1</v>
      </c>
      <c r="E35406" s="5">
        <v>94.5</v>
      </c>
      <c r="F35406" s="5">
        <v>190.6</v>
      </c>
      <c r="G35406" s="5">
        <v>95.2</v>
      </c>
      <c r="H35406" s="5">
        <v>95.1</v>
      </c>
      <c r="I35406" s="5">
        <v>0</v>
      </c>
      <c r="J35406" s="5">
        <v>0</v>
      </c>
      <c r="K35406" s="5">
        <v>0</v>
      </c>
    </row>
    <row r="35407" spans="1:11" x14ac:dyDescent="0.25">
      <c r="A35407" s="5">
        <f>35400</f>
      </c>
      <c r="B35407" s="5" t="s">
        <v>35415</v>
      </c>
      <c r="C35407" s="5">
        <v>94.3</v>
      </c>
      <c r="D35407" s="5">
        <v>0.1</v>
      </c>
      <c r="E35407" s="5">
        <v>94.5</v>
      </c>
      <c r="F35407" s="5">
        <v>190.6</v>
      </c>
      <c r="G35407" s="5">
        <v>95.2</v>
      </c>
      <c r="H35407" s="5">
        <v>95.1</v>
      </c>
      <c r="I35407" s="5">
        <v>0</v>
      </c>
      <c r="J35407" s="5">
        <v>0</v>
      </c>
      <c r="K35407" s="5">
        <v>0</v>
      </c>
    </row>
    <row r="35408" spans="1:11" x14ac:dyDescent="0.25">
      <c r="A35408" s="5">
        <f>35401</f>
      </c>
      <c r="B35408" s="5" t="s">
        <v>35416</v>
      </c>
      <c r="C35408" s="5">
        <v>94.3</v>
      </c>
      <c r="D35408" s="5">
        <v>0.1</v>
      </c>
      <c r="E35408" s="5">
        <v>94.4</v>
      </c>
      <c r="F35408" s="5">
        <v>181.8</v>
      </c>
      <c r="G35408" s="5">
        <v>90.8</v>
      </c>
      <c r="H35408" s="5">
        <v>90.9</v>
      </c>
      <c r="I35408" s="5">
        <v>0</v>
      </c>
      <c r="J35408" s="5">
        <v>0</v>
      </c>
      <c r="K35408" s="5">
        <v>0</v>
      </c>
    </row>
    <row r="35409" spans="1:11" x14ac:dyDescent="0.25">
      <c r="A35409" s="5">
        <f>35402</f>
      </c>
      <c r="B35409" s="5" t="s">
        <v>35417</v>
      </c>
      <c r="C35409" s="5">
        <v>94.3</v>
      </c>
      <c r="D35409" s="5">
        <v>0.1</v>
      </c>
      <c r="E35409" s="5">
        <v>94.4</v>
      </c>
      <c r="F35409" s="5">
        <v>181.8</v>
      </c>
      <c r="G35409" s="5">
        <v>90.8</v>
      </c>
      <c r="H35409" s="5">
        <v>90.9</v>
      </c>
      <c r="I35409" s="5">
        <v>0</v>
      </c>
      <c r="J35409" s="5">
        <v>0</v>
      </c>
      <c r="K35409" s="5">
        <v>0</v>
      </c>
    </row>
    <row r="35410" spans="1:11" x14ac:dyDescent="0.25">
      <c r="A35410" s="5">
        <f>35403</f>
      </c>
      <c r="B35410" s="5" t="s">
        <v>35418</v>
      </c>
      <c r="C35410" s="5">
        <v>95.5</v>
      </c>
      <c r="D35410" s="5">
        <v>0.1</v>
      </c>
      <c r="E35410" s="5">
        <v>95.7</v>
      </c>
      <c r="F35410" s="5">
        <v>190.4</v>
      </c>
      <c r="G35410" s="5">
        <v>95.3</v>
      </c>
      <c r="H35410" s="5">
        <v>95.4</v>
      </c>
      <c r="I35410" s="5">
        <v>0</v>
      </c>
      <c r="J35410" s="5">
        <v>0</v>
      </c>
      <c r="K35410" s="5">
        <v>0</v>
      </c>
    </row>
    <row r="35411" spans="1:11" x14ac:dyDescent="0.25">
      <c r="A35411" s="5">
        <f>35404</f>
      </c>
      <c r="B35411" s="5" t="s">
        <v>35419</v>
      </c>
      <c r="C35411" s="5">
        <v>95.5</v>
      </c>
      <c r="D35411" s="5">
        <v>0.1</v>
      </c>
      <c r="E35411" s="5">
        <v>95.7</v>
      </c>
      <c r="F35411" s="5">
        <v>190.4</v>
      </c>
      <c r="G35411" s="5">
        <v>95.3</v>
      </c>
      <c r="H35411" s="5">
        <v>95.4</v>
      </c>
      <c r="I35411" s="5">
        <v>0</v>
      </c>
      <c r="J35411" s="5">
        <v>0</v>
      </c>
      <c r="K35411" s="5">
        <v>0</v>
      </c>
    </row>
    <row r="35412" spans="1:11" x14ac:dyDescent="0.25">
      <c r="A35412" s="5">
        <f>35405</f>
      </c>
      <c r="B35412" s="5" t="s">
        <v>35420</v>
      </c>
      <c r="C35412" s="5">
        <v>87.8</v>
      </c>
      <c r="D35412" s="5">
        <v>0.1</v>
      </c>
      <c r="E35412" s="5">
        <v>88</v>
      </c>
      <c r="F35412" s="5">
        <v>176.5</v>
      </c>
      <c r="G35412" s="5">
        <v>87.5</v>
      </c>
      <c r="H35412" s="5">
        <v>87.4</v>
      </c>
      <c r="I35412" s="5">
        <v>0</v>
      </c>
      <c r="J35412" s="5">
        <v>0</v>
      </c>
      <c r="K35412" s="5">
        <v>0</v>
      </c>
    </row>
    <row r="35413" spans="1:11" x14ac:dyDescent="0.25">
      <c r="A35413" s="5">
        <f>35406</f>
      </c>
      <c r="B35413" s="5" t="s">
        <v>35421</v>
      </c>
      <c r="C35413" s="5">
        <v>87.8</v>
      </c>
      <c r="D35413" s="5">
        <v>0.1</v>
      </c>
      <c r="E35413" s="5">
        <v>88</v>
      </c>
      <c r="F35413" s="5">
        <v>176.5</v>
      </c>
      <c r="G35413" s="5">
        <v>87.5</v>
      </c>
      <c r="H35413" s="5">
        <v>87.4</v>
      </c>
      <c r="I35413" s="5">
        <v>0</v>
      </c>
      <c r="J35413" s="5">
        <v>0</v>
      </c>
      <c r="K35413" s="5">
        <v>0</v>
      </c>
    </row>
    <row r="35414" spans="1:11" x14ac:dyDescent="0.25">
      <c r="A35414" s="5">
        <f>35407</f>
      </c>
      <c r="B35414" s="5" t="s">
        <v>35422</v>
      </c>
      <c r="C35414" s="5">
        <v>87.8</v>
      </c>
      <c r="D35414" s="5">
        <v>0.1</v>
      </c>
      <c r="E35414" s="5">
        <v>88</v>
      </c>
      <c r="F35414" s="5">
        <v>176.5</v>
      </c>
      <c r="G35414" s="5">
        <v>87.5</v>
      </c>
      <c r="H35414" s="5">
        <v>87.4</v>
      </c>
      <c r="I35414" s="5">
        <v>0</v>
      </c>
      <c r="J35414" s="5">
        <v>0</v>
      </c>
      <c r="K35414" s="5">
        <v>0</v>
      </c>
    </row>
    <row r="35415" spans="1:11" x14ac:dyDescent="0.25">
      <c r="A35415" s="5">
        <f>35408</f>
      </c>
      <c r="B35415" s="5" t="s">
        <v>35423</v>
      </c>
      <c r="C35415" s="5">
        <v>88.7</v>
      </c>
      <c r="D35415" s="5">
        <v>0.1</v>
      </c>
      <c r="E35415" s="5">
        <v>88.7</v>
      </c>
      <c r="F35415" s="5">
        <v>180.4</v>
      </c>
      <c r="G35415" s="5">
        <v>92.7</v>
      </c>
      <c r="H35415" s="5">
        <v>92.7</v>
      </c>
      <c r="I35415" s="5">
        <v>0</v>
      </c>
      <c r="J35415" s="5">
        <v>0</v>
      </c>
      <c r="K35415" s="5">
        <v>0</v>
      </c>
    </row>
    <row r="35416" spans="1:11" x14ac:dyDescent="0.25">
      <c r="A35416" s="5">
        <f>35409</f>
      </c>
      <c r="B35416" s="5" t="s">
        <v>35424</v>
      </c>
      <c r="C35416" s="5">
        <v>88.7</v>
      </c>
      <c r="D35416" s="5">
        <v>0.1</v>
      </c>
      <c r="E35416" s="5">
        <v>88.7</v>
      </c>
      <c r="F35416" s="5">
        <v>180.4</v>
      </c>
      <c r="G35416" s="5">
        <v>92.7</v>
      </c>
      <c r="H35416" s="5">
        <v>92.7</v>
      </c>
      <c r="I35416" s="5">
        <v>0</v>
      </c>
      <c r="J35416" s="5">
        <v>0</v>
      </c>
      <c r="K35416" s="5">
        <v>0</v>
      </c>
    </row>
    <row r="35417" spans="1:11" x14ac:dyDescent="0.25">
      <c r="A35417" s="5">
        <f>35410</f>
      </c>
      <c r="B35417" s="5" t="s">
        <v>35425</v>
      </c>
      <c r="C35417" s="5">
        <v>96</v>
      </c>
      <c r="D35417" s="5">
        <v>0.1</v>
      </c>
      <c r="E35417" s="5">
        <v>96.1</v>
      </c>
      <c r="F35417" s="5">
        <v>190.9</v>
      </c>
      <c r="G35417" s="5">
        <v>95.1</v>
      </c>
      <c r="H35417" s="5">
        <v>97.8</v>
      </c>
      <c r="I35417" s="5">
        <v>0</v>
      </c>
      <c r="J35417" s="5">
        <v>0</v>
      </c>
      <c r="K35417" s="5">
        <v>0</v>
      </c>
    </row>
    <row r="35418" spans="1:11" x14ac:dyDescent="0.25">
      <c r="A35418" s="5">
        <f>35411</f>
      </c>
      <c r="B35418" s="5" t="s">
        <v>35426</v>
      </c>
      <c r="C35418" s="5">
        <v>96</v>
      </c>
      <c r="D35418" s="5">
        <v>0.1</v>
      </c>
      <c r="E35418" s="5">
        <v>96.1</v>
      </c>
      <c r="F35418" s="5">
        <v>190.9</v>
      </c>
      <c r="G35418" s="5">
        <v>95.1</v>
      </c>
      <c r="H35418" s="5">
        <v>97.8</v>
      </c>
      <c r="I35418" s="5">
        <v>0</v>
      </c>
      <c r="J35418" s="5">
        <v>0</v>
      </c>
      <c r="K35418" s="5">
        <v>0</v>
      </c>
    </row>
    <row r="35419" spans="1:11" x14ac:dyDescent="0.25">
      <c r="A35419" s="5">
        <f>35412</f>
      </c>
      <c r="B35419" s="5" t="s">
        <v>35427</v>
      </c>
      <c r="C35419" s="5">
        <v>99.5</v>
      </c>
      <c r="D35419" s="5">
        <v>0.1</v>
      </c>
      <c r="E35419" s="5">
        <v>99.6</v>
      </c>
      <c r="F35419" s="5">
        <v>198.7</v>
      </c>
      <c r="G35419" s="5">
        <v>98.7</v>
      </c>
      <c r="H35419" s="5">
        <v>97.8</v>
      </c>
      <c r="I35419" s="5">
        <v>0</v>
      </c>
      <c r="J35419" s="5">
        <v>0</v>
      </c>
      <c r="K35419" s="5">
        <v>0</v>
      </c>
    </row>
    <row r="35420" spans="1:11" x14ac:dyDescent="0.25">
      <c r="A35420" s="5">
        <f>35413</f>
      </c>
      <c r="B35420" s="5" t="s">
        <v>35428</v>
      </c>
      <c r="C35420" s="5">
        <v>99.5</v>
      </c>
      <c r="D35420" s="5">
        <v>0.1</v>
      </c>
      <c r="E35420" s="5">
        <v>99.6</v>
      </c>
      <c r="F35420" s="5">
        <v>198.7</v>
      </c>
      <c r="G35420" s="5">
        <v>98.7</v>
      </c>
      <c r="H35420" s="5">
        <v>97.8</v>
      </c>
      <c r="I35420" s="5">
        <v>0</v>
      </c>
      <c r="J35420" s="5">
        <v>0</v>
      </c>
      <c r="K35420" s="5">
        <v>0</v>
      </c>
    </row>
    <row r="35421" spans="1:11" x14ac:dyDescent="0.25">
      <c r="A35421" s="5">
        <f>35414</f>
      </c>
      <c r="B35421" s="5" t="s">
        <v>35429</v>
      </c>
      <c r="C35421" s="5">
        <v>99.5</v>
      </c>
      <c r="D35421" s="5">
        <v>0.1</v>
      </c>
      <c r="E35421" s="5">
        <v>98.9</v>
      </c>
      <c r="F35421" s="5">
        <v>197.4</v>
      </c>
      <c r="G35421" s="5">
        <v>98.3</v>
      </c>
      <c r="H35421" s="5">
        <v>98.1</v>
      </c>
      <c r="I35421" s="5">
        <v>0</v>
      </c>
      <c r="J35421" s="5">
        <v>0</v>
      </c>
      <c r="K35421" s="5">
        <v>0</v>
      </c>
    </row>
    <row r="35422" spans="1:11" x14ac:dyDescent="0.25">
      <c r="A35422" s="5">
        <f>35415</f>
      </c>
      <c r="B35422" s="5" t="s">
        <v>35430</v>
      </c>
      <c r="C35422" s="5">
        <v>98.7</v>
      </c>
      <c r="D35422" s="5">
        <v>0.1</v>
      </c>
      <c r="E35422" s="5">
        <v>98.9</v>
      </c>
      <c r="F35422" s="5">
        <v>197.4</v>
      </c>
      <c r="G35422" s="5">
        <v>98.3</v>
      </c>
      <c r="H35422" s="5">
        <v>98.1</v>
      </c>
      <c r="I35422" s="5">
        <v>0</v>
      </c>
      <c r="J35422" s="5">
        <v>0</v>
      </c>
      <c r="K35422" s="5">
        <v>0</v>
      </c>
    </row>
    <row r="35423" spans="1:11" x14ac:dyDescent="0.25">
      <c r="A35423" s="5">
        <f>35416</f>
      </c>
      <c r="B35423" s="5" t="s">
        <v>35431</v>
      </c>
      <c r="C35423" s="5">
        <v>98.1</v>
      </c>
      <c r="D35423" s="5">
        <v>0.1</v>
      </c>
      <c r="E35423" s="5">
        <v>98.2</v>
      </c>
      <c r="F35423" s="5">
        <v>196</v>
      </c>
      <c r="G35423" s="5">
        <v>97.8</v>
      </c>
      <c r="H35423" s="5">
        <v>97.6</v>
      </c>
      <c r="I35423" s="5">
        <v>0</v>
      </c>
      <c r="J35423" s="5">
        <v>0</v>
      </c>
      <c r="K35423" s="5">
        <v>0</v>
      </c>
    </row>
    <row r="35424" spans="1:11" x14ac:dyDescent="0.25">
      <c r="A35424" s="5">
        <f>35417</f>
      </c>
      <c r="B35424" s="5" t="s">
        <v>35432</v>
      </c>
      <c r="C35424" s="5">
        <v>98.1</v>
      </c>
      <c r="D35424" s="5">
        <v>0.1</v>
      </c>
      <c r="E35424" s="5">
        <v>98.2</v>
      </c>
      <c r="F35424" s="5">
        <v>196</v>
      </c>
      <c r="G35424" s="5">
        <v>97.8</v>
      </c>
      <c r="H35424" s="5">
        <v>97.6</v>
      </c>
      <c r="I35424" s="5">
        <v>0</v>
      </c>
      <c r="J35424" s="5">
        <v>0</v>
      </c>
      <c r="K35424" s="5">
        <v>0</v>
      </c>
    </row>
    <row r="35425" spans="1:11" x14ac:dyDescent="0.25">
      <c r="A35425" s="5">
        <f>35418</f>
      </c>
      <c r="B35425" s="5" t="s">
        <v>35433</v>
      </c>
      <c r="C35425" s="5">
        <v>90.6</v>
      </c>
      <c r="D35425" s="5">
        <v>0.1</v>
      </c>
      <c r="E35425" s="5">
        <v>90.8</v>
      </c>
      <c r="F35425" s="5">
        <v>180.4</v>
      </c>
      <c r="G35425" s="5">
        <v>90</v>
      </c>
      <c r="H35425" s="5">
        <v>90</v>
      </c>
      <c r="I35425" s="5">
        <v>0</v>
      </c>
      <c r="J35425" s="5">
        <v>0</v>
      </c>
      <c r="K35425" s="5">
        <v>0</v>
      </c>
    </row>
    <row r="35426" spans="1:11" x14ac:dyDescent="0.25">
      <c r="A35426" s="5">
        <f>35419</f>
      </c>
      <c r="B35426" s="5" t="s">
        <v>35434</v>
      </c>
      <c r="C35426" s="5">
        <v>90.6</v>
      </c>
      <c r="D35426" s="5">
        <v>0.1</v>
      </c>
      <c r="E35426" s="5">
        <v>90.8</v>
      </c>
      <c r="F35426" s="5">
        <v>180.4</v>
      </c>
      <c r="G35426" s="5">
        <v>90</v>
      </c>
      <c r="H35426" s="5">
        <v>90</v>
      </c>
      <c r="I35426" s="5">
        <v>0</v>
      </c>
      <c r="J35426" s="5">
        <v>0</v>
      </c>
      <c r="K35426" s="5">
        <v>0</v>
      </c>
    </row>
    <row r="35427" spans="1:11" x14ac:dyDescent="0.25">
      <c r="A35427" s="5">
        <f>35420</f>
      </c>
      <c r="B35427" s="5" t="s">
        <v>35435</v>
      </c>
      <c r="C35427" s="5">
        <v>87.7</v>
      </c>
      <c r="D35427" s="5">
        <v>0</v>
      </c>
      <c r="E35427" s="5">
        <v>87.8</v>
      </c>
      <c r="F35427" s="5">
        <v>182.8</v>
      </c>
      <c r="G35427" s="5">
        <v>88.1</v>
      </c>
      <c r="H35427" s="5">
        <v>87.4</v>
      </c>
      <c r="I35427" s="5">
        <v>0</v>
      </c>
      <c r="J35427" s="5">
        <v>0</v>
      </c>
      <c r="K35427" s="5">
        <v>0</v>
      </c>
    </row>
    <row r="35428" spans="1:11" x14ac:dyDescent="0.25">
      <c r="A35428" s="5">
        <f>35421</f>
      </c>
      <c r="B35428" s="5" t="s">
        <v>35436</v>
      </c>
      <c r="C35428" s="5">
        <v>87.7</v>
      </c>
      <c r="D35428" s="5">
        <v>0</v>
      </c>
      <c r="E35428" s="5">
        <v>87.8</v>
      </c>
      <c r="F35428" s="5">
        <v>182.8</v>
      </c>
      <c r="G35428" s="5">
        <v>88.1</v>
      </c>
      <c r="H35428" s="5">
        <v>87.4</v>
      </c>
      <c r="I35428" s="5">
        <v>0</v>
      </c>
      <c r="J35428" s="5">
        <v>0</v>
      </c>
      <c r="K35428" s="5">
        <v>0</v>
      </c>
    </row>
    <row r="35429" spans="1:11" x14ac:dyDescent="0.25">
      <c r="A35429" s="5">
        <f>35422</f>
      </c>
      <c r="B35429" s="5" t="s">
        <v>35437</v>
      </c>
      <c r="C35429" s="5">
        <v>89.6</v>
      </c>
      <c r="D35429" s="5">
        <v>0.1</v>
      </c>
      <c r="E35429" s="5">
        <v>89.7</v>
      </c>
      <c r="F35429" s="5">
        <v>178.4</v>
      </c>
      <c r="G35429" s="5">
        <v>89</v>
      </c>
      <c r="H35429" s="5">
        <v>88.7</v>
      </c>
      <c r="I35429" s="5">
        <v>0</v>
      </c>
      <c r="J35429" s="5">
        <v>0</v>
      </c>
      <c r="K35429" s="5">
        <v>0</v>
      </c>
    </row>
    <row r="35430" spans="1:11" x14ac:dyDescent="0.25">
      <c r="A35430" s="5">
        <f>35423</f>
      </c>
      <c r="B35430" s="5" t="s">
        <v>35438</v>
      </c>
      <c r="C35430" s="5">
        <v>89.6</v>
      </c>
      <c r="D35430" s="5">
        <v>0.1</v>
      </c>
      <c r="E35430" s="5">
        <v>89.7</v>
      </c>
      <c r="F35430" s="5">
        <v>178.4</v>
      </c>
      <c r="G35430" s="5">
        <v>89</v>
      </c>
      <c r="H35430" s="5">
        <v>88.7</v>
      </c>
      <c r="I35430" s="5">
        <v>0</v>
      </c>
      <c r="J35430" s="5">
        <v>0</v>
      </c>
      <c r="K35430" s="5">
        <v>0</v>
      </c>
    </row>
    <row r="35431" spans="1:11" x14ac:dyDescent="0.25">
      <c r="A35431" s="5">
        <f>35424</f>
      </c>
      <c r="B35431" s="5" t="s">
        <v>35439</v>
      </c>
      <c r="C35431" s="5">
        <v>89.6</v>
      </c>
      <c r="D35431" s="5">
        <v>0.1</v>
      </c>
      <c r="E35431" s="5">
        <v>89.7</v>
      </c>
      <c r="F35431" s="5">
        <v>178.4</v>
      </c>
      <c r="G35431" s="5">
        <v>89</v>
      </c>
      <c r="H35431" s="5">
        <v>88.7</v>
      </c>
      <c r="I35431" s="5">
        <v>0</v>
      </c>
      <c r="J35431" s="5">
        <v>0</v>
      </c>
      <c r="K35431" s="5">
        <v>0</v>
      </c>
    </row>
    <row r="35432" spans="1:11" x14ac:dyDescent="0.25">
      <c r="A35432" s="5">
        <f>35425</f>
      </c>
      <c r="B35432" s="5" t="s">
        <v>35440</v>
      </c>
      <c r="C35432" s="5">
        <v>89.6</v>
      </c>
      <c r="D35432" s="5">
        <v>0.1</v>
      </c>
      <c r="E35432" s="5">
        <v>89.7</v>
      </c>
      <c r="F35432" s="5">
        <v>178.4</v>
      </c>
      <c r="G35432" s="5">
        <v>89</v>
      </c>
      <c r="H35432" s="5">
        <v>88.7</v>
      </c>
      <c r="I35432" s="5">
        <v>0</v>
      </c>
      <c r="J35432" s="5">
        <v>0</v>
      </c>
      <c r="K35432" s="5">
        <v>0</v>
      </c>
    </row>
    <row r="35433" spans="1:11" x14ac:dyDescent="0.25">
      <c r="A35433" s="5">
        <f>35426</f>
      </c>
      <c r="B35433" s="5" t="s">
        <v>35441</v>
      </c>
      <c r="C35433" s="5">
        <v>97</v>
      </c>
      <c r="D35433" s="5">
        <v>0.1</v>
      </c>
      <c r="E35433" s="5">
        <v>97.1</v>
      </c>
      <c r="F35433" s="5">
        <v>187.6</v>
      </c>
      <c r="G35433" s="5">
        <v>93</v>
      </c>
      <c r="H35433" s="5">
        <v>96</v>
      </c>
      <c r="I35433" s="5">
        <v>0</v>
      </c>
      <c r="J35433" s="5">
        <v>0</v>
      </c>
      <c r="K35433" s="5">
        <v>0</v>
      </c>
    </row>
    <row r="35434" spans="1:11" x14ac:dyDescent="0.25">
      <c r="A35434" s="5">
        <f>35427</f>
      </c>
      <c r="B35434" s="5" t="s">
        <v>35442</v>
      </c>
      <c r="C35434" s="5">
        <v>98.9</v>
      </c>
      <c r="D35434" s="5">
        <v>0.1</v>
      </c>
      <c r="E35434" s="5">
        <v>98.9</v>
      </c>
      <c r="F35434" s="5">
        <v>196.1</v>
      </c>
      <c r="G35434" s="5">
        <v>97.3</v>
      </c>
      <c r="H35434" s="5">
        <v>96.3</v>
      </c>
      <c r="I35434" s="5">
        <v>0</v>
      </c>
      <c r="J35434" s="5">
        <v>0</v>
      </c>
      <c r="K35434" s="5">
        <v>0</v>
      </c>
    </row>
    <row r="35435" spans="1:11" x14ac:dyDescent="0.25">
      <c r="A35435" s="5">
        <f>35428</f>
      </c>
      <c r="B35435" s="5" t="s">
        <v>35443</v>
      </c>
      <c r="C35435" s="5">
        <v>98.9</v>
      </c>
      <c r="D35435" s="5">
        <v>0.1</v>
      </c>
      <c r="E35435" s="5">
        <v>98.9</v>
      </c>
      <c r="F35435" s="5">
        <v>196.1</v>
      </c>
      <c r="G35435" s="5">
        <v>97.3</v>
      </c>
      <c r="H35435" s="5">
        <v>96.3</v>
      </c>
      <c r="I35435" s="5">
        <v>0</v>
      </c>
      <c r="J35435" s="5">
        <v>0</v>
      </c>
      <c r="K35435" s="5">
        <v>0</v>
      </c>
    </row>
    <row r="35436" spans="1:11" x14ac:dyDescent="0.25">
      <c r="A35436" s="5">
        <f>35429</f>
      </c>
      <c r="B35436" s="5" t="s">
        <v>35444</v>
      </c>
      <c r="C35436" s="5">
        <v>98.9</v>
      </c>
      <c r="D35436" s="5">
        <v>0.1</v>
      </c>
      <c r="E35436" s="5">
        <v>99</v>
      </c>
      <c r="F35436" s="5">
        <v>196.9</v>
      </c>
      <c r="G35436" s="5">
        <v>97.8</v>
      </c>
      <c r="H35436" s="5">
        <v>97.1</v>
      </c>
      <c r="I35436" s="5">
        <v>0</v>
      </c>
      <c r="J35436" s="5">
        <v>0</v>
      </c>
      <c r="K35436" s="5">
        <v>0</v>
      </c>
    </row>
    <row r="35437" spans="1:11" x14ac:dyDescent="0.25">
      <c r="A35437" s="5">
        <f>35430</f>
      </c>
      <c r="B35437" s="5" t="s">
        <v>35445</v>
      </c>
      <c r="C35437" s="5">
        <v>98.9</v>
      </c>
      <c r="D35437" s="5">
        <v>0.1</v>
      </c>
      <c r="E35437" s="5">
        <v>99</v>
      </c>
      <c r="F35437" s="5">
        <v>196.9</v>
      </c>
      <c r="G35437" s="5">
        <v>97.8</v>
      </c>
      <c r="H35437" s="5">
        <v>97.1</v>
      </c>
      <c r="I35437" s="5">
        <v>0</v>
      </c>
      <c r="J35437" s="5">
        <v>0</v>
      </c>
      <c r="K35437" s="5">
        <v>0</v>
      </c>
    </row>
    <row r="35438" spans="1:11" x14ac:dyDescent="0.25">
      <c r="A35438" s="5">
        <f>35431</f>
      </c>
      <c r="B35438" s="5" t="s">
        <v>35446</v>
      </c>
      <c r="C35438" s="5">
        <v>104.3</v>
      </c>
      <c r="D35438" s="5">
        <v>0.1</v>
      </c>
      <c r="E35438" s="5">
        <v>104.4</v>
      </c>
      <c r="F35438" s="5">
        <v>205.7</v>
      </c>
      <c r="G35438" s="5">
        <v>102.3</v>
      </c>
      <c r="H35438" s="5">
        <v>101.8</v>
      </c>
      <c r="I35438" s="5">
        <v>0</v>
      </c>
      <c r="J35438" s="5">
        <v>0</v>
      </c>
      <c r="K35438" s="5">
        <v>0</v>
      </c>
    </row>
    <row r="35439" spans="1:11" x14ac:dyDescent="0.25">
      <c r="A35439" s="5">
        <f>35432</f>
      </c>
      <c r="B35439" s="5" t="s">
        <v>35447</v>
      </c>
      <c r="C35439" s="5">
        <v>104.3</v>
      </c>
      <c r="D35439" s="5">
        <v>0.1</v>
      </c>
      <c r="E35439" s="5">
        <v>104.4</v>
      </c>
      <c r="F35439" s="5">
        <v>205.7</v>
      </c>
      <c r="G35439" s="5">
        <v>102.3</v>
      </c>
      <c r="H35439" s="5">
        <v>101.8</v>
      </c>
      <c r="I35439" s="5">
        <v>0</v>
      </c>
      <c r="J35439" s="5">
        <v>0</v>
      </c>
      <c r="K35439" s="5">
        <v>0</v>
      </c>
    </row>
    <row r="35440" spans="1:11" x14ac:dyDescent="0.25">
      <c r="A35440" s="5">
        <f>35433</f>
      </c>
      <c r="B35440" s="5" t="s">
        <v>35448</v>
      </c>
      <c r="C35440" s="5">
        <v>104.3</v>
      </c>
      <c r="D35440" s="5">
        <v>0.1</v>
      </c>
      <c r="E35440" s="5">
        <v>104.4</v>
      </c>
      <c r="F35440" s="5">
        <v>205.7</v>
      </c>
      <c r="G35440" s="5">
        <v>102.3</v>
      </c>
      <c r="H35440" s="5">
        <v>101.8</v>
      </c>
      <c r="I35440" s="5">
        <v>0</v>
      </c>
      <c r="J35440" s="5">
        <v>0</v>
      </c>
      <c r="K35440" s="5">
        <v>0</v>
      </c>
    </row>
    <row r="35441" spans="1:11" x14ac:dyDescent="0.25">
      <c r="A35441" s="5">
        <f>35434</f>
      </c>
      <c r="B35441" s="5" t="s">
        <v>35449</v>
      </c>
      <c r="C35441" s="5">
        <v>104.3</v>
      </c>
      <c r="D35441" s="5">
        <v>0.1</v>
      </c>
      <c r="E35441" s="5">
        <v>104.4</v>
      </c>
      <c r="F35441" s="5">
        <v>205.7</v>
      </c>
      <c r="G35441" s="5">
        <v>95.4</v>
      </c>
      <c r="H35441" s="5">
        <v>95.2</v>
      </c>
      <c r="I35441" s="5">
        <v>0</v>
      </c>
      <c r="J35441" s="5">
        <v>0</v>
      </c>
      <c r="K35441" s="5">
        <v>0</v>
      </c>
    </row>
    <row r="35442" spans="1:11" x14ac:dyDescent="0.25">
      <c r="A35442" s="5">
        <f>35435</f>
      </c>
      <c r="B35442" s="5" t="s">
        <v>35450</v>
      </c>
      <c r="C35442" s="5">
        <v>95.5</v>
      </c>
      <c r="D35442" s="5">
        <v>0.1</v>
      </c>
      <c r="E35442" s="5">
        <v>95.6</v>
      </c>
      <c r="F35442" s="5">
        <v>191.3</v>
      </c>
      <c r="G35442" s="5">
        <v>95.4</v>
      </c>
      <c r="H35442" s="5">
        <v>95.2</v>
      </c>
      <c r="I35442" s="5">
        <v>0</v>
      </c>
      <c r="J35442" s="5">
        <v>0</v>
      </c>
      <c r="K35442" s="5">
        <v>0</v>
      </c>
    </row>
    <row r="35443" spans="1:11" x14ac:dyDescent="0.25">
      <c r="A35443" s="5">
        <f>35436</f>
      </c>
      <c r="B35443" s="5" t="s">
        <v>35451</v>
      </c>
      <c r="C35443" s="5">
        <v>95.5</v>
      </c>
      <c r="D35443" s="5">
        <v>0.1</v>
      </c>
      <c r="E35443" s="5">
        <v>95.6</v>
      </c>
      <c r="F35443" s="5">
        <v>191.3</v>
      </c>
      <c r="G35443" s="5">
        <v>95.4</v>
      </c>
      <c r="H35443" s="5">
        <v>95.2</v>
      </c>
      <c r="I35443" s="5">
        <v>0</v>
      </c>
      <c r="J35443" s="5">
        <v>0</v>
      </c>
      <c r="K35443" s="5">
        <v>0</v>
      </c>
    </row>
    <row r="35444" spans="1:11" x14ac:dyDescent="0.25">
      <c r="A35444" s="5">
        <f>35437</f>
      </c>
      <c r="B35444" s="5" t="s">
        <v>35452</v>
      </c>
      <c r="C35444" s="5">
        <v>95.1</v>
      </c>
      <c r="D35444" s="5">
        <v>0.1</v>
      </c>
      <c r="E35444" s="5">
        <v>95.3</v>
      </c>
      <c r="F35444" s="5">
        <v>191.4</v>
      </c>
      <c r="G35444" s="5">
        <v>95.4</v>
      </c>
      <c r="H35444" s="5">
        <v>95.2</v>
      </c>
      <c r="I35444" s="5">
        <v>0</v>
      </c>
      <c r="J35444" s="5">
        <v>0</v>
      </c>
      <c r="K35444" s="5">
        <v>0</v>
      </c>
    </row>
    <row r="35445" spans="1:11" x14ac:dyDescent="0.25">
      <c r="A35445" s="5">
        <f>35438</f>
      </c>
      <c r="B35445" s="5" t="s">
        <v>35453</v>
      </c>
      <c r="C35445" s="5">
        <v>102.6</v>
      </c>
      <c r="D35445" s="5">
        <v>0.1</v>
      </c>
      <c r="E35445" s="5">
        <v>102.7</v>
      </c>
      <c r="F35445" s="5">
        <v>201.8</v>
      </c>
      <c r="G35445" s="5">
        <v>102.1</v>
      </c>
      <c r="H35445" s="5">
        <v>102</v>
      </c>
      <c r="I35445" s="5">
        <v>0</v>
      </c>
      <c r="J35445" s="5">
        <v>0</v>
      </c>
      <c r="K35445" s="5">
        <v>0</v>
      </c>
    </row>
    <row r="35446" spans="1:11" x14ac:dyDescent="0.25">
      <c r="A35446" s="5">
        <f>35439</f>
      </c>
      <c r="B35446" s="5" t="s">
        <v>35454</v>
      </c>
      <c r="C35446" s="5">
        <v>102.6</v>
      </c>
      <c r="D35446" s="5">
        <v>0.1</v>
      </c>
      <c r="E35446" s="5">
        <v>102.7</v>
      </c>
      <c r="F35446" s="5">
        <v>201.8</v>
      </c>
      <c r="G35446" s="5">
        <v>102.1</v>
      </c>
      <c r="H35446" s="5">
        <v>102</v>
      </c>
      <c r="I35446" s="5">
        <v>0</v>
      </c>
      <c r="J35446" s="5">
        <v>0</v>
      </c>
      <c r="K35446" s="5">
        <v>0</v>
      </c>
    </row>
    <row r="35447" spans="1:11" x14ac:dyDescent="0.25">
      <c r="A35447" s="5">
        <f>35440</f>
      </c>
      <c r="B35447" s="5" t="s">
        <v>35455</v>
      </c>
      <c r="C35447" s="5">
        <v>103.6</v>
      </c>
      <c r="D35447" s="5">
        <v>0.1</v>
      </c>
      <c r="E35447" s="5">
        <v>103.7</v>
      </c>
      <c r="F35447" s="5">
        <v>205.6</v>
      </c>
      <c r="G35447" s="5">
        <v>102.5</v>
      </c>
      <c r="H35447" s="5">
        <v>102.4</v>
      </c>
      <c r="I35447" s="5">
        <v>0</v>
      </c>
      <c r="J35447" s="5">
        <v>0</v>
      </c>
      <c r="K35447" s="5">
        <v>0</v>
      </c>
    </row>
    <row r="35448" spans="1:11" x14ac:dyDescent="0.25">
      <c r="A35448" s="5">
        <f>35441</f>
      </c>
      <c r="B35448" s="5" t="s">
        <v>35456</v>
      </c>
      <c r="C35448" s="5">
        <v>103.6</v>
      </c>
      <c r="D35448" s="5">
        <v>0.1</v>
      </c>
      <c r="E35448" s="5">
        <v>103.7</v>
      </c>
      <c r="F35448" s="5">
        <v>205.6</v>
      </c>
      <c r="G35448" s="5">
        <v>102.5</v>
      </c>
      <c r="H35448" s="5">
        <v>102.4</v>
      </c>
      <c r="I35448" s="5">
        <v>0</v>
      </c>
      <c r="J35448" s="5">
        <v>0</v>
      </c>
      <c r="K35448" s="5">
        <v>0</v>
      </c>
    </row>
    <row r="35449" spans="1:11" x14ac:dyDescent="0.25">
      <c r="A35449" s="5">
        <f>35442</f>
      </c>
      <c r="B35449" s="5" t="s">
        <v>35457</v>
      </c>
      <c r="C35449" s="5">
        <v>103.6</v>
      </c>
      <c r="D35449" s="5">
        <v>0.1</v>
      </c>
      <c r="E35449" s="5">
        <v>103.7</v>
      </c>
      <c r="F35449" s="5">
        <v>205.6</v>
      </c>
      <c r="G35449" s="5">
        <v>102.5</v>
      </c>
      <c r="H35449" s="5">
        <v>102.4</v>
      </c>
      <c r="I35449" s="5">
        <v>0</v>
      </c>
      <c r="J35449" s="5">
        <v>0</v>
      </c>
      <c r="K35449" s="5">
        <v>0</v>
      </c>
    </row>
    <row r="35450" spans="1:11" x14ac:dyDescent="0.25">
      <c r="A35450" s="5">
        <f>35443</f>
      </c>
      <c r="B35450" s="5" t="s">
        <v>35458</v>
      </c>
      <c r="C35450" s="5">
        <v>103.6</v>
      </c>
      <c r="D35450" s="5">
        <v>0.1</v>
      </c>
      <c r="E35450" s="5">
        <v>103.7</v>
      </c>
      <c r="F35450" s="5">
        <v>205.6</v>
      </c>
      <c r="G35450" s="5">
        <v>102.5</v>
      </c>
      <c r="H35450" s="5">
        <v>102.4</v>
      </c>
      <c r="I35450" s="5">
        <v>0</v>
      </c>
      <c r="J35450" s="5">
        <v>0</v>
      </c>
      <c r="K35450" s="5">
        <v>0</v>
      </c>
    </row>
    <row r="35451" spans="1:11" x14ac:dyDescent="0.25">
      <c r="A35451" s="5">
        <f>35444</f>
      </c>
      <c r="B35451" s="5" t="s">
        <v>35459</v>
      </c>
      <c r="C35451" s="5">
        <v>94.8</v>
      </c>
      <c r="D35451" s="5">
        <v>0.1</v>
      </c>
      <c r="E35451" s="5">
        <v>94.9</v>
      </c>
      <c r="F35451" s="5">
        <v>188.9</v>
      </c>
      <c r="G35451" s="5">
        <v>94.3</v>
      </c>
      <c r="H35451" s="5">
        <v>94.2</v>
      </c>
      <c r="I35451" s="5">
        <v>0</v>
      </c>
      <c r="J35451" s="5">
        <v>0</v>
      </c>
      <c r="K35451" s="5">
        <v>0</v>
      </c>
    </row>
    <row r="35452" spans="1:11" x14ac:dyDescent="0.25">
      <c r="A35452" s="5">
        <f>35445</f>
      </c>
      <c r="B35452" s="5" t="s">
        <v>35460</v>
      </c>
      <c r="C35452" s="5">
        <v>94.8</v>
      </c>
      <c r="D35452" s="5">
        <v>0.1</v>
      </c>
      <c r="E35452" s="5">
        <v>94.9</v>
      </c>
      <c r="F35452" s="5">
        <v>188.9</v>
      </c>
      <c r="G35452" s="5">
        <v>94.3</v>
      </c>
      <c r="H35452" s="5">
        <v>94.2</v>
      </c>
      <c r="I35452" s="5">
        <v>0</v>
      </c>
      <c r="J35452" s="5">
        <v>0</v>
      </c>
      <c r="K35452" s="5">
        <v>0</v>
      </c>
    </row>
    <row r="35453" spans="1:11" x14ac:dyDescent="0.25">
      <c r="A35453" s="5">
        <f>35446</f>
      </c>
      <c r="B35453" s="5" t="s">
        <v>35461</v>
      </c>
      <c r="C35453" s="5">
        <v>96</v>
      </c>
      <c r="D35453" s="5">
        <v>0.1</v>
      </c>
      <c r="E35453" s="5">
        <v>96.2</v>
      </c>
      <c r="F35453" s="5">
        <v>189.9</v>
      </c>
      <c r="G35453" s="5">
        <v>94.7</v>
      </c>
      <c r="H35453" s="5">
        <v>94.6</v>
      </c>
      <c r="I35453" s="5">
        <v>0</v>
      </c>
      <c r="J35453" s="5">
        <v>0</v>
      </c>
      <c r="K35453" s="5">
        <v>0</v>
      </c>
    </row>
    <row r="35454" spans="1:11" x14ac:dyDescent="0.25">
      <c r="A35454" s="5">
        <f>35447</f>
      </c>
      <c r="B35454" s="5" t="s">
        <v>35462</v>
      </c>
      <c r="C35454" s="5">
        <v>96</v>
      </c>
      <c r="D35454" s="5">
        <v>0.1</v>
      </c>
      <c r="E35454" s="5">
        <v>96.2</v>
      </c>
      <c r="F35454" s="5">
        <v>189.9</v>
      </c>
      <c r="G35454" s="5">
        <v>94.7</v>
      </c>
      <c r="H35454" s="5">
        <v>94.6</v>
      </c>
      <c r="I35454" s="5">
        <v>0</v>
      </c>
      <c r="J35454" s="5">
        <v>0</v>
      </c>
      <c r="K35454" s="5">
        <v>0</v>
      </c>
    </row>
    <row r="35455" spans="1:11" x14ac:dyDescent="0.25">
      <c r="A35455" s="5">
        <f>35448</f>
      </c>
      <c r="B35455" s="5" t="s">
        <v>35463</v>
      </c>
      <c r="C35455" s="5">
        <v>96.2</v>
      </c>
      <c r="D35455" s="5">
        <v>0.1</v>
      </c>
      <c r="E35455" s="5">
        <v>96.3</v>
      </c>
      <c r="F35455" s="5">
        <v>191</v>
      </c>
      <c r="G35455" s="5">
        <v>95.2</v>
      </c>
      <c r="H35455" s="5">
        <v>95</v>
      </c>
      <c r="I35455" s="5">
        <v>0</v>
      </c>
      <c r="J35455" s="5">
        <v>0</v>
      </c>
      <c r="K35455" s="5">
        <v>0</v>
      </c>
    </row>
    <row r="35456" spans="1:11" x14ac:dyDescent="0.25">
      <c r="A35456" s="5">
        <f>35449</f>
      </c>
      <c r="B35456" s="5" t="s">
        <v>35464</v>
      </c>
      <c r="C35456" s="5">
        <v>96.2</v>
      </c>
      <c r="D35456" s="5">
        <v>0.1</v>
      </c>
      <c r="E35456" s="5">
        <v>96.3</v>
      </c>
      <c r="F35456" s="5">
        <v>191</v>
      </c>
      <c r="G35456" s="5">
        <v>95.2</v>
      </c>
      <c r="H35456" s="5">
        <v>95</v>
      </c>
      <c r="I35456" s="5">
        <v>0</v>
      </c>
      <c r="J35456" s="5">
        <v>0</v>
      </c>
      <c r="K35456" s="5">
        <v>0</v>
      </c>
    </row>
    <row r="35457" spans="1:11" x14ac:dyDescent="0.25">
      <c r="A35457" s="5">
        <f>35450</f>
      </c>
      <c r="B35457" s="5" t="s">
        <v>35465</v>
      </c>
      <c r="C35457" s="5">
        <v>95.7</v>
      </c>
      <c r="D35457" s="5">
        <v>0.1</v>
      </c>
      <c r="E35457" s="5">
        <v>95.8</v>
      </c>
      <c r="F35457" s="5">
        <v>192.2</v>
      </c>
      <c r="G35457" s="5">
        <v>95.9</v>
      </c>
      <c r="H35457" s="5">
        <v>95.6</v>
      </c>
      <c r="I35457" s="5">
        <v>0</v>
      </c>
      <c r="J35457" s="5">
        <v>0</v>
      </c>
      <c r="K35457" s="5">
        <v>0</v>
      </c>
    </row>
    <row r="35458" spans="1:11" x14ac:dyDescent="0.25">
      <c r="A35458" s="5">
        <f>35451</f>
      </c>
      <c r="B35458" s="5" t="s">
        <v>35466</v>
      </c>
      <c r="C35458" s="5">
        <v>95.7</v>
      </c>
      <c r="D35458" s="5">
        <v>0.1</v>
      </c>
      <c r="E35458" s="5">
        <v>95.8</v>
      </c>
      <c r="F35458" s="5">
        <v>192.2</v>
      </c>
      <c r="G35458" s="5">
        <v>95.9</v>
      </c>
      <c r="H35458" s="5">
        <v>95.6</v>
      </c>
      <c r="I35458" s="5">
        <v>0</v>
      </c>
      <c r="J35458" s="5">
        <v>0</v>
      </c>
      <c r="K35458" s="5">
        <v>0</v>
      </c>
    </row>
    <row r="35459" spans="1:11" x14ac:dyDescent="0.25">
      <c r="A35459" s="5">
        <f>35452</f>
      </c>
      <c r="B35459" s="5" t="s">
        <v>35467</v>
      </c>
      <c r="C35459" s="5">
        <v>95.7</v>
      </c>
      <c r="D35459" s="5">
        <v>0.1</v>
      </c>
      <c r="E35459" s="5">
        <v>95.8</v>
      </c>
      <c r="F35459" s="5">
        <v>192.2</v>
      </c>
      <c r="G35459" s="5">
        <v>95.9</v>
      </c>
      <c r="H35459" s="5">
        <v>95.6</v>
      </c>
      <c r="I35459" s="5">
        <v>0</v>
      </c>
      <c r="J35459" s="5">
        <v>0</v>
      </c>
      <c r="K35459" s="5">
        <v>0</v>
      </c>
    </row>
    <row r="35460" spans="1:11" x14ac:dyDescent="0.25">
      <c r="A35460" s="5">
        <f>35453</f>
      </c>
      <c r="B35460" s="5" t="s">
        <v>35468</v>
      </c>
      <c r="C35460" s="5">
        <v>95.7</v>
      </c>
      <c r="D35460" s="5">
        <v>0.1</v>
      </c>
      <c r="E35460" s="5">
        <v>95.8</v>
      </c>
      <c r="F35460" s="5">
        <v>192.2</v>
      </c>
      <c r="G35460" s="5">
        <v>95.9</v>
      </c>
      <c r="H35460" s="5">
        <v>95.6</v>
      </c>
      <c r="I35460" s="5">
        <v>0</v>
      </c>
      <c r="J35460" s="5">
        <v>0</v>
      </c>
      <c r="K35460" s="5">
        <v>0</v>
      </c>
    </row>
    <row r="35461" spans="1:11" x14ac:dyDescent="0.25">
      <c r="A35461" s="5">
        <f>35454</f>
      </c>
      <c r="B35461" s="5" t="s">
        <v>35469</v>
      </c>
      <c r="C35461" s="5">
        <v>97.5</v>
      </c>
      <c r="D35461" s="5">
        <v>0.1</v>
      </c>
      <c r="E35461" s="5">
        <v>97.6</v>
      </c>
      <c r="F35461" s="5">
        <v>194.1</v>
      </c>
      <c r="G35461" s="5">
        <v>96.9</v>
      </c>
      <c r="H35461" s="5">
        <v>96.8</v>
      </c>
      <c r="I35461" s="5">
        <v>0</v>
      </c>
      <c r="J35461" s="5">
        <v>0</v>
      </c>
      <c r="K35461" s="5">
        <v>0</v>
      </c>
    </row>
    <row r="35462" spans="1:11" x14ac:dyDescent="0.25">
      <c r="A35462" s="5">
        <f>35455</f>
      </c>
      <c r="B35462" s="5" t="s">
        <v>35470</v>
      </c>
      <c r="C35462" s="5">
        <v>97.5</v>
      </c>
      <c r="D35462" s="5">
        <v>0.1</v>
      </c>
      <c r="E35462" s="5">
        <v>97.6</v>
      </c>
      <c r="F35462" s="5">
        <v>194.1</v>
      </c>
      <c r="G35462" s="5">
        <v>96.9</v>
      </c>
      <c r="H35462" s="5">
        <v>96.8</v>
      </c>
      <c r="I35462" s="5">
        <v>0</v>
      </c>
      <c r="J35462" s="5">
        <v>0</v>
      </c>
      <c r="K35462" s="5">
        <v>0</v>
      </c>
    </row>
    <row r="35463" spans="1:11" x14ac:dyDescent="0.25">
      <c r="A35463" s="5">
        <f>35456</f>
      </c>
      <c r="B35463" s="5" t="s">
        <v>35471</v>
      </c>
      <c r="C35463" s="5">
        <v>102.4</v>
      </c>
      <c r="D35463" s="5">
        <v>0.1</v>
      </c>
      <c r="E35463" s="5">
        <v>102.6</v>
      </c>
      <c r="F35463" s="5">
        <v>204.7</v>
      </c>
      <c r="G35463" s="5">
        <v>102.1</v>
      </c>
      <c r="H35463" s="5">
        <v>102</v>
      </c>
      <c r="I35463" s="5">
        <v>0</v>
      </c>
      <c r="J35463" s="5">
        <v>0</v>
      </c>
      <c r="K35463" s="5">
        <v>0</v>
      </c>
    </row>
    <row r="35464" spans="1:11" x14ac:dyDescent="0.25">
      <c r="A35464" s="5">
        <f>35457</f>
      </c>
      <c r="B35464" s="5" t="s">
        <v>35472</v>
      </c>
      <c r="C35464" s="5">
        <v>102.4</v>
      </c>
      <c r="D35464" s="5">
        <v>0.1</v>
      </c>
      <c r="E35464" s="5">
        <v>102.6</v>
      </c>
      <c r="F35464" s="5">
        <v>204.7</v>
      </c>
      <c r="G35464" s="5">
        <v>102.1</v>
      </c>
      <c r="H35464" s="5">
        <v>102</v>
      </c>
      <c r="I35464" s="5">
        <v>0</v>
      </c>
      <c r="J35464" s="5">
        <v>0</v>
      </c>
      <c r="K35464" s="5">
        <v>0</v>
      </c>
    </row>
    <row r="35465" spans="1:11" x14ac:dyDescent="0.25">
      <c r="A35465" s="5">
        <f>35458</f>
      </c>
      <c r="B35465" s="5" t="s">
        <v>35473</v>
      </c>
      <c r="C35465" s="5">
        <v>0</v>
      </c>
      <c r="D35465" s="5">
        <v>0</v>
      </c>
      <c r="E35465" s="5">
        <v>0</v>
      </c>
      <c r="F35465" s="5">
        <v>0</v>
      </c>
      <c r="G35465" s="5">
        <v>0</v>
      </c>
      <c r="H35465" s="5">
        <v>0</v>
      </c>
      <c r="I35465" s="5">
        <v>0</v>
      </c>
      <c r="J35465" s="5">
        <v>0</v>
      </c>
      <c r="K35465" s="5">
        <v>0</v>
      </c>
    </row>
    <row r="35466" spans="1:11" x14ac:dyDescent="0.25">
      <c r="A35466" s="5">
        <f>35459</f>
      </c>
      <c r="B35466" s="5" t="s">
        <v>35474</v>
      </c>
      <c r="C35466" s="5">
        <v>102.4</v>
      </c>
      <c r="D35466" s="5">
        <v>0.1</v>
      </c>
      <c r="E35466" s="5">
        <v>102.5</v>
      </c>
      <c r="F35466" s="5">
        <v>204.1</v>
      </c>
      <c r="G35466" s="5">
        <v>101.9</v>
      </c>
      <c r="H35466" s="5">
        <v>102</v>
      </c>
      <c r="I35466" s="5">
        <v>0</v>
      </c>
      <c r="J35466" s="5">
        <v>0</v>
      </c>
      <c r="K35466" s="5">
        <v>0</v>
      </c>
    </row>
    <row r="35467" spans="1:11" x14ac:dyDescent="0.25">
      <c r="A35467" s="5">
        <f>35460</f>
      </c>
      <c r="B35467" s="5" t="s">
        <v>35475</v>
      </c>
      <c r="C35467" s="5">
        <v>102.4</v>
      </c>
      <c r="D35467" s="5">
        <v>0.1</v>
      </c>
      <c r="E35467" s="5">
        <v>102.5</v>
      </c>
      <c r="F35467" s="5">
        <v>204.1</v>
      </c>
      <c r="G35467" s="5">
        <v>101.9</v>
      </c>
      <c r="H35467" s="5">
        <v>102</v>
      </c>
      <c r="I35467" s="5">
        <v>0</v>
      </c>
      <c r="J35467" s="5">
        <v>0</v>
      </c>
      <c r="K35467" s="5">
        <v>0</v>
      </c>
    </row>
    <row r="35468" spans="1:11" x14ac:dyDescent="0.25">
      <c r="A35468" s="5">
        <f>35461</f>
      </c>
      <c r="B35468" s="5" t="s">
        <v>35476</v>
      </c>
      <c r="C35468" s="5">
        <v>102.4</v>
      </c>
      <c r="D35468" s="5">
        <v>0.1</v>
      </c>
      <c r="E35468" s="5">
        <v>102.5</v>
      </c>
      <c r="F35468" s="5">
        <v>204.1</v>
      </c>
      <c r="G35468" s="5">
        <v>101.9</v>
      </c>
      <c r="H35468" s="5">
        <v>102</v>
      </c>
      <c r="I35468" s="5">
        <v>0</v>
      </c>
      <c r="J35468" s="5">
        <v>0</v>
      </c>
      <c r="K35468" s="5">
        <v>0</v>
      </c>
    </row>
    <row r="35469" spans="1:11" x14ac:dyDescent="0.25">
      <c r="A35469" s="5">
        <f>35462</f>
      </c>
      <c r="B35469" s="5" t="s">
        <v>35477</v>
      </c>
      <c r="C35469" s="5">
        <v>102.2</v>
      </c>
      <c r="D35469" s="5">
        <v>0.1</v>
      </c>
      <c r="E35469" s="5">
        <v>102.4</v>
      </c>
      <c r="F35469" s="5">
        <v>204.7</v>
      </c>
      <c r="G35469" s="5">
        <v>102.1</v>
      </c>
      <c r="H35469" s="5">
        <v>102</v>
      </c>
      <c r="I35469" s="5">
        <v>0</v>
      </c>
      <c r="J35469" s="5">
        <v>0</v>
      </c>
      <c r="K35469" s="5">
        <v>0</v>
      </c>
    </row>
    <row r="35470" spans="1:11" x14ac:dyDescent="0.25">
      <c r="A35470" s="5">
        <f>35463</f>
      </c>
      <c r="B35470" s="5" t="s">
        <v>35478</v>
      </c>
      <c r="C35470" s="5">
        <v>102.2</v>
      </c>
      <c r="D35470" s="5">
        <v>0.1</v>
      </c>
      <c r="E35470" s="5">
        <v>102.4</v>
      </c>
      <c r="F35470" s="5">
        <v>204.7</v>
      </c>
      <c r="G35470" s="5">
        <v>102.1</v>
      </c>
      <c r="H35470" s="5">
        <v>102</v>
      </c>
      <c r="I35470" s="5">
        <v>0</v>
      </c>
      <c r="J35470" s="5">
        <v>0</v>
      </c>
      <c r="K35470" s="5">
        <v>0</v>
      </c>
    </row>
    <row r="35471" spans="1:11" x14ac:dyDescent="0.25">
      <c r="A35471" s="5">
        <f>35464</f>
      </c>
      <c r="B35471" s="5" t="s">
        <v>35479</v>
      </c>
      <c r="C35471" s="5">
        <v>104.6</v>
      </c>
      <c r="D35471" s="5">
        <v>0.1</v>
      </c>
      <c r="E35471" s="5">
        <v>104.7</v>
      </c>
      <c r="F35471" s="5">
        <v>208.5</v>
      </c>
      <c r="G35471" s="5">
        <v>104</v>
      </c>
      <c r="H35471" s="5">
        <v>103.9</v>
      </c>
      <c r="I35471" s="5">
        <v>0</v>
      </c>
      <c r="J35471" s="5">
        <v>0</v>
      </c>
      <c r="K35471" s="5">
        <v>0</v>
      </c>
    </row>
    <row r="35472" spans="1:11" x14ac:dyDescent="0.25">
      <c r="A35472" s="5">
        <f>35465</f>
      </c>
      <c r="B35472" s="5" t="s">
        <v>35480</v>
      </c>
      <c r="C35472" s="5">
        <v>104.6</v>
      </c>
      <c r="D35472" s="5">
        <v>0.1</v>
      </c>
      <c r="E35472" s="5">
        <v>104.7</v>
      </c>
      <c r="F35472" s="5">
        <v>208.5</v>
      </c>
      <c r="G35472" s="5">
        <v>104</v>
      </c>
      <c r="H35472" s="5">
        <v>103.9</v>
      </c>
      <c r="I35472" s="5">
        <v>0</v>
      </c>
      <c r="J35472" s="5">
        <v>0</v>
      </c>
      <c r="K35472" s="5">
        <v>0</v>
      </c>
    </row>
    <row r="35473" spans="1:11" x14ac:dyDescent="0.25">
      <c r="A35473" s="5">
        <f>35466</f>
      </c>
      <c r="B35473" s="5" t="s">
        <v>35481</v>
      </c>
      <c r="C35473" s="5">
        <v>104.3</v>
      </c>
      <c r="D35473" s="5">
        <v>0.1</v>
      </c>
      <c r="E35473" s="5">
        <v>104.5</v>
      </c>
      <c r="F35473" s="5">
        <v>209.3</v>
      </c>
      <c r="G35473" s="5">
        <v>104.4</v>
      </c>
      <c r="H35473" s="5">
        <v>104.3</v>
      </c>
      <c r="I35473" s="5">
        <v>0</v>
      </c>
      <c r="J35473" s="5">
        <v>0</v>
      </c>
      <c r="K35473" s="5">
        <v>0</v>
      </c>
    </row>
    <row r="35474" spans="1:11" x14ac:dyDescent="0.25">
      <c r="A35474" s="5">
        <f>35467</f>
      </c>
      <c r="B35474" s="5" t="s">
        <v>35482</v>
      </c>
      <c r="C35474" s="5">
        <v>104.3</v>
      </c>
      <c r="D35474" s="5">
        <v>0.1</v>
      </c>
      <c r="E35474" s="5">
        <v>104.5</v>
      </c>
      <c r="F35474" s="5">
        <v>209.3</v>
      </c>
      <c r="G35474" s="5">
        <v>104.4</v>
      </c>
      <c r="H35474" s="5">
        <v>104.3</v>
      </c>
      <c r="I35474" s="5">
        <v>0</v>
      </c>
      <c r="J35474" s="5">
        <v>0</v>
      </c>
      <c r="K35474" s="5">
        <v>0</v>
      </c>
    </row>
    <row r="35475" spans="1:11" x14ac:dyDescent="0.25">
      <c r="A35475" s="5">
        <f>35468</f>
      </c>
      <c r="B35475" s="5" t="s">
        <v>35483</v>
      </c>
      <c r="C35475" s="5">
        <v>104.3</v>
      </c>
      <c r="D35475" s="5">
        <v>0.1</v>
      </c>
      <c r="E35475" s="5">
        <v>98.2</v>
      </c>
      <c r="F35475" s="5">
        <v>200.9</v>
      </c>
      <c r="G35475" s="5">
        <v>100.7</v>
      </c>
      <c r="H35475" s="5">
        <v>100.9</v>
      </c>
      <c r="I35475" s="5">
        <v>0</v>
      </c>
      <c r="J35475" s="5">
        <v>0</v>
      </c>
      <c r="K35475" s="5">
        <v>0</v>
      </c>
    </row>
    <row r="35476" spans="1:11" x14ac:dyDescent="0.25">
      <c r="A35476" s="5">
        <f>35469</f>
      </c>
      <c r="B35476" s="5" t="s">
        <v>35484</v>
      </c>
      <c r="C35476" s="5">
        <v>98</v>
      </c>
      <c r="D35476" s="5">
        <v>0.1</v>
      </c>
      <c r="E35476" s="5">
        <v>98.2</v>
      </c>
      <c r="F35476" s="5">
        <v>200.9</v>
      </c>
      <c r="G35476" s="5">
        <v>100.7</v>
      </c>
      <c r="H35476" s="5">
        <v>100.9</v>
      </c>
      <c r="I35476" s="5">
        <v>0</v>
      </c>
      <c r="J35476" s="5">
        <v>0</v>
      </c>
      <c r="K35476" s="5">
        <v>0</v>
      </c>
    </row>
    <row r="35477" spans="1:11" x14ac:dyDescent="0.25">
      <c r="A35477" s="5">
        <f>35470</f>
      </c>
      <c r="B35477" s="5" t="s">
        <v>35485</v>
      </c>
      <c r="C35477" s="5">
        <v>98</v>
      </c>
      <c r="D35477" s="5">
        <v>0.1</v>
      </c>
      <c r="E35477" s="5">
        <v>98.2</v>
      </c>
      <c r="F35477" s="5">
        <v>200.9</v>
      </c>
      <c r="G35477" s="5">
        <v>100.7</v>
      </c>
      <c r="H35477" s="5">
        <v>100.9</v>
      </c>
      <c r="I35477" s="5">
        <v>0</v>
      </c>
      <c r="J35477" s="5">
        <v>0</v>
      </c>
      <c r="K35477" s="5">
        <v>0</v>
      </c>
    </row>
    <row r="35478" spans="1:11" x14ac:dyDescent="0.25">
      <c r="A35478" s="5">
        <f>35471</f>
      </c>
      <c r="B35478" s="5" t="s">
        <v>35486</v>
      </c>
      <c r="C35478" s="5">
        <v>98</v>
      </c>
      <c r="D35478" s="5">
        <v>0.1</v>
      </c>
      <c r="E35478" s="5">
        <v>98.2</v>
      </c>
      <c r="F35478" s="5">
        <v>200.9</v>
      </c>
      <c r="G35478" s="5">
        <v>100.7</v>
      </c>
      <c r="H35478" s="5">
        <v>100.9</v>
      </c>
      <c r="I35478" s="5">
        <v>0</v>
      </c>
      <c r="J35478" s="5">
        <v>0</v>
      </c>
      <c r="K35478" s="5">
        <v>0</v>
      </c>
    </row>
    <row r="35479" spans="1:11" x14ac:dyDescent="0.25">
      <c r="A35479" s="5">
        <f>35472</f>
      </c>
      <c r="B35479" s="5" t="s">
        <v>35487</v>
      </c>
      <c r="C35479" s="5">
        <v>97.6</v>
      </c>
      <c r="D35479" s="5">
        <v>0.1</v>
      </c>
      <c r="E35479" s="5">
        <v>97.8</v>
      </c>
      <c r="F35479" s="5">
        <v>194.8</v>
      </c>
      <c r="G35479" s="5">
        <v>97.1</v>
      </c>
      <c r="H35479" s="5">
        <v>96.9</v>
      </c>
      <c r="I35479" s="5">
        <v>0</v>
      </c>
      <c r="J35479" s="5">
        <v>0</v>
      </c>
      <c r="K35479" s="5">
        <v>0</v>
      </c>
    </row>
    <row r="35480" spans="1:11" x14ac:dyDescent="0.25">
      <c r="A35480" s="5">
        <f>35473</f>
      </c>
      <c r="B35480" s="5" t="s">
        <v>35488</v>
      </c>
      <c r="C35480" s="5">
        <v>97.6</v>
      </c>
      <c r="D35480" s="5">
        <v>0.1</v>
      </c>
      <c r="E35480" s="5">
        <v>97.8</v>
      </c>
      <c r="F35480" s="5">
        <v>194.8</v>
      </c>
      <c r="G35480" s="5">
        <v>97.1</v>
      </c>
      <c r="H35480" s="5">
        <v>96.9</v>
      </c>
      <c r="I35480" s="5">
        <v>0</v>
      </c>
      <c r="J35480" s="5">
        <v>0</v>
      </c>
      <c r="K35480" s="5">
        <v>0</v>
      </c>
    </row>
    <row r="35481" spans="1:11" x14ac:dyDescent="0.25">
      <c r="A35481" s="5">
        <f>35474</f>
      </c>
      <c r="B35481" s="5" t="s">
        <v>35489</v>
      </c>
      <c r="C35481" s="5">
        <v>96.2</v>
      </c>
      <c r="D35481" s="5">
        <v>0.1</v>
      </c>
      <c r="E35481" s="5">
        <v>96.3</v>
      </c>
      <c r="F35481" s="5">
        <v>189.7</v>
      </c>
      <c r="G35481" s="5">
        <v>94.6</v>
      </c>
      <c r="H35481" s="5">
        <v>94.4</v>
      </c>
      <c r="I35481" s="5">
        <v>0</v>
      </c>
      <c r="J35481" s="5">
        <v>0</v>
      </c>
      <c r="K35481" s="5">
        <v>0</v>
      </c>
    </row>
    <row r="35482" spans="1:11" x14ac:dyDescent="0.25">
      <c r="A35482" s="5">
        <f>35475</f>
      </c>
      <c r="B35482" s="5" t="s">
        <v>35490</v>
      </c>
      <c r="C35482" s="5">
        <v>96.2</v>
      </c>
      <c r="D35482" s="5">
        <v>0.1</v>
      </c>
      <c r="E35482" s="5">
        <v>96.3</v>
      </c>
      <c r="F35482" s="5">
        <v>189.7</v>
      </c>
      <c r="G35482" s="5">
        <v>94.6</v>
      </c>
      <c r="H35482" s="5">
        <v>94.4</v>
      </c>
      <c r="I35482" s="5">
        <v>0</v>
      </c>
      <c r="J35482" s="5">
        <v>0</v>
      </c>
      <c r="K35482" s="5">
        <v>0</v>
      </c>
    </row>
    <row r="35483" spans="1:11" x14ac:dyDescent="0.25">
      <c r="A35483" s="5">
        <f>35476</f>
      </c>
      <c r="B35483" s="5" t="s">
        <v>35491</v>
      </c>
      <c r="C35483" s="5">
        <v>96.4</v>
      </c>
      <c r="D35483" s="5">
        <v>0.1</v>
      </c>
      <c r="E35483" s="5">
        <v>96.5</v>
      </c>
      <c r="F35483" s="5">
        <v>200</v>
      </c>
      <c r="G35483" s="5">
        <v>99.8</v>
      </c>
      <c r="H35483" s="5">
        <v>101.6</v>
      </c>
      <c r="I35483" s="5">
        <v>0</v>
      </c>
      <c r="J35483" s="5">
        <v>0</v>
      </c>
      <c r="K35483" s="5">
        <v>0</v>
      </c>
    </row>
    <row r="35484" spans="1:11" x14ac:dyDescent="0.25">
      <c r="A35484" s="5">
        <f>35477</f>
      </c>
      <c r="B35484" s="5" t="s">
        <v>35492</v>
      </c>
      <c r="C35484" s="5">
        <v>96.4</v>
      </c>
      <c r="D35484" s="5">
        <v>0.1</v>
      </c>
      <c r="E35484" s="5">
        <v>96.5</v>
      </c>
      <c r="F35484" s="5">
        <v>200</v>
      </c>
      <c r="G35484" s="5">
        <v>99.8</v>
      </c>
      <c r="H35484" s="5">
        <v>101.6</v>
      </c>
      <c r="I35484" s="5">
        <v>0</v>
      </c>
      <c r="J35484" s="5">
        <v>0</v>
      </c>
      <c r="K35484" s="5">
        <v>0</v>
      </c>
    </row>
    <row r="35485" spans="1:11" x14ac:dyDescent="0.25">
      <c r="A35485" s="5">
        <f>35478</f>
      </c>
      <c r="B35485" s="5" t="s">
        <v>35493</v>
      </c>
      <c r="C35485" s="5">
        <v>104.4</v>
      </c>
      <c r="D35485" s="5">
        <v>0.1</v>
      </c>
      <c r="E35485" s="5">
        <v>104.6</v>
      </c>
      <c r="F35485" s="5">
        <v>207.8</v>
      </c>
      <c r="G35485" s="5">
        <v>103.7</v>
      </c>
      <c r="H35485" s="5">
        <v>103.6</v>
      </c>
      <c r="I35485" s="5">
        <v>0</v>
      </c>
      <c r="J35485" s="5">
        <v>0</v>
      </c>
      <c r="K35485" s="5">
        <v>0</v>
      </c>
    </row>
    <row r="35486" spans="1:11" x14ac:dyDescent="0.25">
      <c r="A35486" s="5">
        <f>35479</f>
      </c>
      <c r="B35486" s="5" t="s">
        <v>35494</v>
      </c>
      <c r="C35486" s="5">
        <v>104.4</v>
      </c>
      <c r="D35486" s="5">
        <v>0.1</v>
      </c>
      <c r="E35486" s="5">
        <v>104.6</v>
      </c>
      <c r="F35486" s="5">
        <v>207.8</v>
      </c>
      <c r="G35486" s="5">
        <v>103.7</v>
      </c>
      <c r="H35486" s="5">
        <v>103.6</v>
      </c>
      <c r="I35486" s="5">
        <v>0</v>
      </c>
      <c r="J35486" s="5">
        <v>0</v>
      </c>
      <c r="K35486" s="5">
        <v>0</v>
      </c>
    </row>
    <row r="35487" spans="1:11" x14ac:dyDescent="0.25">
      <c r="A35487" s="5">
        <f>35480</f>
      </c>
      <c r="B35487" s="5" t="s">
        <v>35495</v>
      </c>
      <c r="C35487" s="5">
        <v>104.4</v>
      </c>
      <c r="D35487" s="5">
        <v>0.1</v>
      </c>
      <c r="E35487" s="5">
        <v>104.6</v>
      </c>
      <c r="F35487" s="5">
        <v>207.8</v>
      </c>
      <c r="G35487" s="5">
        <v>103.7</v>
      </c>
      <c r="H35487" s="5">
        <v>103.6</v>
      </c>
      <c r="I35487" s="5">
        <v>0</v>
      </c>
      <c r="J35487" s="5">
        <v>0</v>
      </c>
      <c r="K35487" s="5">
        <v>0</v>
      </c>
    </row>
    <row r="35488" spans="1:11" x14ac:dyDescent="0.25">
      <c r="A35488" s="5">
        <f>35481</f>
      </c>
      <c r="B35488" s="5" t="s">
        <v>35496</v>
      </c>
      <c r="C35488" s="5">
        <v>104.4</v>
      </c>
      <c r="D35488" s="5">
        <v>0.1</v>
      </c>
      <c r="E35488" s="5">
        <v>104.6</v>
      </c>
      <c r="F35488" s="5">
        <v>207.8</v>
      </c>
      <c r="G35488" s="5">
        <v>103.7</v>
      </c>
      <c r="H35488" s="5">
        <v>103.6</v>
      </c>
      <c r="I35488" s="5">
        <v>0</v>
      </c>
      <c r="J35488" s="5">
        <v>0</v>
      </c>
      <c r="K35488" s="5">
        <v>0</v>
      </c>
    </row>
    <row r="35489" spans="1:11" x14ac:dyDescent="0.25">
      <c r="A35489" s="5">
        <f>35482</f>
      </c>
      <c r="B35489" s="5" t="s">
        <v>35497</v>
      </c>
      <c r="C35489" s="5">
        <v>95.4</v>
      </c>
      <c r="D35489" s="5">
        <v>0.1</v>
      </c>
      <c r="E35489" s="5">
        <v>95.5</v>
      </c>
      <c r="F35489" s="5">
        <v>191.8</v>
      </c>
      <c r="G35489" s="5">
        <v>95.7</v>
      </c>
      <c r="H35489" s="5">
        <v>95.5</v>
      </c>
      <c r="I35489" s="5">
        <v>0</v>
      </c>
      <c r="J35489" s="5">
        <v>0</v>
      </c>
      <c r="K35489" s="5">
        <v>0</v>
      </c>
    </row>
    <row r="35490" spans="1:11" x14ac:dyDescent="0.25">
      <c r="A35490" s="5">
        <f>35483</f>
      </c>
      <c r="B35490" s="5" t="s">
        <v>35498</v>
      </c>
      <c r="C35490" s="5">
        <v>95.4</v>
      </c>
      <c r="D35490" s="5">
        <v>0.1</v>
      </c>
      <c r="E35490" s="5">
        <v>95.5</v>
      </c>
      <c r="F35490" s="5">
        <v>191.8</v>
      </c>
      <c r="G35490" s="5">
        <v>95.7</v>
      </c>
      <c r="H35490" s="5">
        <v>95.5</v>
      </c>
      <c r="I35490" s="5">
        <v>0</v>
      </c>
      <c r="J35490" s="5">
        <v>0</v>
      </c>
      <c r="K35490" s="5">
        <v>0</v>
      </c>
    </row>
    <row r="35491" spans="1:11" x14ac:dyDescent="0.25">
      <c r="A35491" s="5">
        <f>35484</f>
      </c>
      <c r="B35491" s="5" t="s">
        <v>35499</v>
      </c>
      <c r="C35491" s="5">
        <v>96.8</v>
      </c>
      <c r="D35491" s="5">
        <v>0.1</v>
      </c>
      <c r="E35491" s="5">
        <v>97</v>
      </c>
      <c r="F35491" s="5">
        <v>192.6</v>
      </c>
      <c r="G35491" s="5">
        <v>96.1</v>
      </c>
      <c r="H35491" s="5">
        <v>96</v>
      </c>
      <c r="I35491" s="5">
        <v>0</v>
      </c>
      <c r="J35491" s="5">
        <v>0</v>
      </c>
      <c r="K35491" s="5">
        <v>0</v>
      </c>
    </row>
    <row r="35492" spans="1:11" x14ac:dyDescent="0.25">
      <c r="A35492" s="5">
        <f>35485</f>
      </c>
      <c r="B35492" s="5" t="s">
        <v>35500</v>
      </c>
      <c r="C35492" s="5">
        <v>96.8</v>
      </c>
      <c r="D35492" s="5">
        <v>0.1</v>
      </c>
      <c r="E35492" s="5">
        <v>97</v>
      </c>
      <c r="F35492" s="5">
        <v>192.6</v>
      </c>
      <c r="G35492" s="5">
        <v>96.1</v>
      </c>
      <c r="H35492" s="5">
        <v>96</v>
      </c>
      <c r="I35492" s="5">
        <v>0</v>
      </c>
      <c r="J35492" s="5">
        <v>0</v>
      </c>
      <c r="K35492" s="5">
        <v>0</v>
      </c>
    </row>
    <row r="35493" spans="1:11" x14ac:dyDescent="0.25">
      <c r="A35493" s="5">
        <f>35486</f>
      </c>
      <c r="B35493" s="5" t="s">
        <v>35501</v>
      </c>
      <c r="C35493" s="5">
        <v>97.6</v>
      </c>
      <c r="D35493" s="5">
        <v>0.1</v>
      </c>
      <c r="E35493" s="5">
        <v>97.8</v>
      </c>
      <c r="F35493" s="5">
        <v>199.5</v>
      </c>
      <c r="G35493" s="5">
        <v>99.4</v>
      </c>
      <c r="H35493" s="5">
        <v>99.1</v>
      </c>
      <c r="I35493" s="5">
        <v>0</v>
      </c>
      <c r="J35493" s="5">
        <v>0</v>
      </c>
      <c r="K35493" s="5">
        <v>0</v>
      </c>
    </row>
    <row r="35494" spans="1:11" x14ac:dyDescent="0.25">
      <c r="A35494" s="5">
        <f>35487</f>
      </c>
      <c r="B35494" s="5" t="s">
        <v>35502</v>
      </c>
      <c r="C35494" s="5">
        <v>97.6</v>
      </c>
      <c r="D35494" s="5">
        <v>0.1</v>
      </c>
      <c r="E35494" s="5">
        <v>97.8</v>
      </c>
      <c r="F35494" s="5">
        <v>199.5</v>
      </c>
      <c r="G35494" s="5">
        <v>99.4</v>
      </c>
      <c r="H35494" s="5">
        <v>99.1</v>
      </c>
      <c r="I35494" s="5">
        <v>0</v>
      </c>
      <c r="J35494" s="5">
        <v>0</v>
      </c>
      <c r="K35494" s="5">
        <v>0</v>
      </c>
    </row>
    <row r="35495" spans="1:11" x14ac:dyDescent="0.25">
      <c r="A35495" s="5">
        <f>35488</f>
      </c>
      <c r="B35495" s="5" t="s">
        <v>35503</v>
      </c>
      <c r="C35495" s="5">
        <v>96.3</v>
      </c>
      <c r="D35495" s="5">
        <v>0.1</v>
      </c>
      <c r="E35495" s="5">
        <v>96.4</v>
      </c>
      <c r="F35495" s="5">
        <v>191.8</v>
      </c>
      <c r="G35495" s="5">
        <v>95.7</v>
      </c>
      <c r="H35495" s="5">
        <v>95.6</v>
      </c>
      <c r="I35495" s="5">
        <v>0</v>
      </c>
      <c r="J35495" s="5">
        <v>0</v>
      </c>
      <c r="K35495" s="5">
        <v>0</v>
      </c>
    </row>
    <row r="35496" spans="1:11" x14ac:dyDescent="0.25">
      <c r="A35496" s="5">
        <f>35489</f>
      </c>
      <c r="B35496" s="5" t="s">
        <v>35504</v>
      </c>
      <c r="C35496" s="5">
        <v>96.3</v>
      </c>
      <c r="D35496" s="5">
        <v>0.1</v>
      </c>
      <c r="E35496" s="5">
        <v>96.4</v>
      </c>
      <c r="F35496" s="5">
        <v>191.8</v>
      </c>
      <c r="G35496" s="5">
        <v>95.7</v>
      </c>
      <c r="H35496" s="5">
        <v>95.6</v>
      </c>
      <c r="I35496" s="5">
        <v>0</v>
      </c>
      <c r="J35496" s="5">
        <v>0</v>
      </c>
      <c r="K35496" s="5">
        <v>0</v>
      </c>
    </row>
    <row r="35497" spans="1:11" x14ac:dyDescent="0.25">
      <c r="A35497" s="5">
        <f>35490</f>
      </c>
      <c r="B35497" s="5" t="s">
        <v>35505</v>
      </c>
      <c r="C35497" s="5">
        <v>96.3</v>
      </c>
      <c r="D35497" s="5">
        <v>0.1</v>
      </c>
      <c r="E35497" s="5">
        <v>96.4</v>
      </c>
      <c r="F35497" s="5">
        <v>191.8</v>
      </c>
      <c r="G35497" s="5">
        <v>95.7</v>
      </c>
      <c r="H35497" s="5">
        <v>95.6</v>
      </c>
      <c r="I35497" s="5">
        <v>0</v>
      </c>
      <c r="J35497" s="5">
        <v>0</v>
      </c>
      <c r="K35497" s="5">
        <v>0</v>
      </c>
    </row>
    <row r="35498" spans="1:11" x14ac:dyDescent="0.25">
      <c r="A35498" s="5">
        <f>35491</f>
      </c>
      <c r="B35498" s="5" t="s">
        <v>35506</v>
      </c>
      <c r="C35498" s="5">
        <v>96.3</v>
      </c>
      <c r="D35498" s="5">
        <v>0.1</v>
      </c>
      <c r="E35498" s="5">
        <v>96.4</v>
      </c>
      <c r="F35498" s="5">
        <v>191.8</v>
      </c>
      <c r="G35498" s="5">
        <v>95.7</v>
      </c>
      <c r="H35498" s="5">
        <v>95.6</v>
      </c>
      <c r="I35498" s="5">
        <v>0</v>
      </c>
      <c r="J35498" s="5">
        <v>0</v>
      </c>
      <c r="K35498" s="5">
        <v>0</v>
      </c>
    </row>
    <row r="35499" spans="1:11" x14ac:dyDescent="0.25">
      <c r="A35499" s="5">
        <f>35492</f>
      </c>
      <c r="B35499" s="5" t="s">
        <v>35507</v>
      </c>
      <c r="C35499" s="5">
        <v>96.6</v>
      </c>
      <c r="D35499" s="5">
        <v>0.1</v>
      </c>
      <c r="E35499" s="5">
        <v>96.7</v>
      </c>
      <c r="F35499" s="5">
        <v>204.3</v>
      </c>
      <c r="G35499" s="5">
        <v>101.7</v>
      </c>
      <c r="H35499" s="5">
        <v>101.3</v>
      </c>
      <c r="I35499" s="5">
        <v>0</v>
      </c>
      <c r="J35499" s="5">
        <v>0</v>
      </c>
      <c r="K35499" s="5">
        <v>0</v>
      </c>
    </row>
    <row r="35500" spans="1:11" x14ac:dyDescent="0.25">
      <c r="A35500" s="5">
        <f>35493</f>
      </c>
      <c r="B35500" s="5" t="s">
        <v>35508</v>
      </c>
      <c r="C35500" s="5">
        <v>96.6</v>
      </c>
      <c r="D35500" s="5">
        <v>0.1</v>
      </c>
      <c r="E35500" s="5">
        <v>96.7</v>
      </c>
      <c r="F35500" s="5">
        <v>204.3</v>
      </c>
      <c r="G35500" s="5">
        <v>101.7</v>
      </c>
      <c r="H35500" s="5">
        <v>101.3</v>
      </c>
      <c r="I35500" s="5">
        <v>0</v>
      </c>
      <c r="J35500" s="5">
        <v>0</v>
      </c>
      <c r="K35500" s="5">
        <v>0</v>
      </c>
    </row>
    <row r="35501" spans="1:11" x14ac:dyDescent="0.25">
      <c r="A35501" s="5">
        <f>35494</f>
      </c>
      <c r="B35501" s="5" t="s">
        <v>35509</v>
      </c>
      <c r="C35501" s="5">
        <v>103.1</v>
      </c>
      <c r="D35501" s="5">
        <v>0.1</v>
      </c>
      <c r="E35501" s="5">
        <v>103.2</v>
      </c>
      <c r="F35501" s="5">
        <v>204.9</v>
      </c>
      <c r="G35501" s="5">
        <v>102.3</v>
      </c>
      <c r="H35501" s="5">
        <v>102.2</v>
      </c>
      <c r="I35501" s="5">
        <v>0</v>
      </c>
      <c r="J35501" s="5">
        <v>0</v>
      </c>
      <c r="K35501" s="5">
        <v>0</v>
      </c>
    </row>
    <row r="35502" spans="1:11" x14ac:dyDescent="0.25">
      <c r="A35502" s="5">
        <f>35495</f>
      </c>
      <c r="B35502" s="5" t="s">
        <v>35510</v>
      </c>
      <c r="C35502" s="5">
        <v>103.1</v>
      </c>
      <c r="D35502" s="5">
        <v>0.1</v>
      </c>
      <c r="E35502" s="5">
        <v>103.2</v>
      </c>
      <c r="F35502" s="5">
        <v>204.9</v>
      </c>
      <c r="G35502" s="5">
        <v>102.3</v>
      </c>
      <c r="H35502" s="5">
        <v>102.2</v>
      </c>
      <c r="I35502" s="5">
        <v>0</v>
      </c>
      <c r="J35502" s="5">
        <v>0</v>
      </c>
      <c r="K35502" s="5">
        <v>0</v>
      </c>
    </row>
    <row r="35503" spans="1:11" x14ac:dyDescent="0.25">
      <c r="A35503" s="5">
        <f>35496</f>
      </c>
      <c r="B35503" s="5" t="s">
        <v>35511</v>
      </c>
      <c r="C35503" s="5">
        <v>97.9</v>
      </c>
      <c r="D35503" s="5">
        <v>0.1</v>
      </c>
      <c r="E35503" s="5">
        <v>98</v>
      </c>
      <c r="F35503" s="5">
        <v>196.1</v>
      </c>
      <c r="G35503" s="5">
        <v>96.8</v>
      </c>
      <c r="H35503" s="5">
        <v>95.8</v>
      </c>
      <c r="I35503" s="5">
        <v>0</v>
      </c>
      <c r="J35503" s="5">
        <v>0</v>
      </c>
      <c r="K35503" s="5">
        <v>0</v>
      </c>
    </row>
    <row r="35504" spans="1:11" x14ac:dyDescent="0.25">
      <c r="A35504" s="5">
        <f>35497</f>
      </c>
      <c r="B35504" s="5" t="s">
        <v>35512</v>
      </c>
      <c r="C35504" s="5">
        <v>97.9</v>
      </c>
      <c r="D35504" s="5">
        <v>0.1</v>
      </c>
      <c r="E35504" s="5">
        <v>98</v>
      </c>
      <c r="F35504" s="5">
        <v>196.1</v>
      </c>
      <c r="G35504" s="5">
        <v>96.8</v>
      </c>
      <c r="H35504" s="5">
        <v>95.8</v>
      </c>
      <c r="I35504" s="5">
        <v>0</v>
      </c>
      <c r="J35504" s="5">
        <v>0</v>
      </c>
      <c r="K35504" s="5">
        <v>0</v>
      </c>
    </row>
    <row r="35505" spans="1:11" x14ac:dyDescent="0.25">
      <c r="A35505" s="5">
        <f>35498</f>
      </c>
      <c r="B35505" s="5" t="s">
        <v>35513</v>
      </c>
      <c r="C35505" s="5">
        <v>102.5</v>
      </c>
      <c r="D35505" s="5">
        <v>0.1</v>
      </c>
      <c r="E35505" s="5">
        <v>102.7</v>
      </c>
      <c r="F35505" s="5">
        <v>204.3</v>
      </c>
      <c r="G35505" s="5">
        <v>102</v>
      </c>
      <c r="H35505" s="5">
        <v>101.9</v>
      </c>
      <c r="I35505" s="5">
        <v>0</v>
      </c>
      <c r="J35505" s="5">
        <v>0</v>
      </c>
      <c r="K35505" s="5">
        <v>0</v>
      </c>
    </row>
    <row r="35506" spans="1:11" x14ac:dyDescent="0.25">
      <c r="A35506" s="5">
        <f>35499</f>
      </c>
      <c r="B35506" s="5" t="s">
        <v>35514</v>
      </c>
      <c r="C35506" s="5">
        <v>102.5</v>
      </c>
      <c r="D35506" s="5">
        <v>0.1</v>
      </c>
      <c r="E35506" s="5">
        <v>102.7</v>
      </c>
      <c r="F35506" s="5">
        <v>204.3</v>
      </c>
      <c r="G35506" s="5">
        <v>102</v>
      </c>
      <c r="H35506" s="5">
        <v>101.9</v>
      </c>
      <c r="I35506" s="5">
        <v>0</v>
      </c>
      <c r="J35506" s="5">
        <v>0</v>
      </c>
      <c r="K35506" s="5">
        <v>0</v>
      </c>
    </row>
    <row r="35507" spans="1:11" x14ac:dyDescent="0.25">
      <c r="A35507" s="5">
        <f>35500</f>
      </c>
      <c r="B35507" s="5" t="s">
        <v>35515</v>
      </c>
      <c r="C35507" s="5">
        <v>102.5</v>
      </c>
      <c r="D35507" s="5">
        <v>0.1</v>
      </c>
      <c r="E35507" s="5">
        <v>102.7</v>
      </c>
      <c r="F35507" s="5">
        <v>204.3</v>
      </c>
      <c r="G35507" s="5">
        <v>102</v>
      </c>
      <c r="H35507" s="5">
        <v>101.9</v>
      </c>
      <c r="I35507" s="5">
        <v>0</v>
      </c>
      <c r="J35507" s="5">
        <v>0</v>
      </c>
      <c r="K35507" s="5">
        <v>0</v>
      </c>
    </row>
    <row r="35508" spans="1:11" x14ac:dyDescent="0.25">
      <c r="A35508" s="5">
        <f>35501</f>
      </c>
      <c r="B35508" s="5" t="s">
        <v>35516</v>
      </c>
      <c r="C35508" s="5">
        <v>102.5</v>
      </c>
      <c r="D35508" s="5">
        <v>0.1</v>
      </c>
      <c r="E35508" s="5">
        <v>102.7</v>
      </c>
      <c r="F35508" s="5">
        <v>204.3</v>
      </c>
      <c r="G35508" s="5">
        <v>102</v>
      </c>
      <c r="H35508" s="5">
        <v>101.9</v>
      </c>
      <c r="I35508" s="5">
        <v>0</v>
      </c>
      <c r="J35508" s="5">
        <v>0</v>
      </c>
      <c r="K35508" s="5">
        <v>0</v>
      </c>
    </row>
    <row r="35509" spans="1:11" x14ac:dyDescent="0.25">
      <c r="A35509" s="5">
        <f>35502</f>
      </c>
      <c r="B35509" s="5" t="s">
        <v>35517</v>
      </c>
      <c r="C35509" s="5">
        <v>99</v>
      </c>
      <c r="D35509" s="5">
        <v>0.1</v>
      </c>
      <c r="E35509" s="5">
        <v>99.1</v>
      </c>
      <c r="F35509" s="5">
        <v>196.3</v>
      </c>
      <c r="G35509" s="5">
        <v>98</v>
      </c>
      <c r="H35509" s="5">
        <v>97.9</v>
      </c>
      <c r="I35509" s="5">
        <v>0</v>
      </c>
      <c r="J35509" s="5">
        <v>0</v>
      </c>
      <c r="K35509" s="5">
        <v>0</v>
      </c>
    </row>
    <row r="35510" spans="1:11" x14ac:dyDescent="0.25">
      <c r="A35510" s="5">
        <f>35503</f>
      </c>
      <c r="B35510" s="5" t="s">
        <v>35518</v>
      </c>
      <c r="C35510" s="5">
        <v>99</v>
      </c>
      <c r="D35510" s="5">
        <v>0.1</v>
      </c>
      <c r="E35510" s="5">
        <v>99.1</v>
      </c>
      <c r="F35510" s="5">
        <v>196.3</v>
      </c>
      <c r="G35510" s="5">
        <v>98</v>
      </c>
      <c r="H35510" s="5">
        <v>97.9</v>
      </c>
      <c r="I35510" s="5">
        <v>0</v>
      </c>
      <c r="J35510" s="5">
        <v>0</v>
      </c>
      <c r="K35510" s="5">
        <v>0</v>
      </c>
    </row>
    <row r="35511" spans="1:11" x14ac:dyDescent="0.25">
      <c r="A35511" s="5">
        <f>35504</f>
      </c>
      <c r="B35511" s="5" t="s">
        <v>35519</v>
      </c>
      <c r="C35511" s="5">
        <v>97.7</v>
      </c>
      <c r="D35511" s="5">
        <v>0.1</v>
      </c>
      <c r="E35511" s="5">
        <v>97.9</v>
      </c>
      <c r="F35511" s="5">
        <v>196.7</v>
      </c>
      <c r="G35511" s="5">
        <v>98</v>
      </c>
      <c r="H35511" s="5">
        <v>97.8</v>
      </c>
      <c r="I35511" s="5">
        <v>0</v>
      </c>
      <c r="J35511" s="5">
        <v>0</v>
      </c>
      <c r="K35511" s="5">
        <v>0</v>
      </c>
    </row>
    <row r="35512" spans="1:11" x14ac:dyDescent="0.25">
      <c r="A35512" s="5">
        <f>35505</f>
      </c>
      <c r="B35512" s="5" t="s">
        <v>35520</v>
      </c>
      <c r="C35512" s="5">
        <v>97.7</v>
      </c>
      <c r="D35512" s="5">
        <v>0.1</v>
      </c>
      <c r="E35512" s="5">
        <v>97.9</v>
      </c>
      <c r="F35512" s="5">
        <v>196.7</v>
      </c>
      <c r="G35512" s="5">
        <v>98</v>
      </c>
      <c r="H35512" s="5">
        <v>97.8</v>
      </c>
      <c r="I35512" s="5">
        <v>0</v>
      </c>
      <c r="J35512" s="5">
        <v>0</v>
      </c>
      <c r="K35512" s="5">
        <v>0</v>
      </c>
    </row>
    <row r="35513" spans="1:11" x14ac:dyDescent="0.25">
      <c r="A35513" s="5">
        <f>35506</f>
      </c>
      <c r="B35513" s="5" t="s">
        <v>35521</v>
      </c>
      <c r="C35513" s="5">
        <v>104.4</v>
      </c>
      <c r="D35513" s="5">
        <v>0.1</v>
      </c>
      <c r="E35513" s="5">
        <v>104.6</v>
      </c>
      <c r="F35513" s="5">
        <v>205.7</v>
      </c>
      <c r="G35513" s="5">
        <v>102.8</v>
      </c>
      <c r="H35513" s="5">
        <v>102.7</v>
      </c>
      <c r="I35513" s="5">
        <v>0</v>
      </c>
      <c r="J35513" s="5">
        <v>0</v>
      </c>
      <c r="K35513" s="5">
        <v>0</v>
      </c>
    </row>
    <row r="35514" spans="1:11" x14ac:dyDescent="0.25">
      <c r="A35514" s="5">
        <f>35507</f>
      </c>
      <c r="B35514" s="5" t="s">
        <v>35522</v>
      </c>
      <c r="C35514" s="5">
        <v>104.4</v>
      </c>
      <c r="D35514" s="5">
        <v>0.1</v>
      </c>
      <c r="E35514" s="5">
        <v>104.6</v>
      </c>
      <c r="F35514" s="5">
        <v>205.7</v>
      </c>
      <c r="G35514" s="5">
        <v>102.8</v>
      </c>
      <c r="H35514" s="5">
        <v>102.7</v>
      </c>
      <c r="I35514" s="5">
        <v>0</v>
      </c>
      <c r="J35514" s="5">
        <v>0</v>
      </c>
      <c r="K35514" s="5">
        <v>0</v>
      </c>
    </row>
    <row r="35515" spans="1:11" x14ac:dyDescent="0.25">
      <c r="A35515" s="5">
        <f>35508</f>
      </c>
      <c r="B35515" s="5" t="s">
        <v>35523</v>
      </c>
      <c r="C35515" s="5">
        <v>102.2</v>
      </c>
      <c r="D35515" s="5">
        <v>0.1</v>
      </c>
      <c r="E35515" s="5">
        <v>102.4</v>
      </c>
      <c r="F35515" s="5">
        <v>204.2</v>
      </c>
      <c r="G35515" s="5">
        <v>101.9</v>
      </c>
      <c r="H35515" s="5">
        <v>101.7</v>
      </c>
      <c r="I35515" s="5">
        <v>0</v>
      </c>
      <c r="J35515" s="5">
        <v>0</v>
      </c>
      <c r="K35515" s="5">
        <v>0</v>
      </c>
    </row>
    <row r="35516" spans="1:11" x14ac:dyDescent="0.25">
      <c r="A35516" s="5">
        <f>35509</f>
      </c>
      <c r="B35516" s="5" t="s">
        <v>35524</v>
      </c>
      <c r="C35516" s="5">
        <v>102.2</v>
      </c>
      <c r="D35516" s="5">
        <v>0.1</v>
      </c>
      <c r="E35516" s="5">
        <v>102.4</v>
      </c>
      <c r="F35516" s="5">
        <v>204.2</v>
      </c>
      <c r="G35516" s="5">
        <v>101.9</v>
      </c>
      <c r="H35516" s="5">
        <v>101.7</v>
      </c>
      <c r="I35516" s="5">
        <v>0</v>
      </c>
      <c r="J35516" s="5">
        <v>0</v>
      </c>
      <c r="K35516" s="5">
        <v>0</v>
      </c>
    </row>
    <row r="35517" spans="1:11" x14ac:dyDescent="0.25">
      <c r="A35517" s="5">
        <f>35510</f>
      </c>
      <c r="B35517" s="5" t="s">
        <v>35525</v>
      </c>
      <c r="C35517" s="5">
        <v>102.2</v>
      </c>
      <c r="D35517" s="5">
        <v>0.1</v>
      </c>
      <c r="E35517" s="5">
        <v>102.4</v>
      </c>
      <c r="F35517" s="5">
        <v>204.2</v>
      </c>
      <c r="G35517" s="5">
        <v>101.9</v>
      </c>
      <c r="H35517" s="5">
        <v>101.7</v>
      </c>
      <c r="I35517" s="5">
        <v>0</v>
      </c>
      <c r="J35517" s="5">
        <v>0</v>
      </c>
      <c r="K35517" s="5">
        <v>0</v>
      </c>
    </row>
    <row r="35518" spans="1:11" x14ac:dyDescent="0.25">
      <c r="A35518" s="5">
        <f>35511</f>
      </c>
      <c r="B35518" s="5" t="s">
        <v>35526</v>
      </c>
      <c r="C35518" s="5">
        <v>102.2</v>
      </c>
      <c r="D35518" s="5">
        <v>0.1</v>
      </c>
      <c r="E35518" s="5">
        <v>102.4</v>
      </c>
      <c r="F35518" s="5">
        <v>204.2</v>
      </c>
      <c r="G35518" s="5">
        <v>101.9</v>
      </c>
      <c r="H35518" s="5">
        <v>101.7</v>
      </c>
      <c r="I35518" s="5">
        <v>0</v>
      </c>
      <c r="J35518" s="5">
        <v>0</v>
      </c>
      <c r="K35518" s="5">
        <v>0</v>
      </c>
    </row>
    <row r="35519" spans="1:11" x14ac:dyDescent="0.25">
      <c r="A35519" s="5">
        <f>35512</f>
      </c>
      <c r="B35519" s="5" t="s">
        <v>35527</v>
      </c>
      <c r="C35519" s="5">
        <v>102</v>
      </c>
      <c r="D35519" s="5">
        <v>0.1</v>
      </c>
      <c r="E35519" s="5">
        <v>102.1</v>
      </c>
      <c r="F35519" s="5">
        <v>203.8</v>
      </c>
      <c r="G35519" s="5">
        <v>101.7</v>
      </c>
      <c r="H35519" s="5">
        <v>101.5</v>
      </c>
      <c r="I35519" s="5">
        <v>0</v>
      </c>
      <c r="J35519" s="5">
        <v>0</v>
      </c>
      <c r="K35519" s="5">
        <v>0</v>
      </c>
    </row>
    <row r="35520" spans="1:11" x14ac:dyDescent="0.25">
      <c r="A35520" s="5">
        <f>35513</f>
      </c>
      <c r="B35520" s="5" t="s">
        <v>35528</v>
      </c>
      <c r="C35520" s="5">
        <v>102</v>
      </c>
      <c r="D35520" s="5">
        <v>0.1</v>
      </c>
      <c r="E35520" s="5">
        <v>102.1</v>
      </c>
      <c r="F35520" s="5">
        <v>203.8</v>
      </c>
      <c r="G35520" s="5">
        <v>101.7</v>
      </c>
      <c r="H35520" s="5">
        <v>101.5</v>
      </c>
      <c r="I35520" s="5">
        <v>0</v>
      </c>
      <c r="J35520" s="5">
        <v>0</v>
      </c>
      <c r="K35520" s="5">
        <v>0</v>
      </c>
    </row>
    <row r="35521" spans="1:11" x14ac:dyDescent="0.25">
      <c r="A35521" s="5">
        <f>35514</f>
      </c>
      <c r="B35521" s="5" t="s">
        <v>35529</v>
      </c>
      <c r="C35521" s="5">
        <v>97</v>
      </c>
      <c r="D35521" s="5">
        <v>0.1</v>
      </c>
      <c r="E35521" s="5">
        <v>97.1</v>
      </c>
      <c r="F35521" s="5">
        <v>207.8</v>
      </c>
      <c r="G35521" s="5">
        <v>103.7</v>
      </c>
      <c r="H35521" s="5">
        <v>103.6</v>
      </c>
      <c r="I35521" s="5">
        <v>0</v>
      </c>
      <c r="J35521" s="5">
        <v>0</v>
      </c>
      <c r="K35521" s="5">
        <v>0</v>
      </c>
    </row>
    <row r="35522" spans="1:11" x14ac:dyDescent="0.25">
      <c r="A35522" s="5">
        <f>35515</f>
      </c>
      <c r="B35522" s="5" t="s">
        <v>35530</v>
      </c>
      <c r="C35522" s="5">
        <v>97</v>
      </c>
      <c r="D35522" s="5">
        <v>0.1</v>
      </c>
      <c r="E35522" s="5">
        <v>97.1</v>
      </c>
      <c r="F35522" s="5">
        <v>207.8</v>
      </c>
      <c r="G35522" s="5">
        <v>103.7</v>
      </c>
      <c r="H35522" s="5">
        <v>103.6</v>
      </c>
      <c r="I35522" s="5">
        <v>0</v>
      </c>
      <c r="J35522" s="5">
        <v>0</v>
      </c>
      <c r="K35522" s="5">
        <v>0</v>
      </c>
    </row>
    <row r="35523" spans="1:11" x14ac:dyDescent="0.25">
      <c r="A35523" s="5">
        <f>35516</f>
      </c>
      <c r="B35523" s="5" t="s">
        <v>35531</v>
      </c>
      <c r="C35523" s="5">
        <v>95.3</v>
      </c>
      <c r="D35523" s="5">
        <v>0.1</v>
      </c>
      <c r="E35523" s="5">
        <v>95.4</v>
      </c>
      <c r="F35523" s="5">
        <v>190.8</v>
      </c>
      <c r="G35523" s="5">
        <v>95.5</v>
      </c>
      <c r="H35523" s="5">
        <v>101.3</v>
      </c>
      <c r="I35523" s="5">
        <v>0</v>
      </c>
      <c r="J35523" s="5">
        <v>0</v>
      </c>
      <c r="K35523" s="5">
        <v>0</v>
      </c>
    </row>
    <row r="35524" spans="1:11" x14ac:dyDescent="0.25">
      <c r="A35524" s="5">
        <f>35517</f>
      </c>
      <c r="B35524" s="5" t="s">
        <v>35532</v>
      </c>
      <c r="C35524" s="5">
        <v>95.3</v>
      </c>
      <c r="D35524" s="5">
        <v>0.1</v>
      </c>
      <c r="E35524" s="5">
        <v>95.4</v>
      </c>
      <c r="F35524" s="5">
        <v>190.8</v>
      </c>
      <c r="G35524" s="5">
        <v>95.5</v>
      </c>
      <c r="H35524" s="5">
        <v>101.3</v>
      </c>
      <c r="I35524" s="5">
        <v>0</v>
      </c>
      <c r="J35524" s="5">
        <v>0</v>
      </c>
      <c r="K35524" s="5">
        <v>0</v>
      </c>
    </row>
    <row r="35525" spans="1:11" x14ac:dyDescent="0.25">
      <c r="A35525" s="5">
        <f>35518</f>
      </c>
      <c r="B35525" s="5" t="s">
        <v>35533</v>
      </c>
      <c r="C35525" s="5">
        <v>102.5</v>
      </c>
      <c r="D35525" s="5">
        <v>0.1</v>
      </c>
      <c r="E35525" s="5">
        <v>102.7</v>
      </c>
      <c r="F35525" s="5">
        <v>204.5</v>
      </c>
      <c r="G35525" s="5">
        <v>101.7</v>
      </c>
      <c r="H35525" s="5">
        <v>100.9</v>
      </c>
      <c r="I35525" s="5">
        <v>0</v>
      </c>
      <c r="J35525" s="5">
        <v>0</v>
      </c>
      <c r="K35525" s="5">
        <v>0</v>
      </c>
    </row>
    <row r="35526" spans="1:11" x14ac:dyDescent="0.25">
      <c r="A35526" s="5">
        <f>35519</f>
      </c>
      <c r="B35526" s="5" t="s">
        <v>35534</v>
      </c>
      <c r="C35526" s="5">
        <v>102.5</v>
      </c>
      <c r="D35526" s="5">
        <v>0.1</v>
      </c>
      <c r="E35526" s="5">
        <v>102.7</v>
      </c>
      <c r="F35526" s="5">
        <v>204.5</v>
      </c>
      <c r="G35526" s="5">
        <v>101.7</v>
      </c>
      <c r="H35526" s="5">
        <v>100.9</v>
      </c>
      <c r="I35526" s="5">
        <v>0</v>
      </c>
      <c r="J35526" s="5">
        <v>0</v>
      </c>
      <c r="K35526" s="5">
        <v>0</v>
      </c>
    </row>
    <row r="35527" spans="1:11" x14ac:dyDescent="0.25">
      <c r="A35527" s="5">
        <f>35520</f>
      </c>
      <c r="B35527" s="5" t="s">
        <v>35535</v>
      </c>
      <c r="C35527" s="5">
        <v>102.5</v>
      </c>
      <c r="D35527" s="5">
        <v>0.1</v>
      </c>
      <c r="E35527" s="5">
        <v>102.7</v>
      </c>
      <c r="F35527" s="5">
        <v>204.5</v>
      </c>
      <c r="G35527" s="5">
        <v>101.7</v>
      </c>
      <c r="H35527" s="5">
        <v>100.9</v>
      </c>
      <c r="I35527" s="5">
        <v>0</v>
      </c>
      <c r="J35527" s="5">
        <v>0</v>
      </c>
      <c r="K35527" s="5">
        <v>0</v>
      </c>
    </row>
    <row r="35528" spans="1:11" x14ac:dyDescent="0.25">
      <c r="A35528" s="5">
        <f>35521</f>
      </c>
      <c r="B35528" s="5" t="s">
        <v>35536</v>
      </c>
      <c r="C35528" s="5">
        <v>102.5</v>
      </c>
      <c r="D35528" s="5">
        <v>0.1</v>
      </c>
      <c r="E35528" s="5">
        <v>102.7</v>
      </c>
      <c r="F35528" s="5">
        <v>204.5</v>
      </c>
      <c r="G35528" s="5">
        <v>101.7</v>
      </c>
      <c r="H35528" s="5">
        <v>100.9</v>
      </c>
      <c r="I35528" s="5">
        <v>0</v>
      </c>
      <c r="J35528" s="5">
        <v>0</v>
      </c>
      <c r="K35528" s="5">
        <v>0</v>
      </c>
    </row>
    <row r="35529" spans="1:11" x14ac:dyDescent="0.25">
      <c r="A35529" s="5">
        <f>35522</f>
      </c>
      <c r="B35529" s="5" t="s">
        <v>35537</v>
      </c>
      <c r="C35529" s="5">
        <v>102.1</v>
      </c>
      <c r="D35529" s="5">
        <v>0.1</v>
      </c>
      <c r="E35529" s="5">
        <v>102.3</v>
      </c>
      <c r="F35529" s="5">
        <v>197.2</v>
      </c>
      <c r="G35529" s="5">
        <v>98.6</v>
      </c>
      <c r="H35529" s="5">
        <v>98.6</v>
      </c>
      <c r="I35529" s="5">
        <v>0</v>
      </c>
      <c r="J35529" s="5">
        <v>0</v>
      </c>
      <c r="K35529" s="5">
        <v>0</v>
      </c>
    </row>
    <row r="35530" spans="1:11" x14ac:dyDescent="0.25">
      <c r="A35530" s="5">
        <f>35523</f>
      </c>
      <c r="B35530" s="5" t="s">
        <v>35538</v>
      </c>
      <c r="C35530" s="5">
        <v>102.1</v>
      </c>
      <c r="D35530" s="5">
        <v>0.1</v>
      </c>
      <c r="E35530" s="5">
        <v>102.3</v>
      </c>
      <c r="F35530" s="5">
        <v>197.2</v>
      </c>
      <c r="G35530" s="5">
        <v>98.6</v>
      </c>
      <c r="H35530" s="5">
        <v>98.6</v>
      </c>
      <c r="I35530" s="5">
        <v>0</v>
      </c>
      <c r="J35530" s="5">
        <v>0</v>
      </c>
      <c r="K35530" s="5">
        <v>0</v>
      </c>
    </row>
    <row r="35531" spans="1:11" x14ac:dyDescent="0.25">
      <c r="A35531" s="5">
        <f>35524</f>
      </c>
      <c r="B35531" s="5" t="s">
        <v>35539</v>
      </c>
      <c r="C35531" s="5">
        <v>95.3</v>
      </c>
      <c r="D35531" s="5">
        <v>0.1</v>
      </c>
      <c r="E35531" s="5">
        <v>95.4</v>
      </c>
      <c r="F35531" s="5">
        <v>188.7</v>
      </c>
      <c r="G35531" s="5">
        <v>94.2</v>
      </c>
      <c r="H35531" s="5">
        <v>94.1</v>
      </c>
      <c r="I35531" s="5">
        <v>0</v>
      </c>
      <c r="J35531" s="5">
        <v>0</v>
      </c>
      <c r="K35531" s="5">
        <v>0</v>
      </c>
    </row>
    <row r="35532" spans="1:11" x14ac:dyDescent="0.25">
      <c r="A35532" s="5">
        <f>35525</f>
      </c>
      <c r="B35532" s="5" t="s">
        <v>35540</v>
      </c>
      <c r="C35532" s="5">
        <v>95.3</v>
      </c>
      <c r="D35532" s="5">
        <v>0.1</v>
      </c>
      <c r="E35532" s="5">
        <v>95.4</v>
      </c>
      <c r="F35532" s="5">
        <v>188.7</v>
      </c>
      <c r="G35532" s="5">
        <v>94.2</v>
      </c>
      <c r="H35532" s="5">
        <v>94.1</v>
      </c>
      <c r="I35532" s="5">
        <v>0</v>
      </c>
      <c r="J35532" s="5">
        <v>0</v>
      </c>
      <c r="K35532" s="5">
        <v>0</v>
      </c>
    </row>
    <row r="35533" spans="1:11" x14ac:dyDescent="0.25">
      <c r="A35533" s="5">
        <f>35526</f>
      </c>
      <c r="B35533" s="5" t="s">
        <v>35541</v>
      </c>
      <c r="C35533" s="5">
        <v>95.8</v>
      </c>
      <c r="D35533" s="5">
        <v>0.1</v>
      </c>
      <c r="E35533" s="5">
        <v>96</v>
      </c>
      <c r="F35533" s="5">
        <v>189.4</v>
      </c>
      <c r="G35533" s="5">
        <v>94.6</v>
      </c>
      <c r="H35533" s="5">
        <v>94.5</v>
      </c>
      <c r="I35533" s="5">
        <v>0</v>
      </c>
      <c r="J35533" s="5">
        <v>0</v>
      </c>
      <c r="K35533" s="5">
        <v>0</v>
      </c>
    </row>
    <row r="35534" spans="1:11" x14ac:dyDescent="0.25">
      <c r="A35534" s="5">
        <f>35527</f>
      </c>
      <c r="B35534" s="5" t="s">
        <v>35542</v>
      </c>
      <c r="C35534" s="5">
        <v>95.8</v>
      </c>
      <c r="D35534" s="5">
        <v>0.1</v>
      </c>
      <c r="E35534" s="5">
        <v>96</v>
      </c>
      <c r="F35534" s="5">
        <v>189.4</v>
      </c>
      <c r="G35534" s="5">
        <v>94.6</v>
      </c>
      <c r="H35534" s="5">
        <v>94.5</v>
      </c>
      <c r="I35534" s="5">
        <v>0</v>
      </c>
      <c r="J35534" s="5">
        <v>0</v>
      </c>
      <c r="K35534" s="5">
        <v>0</v>
      </c>
    </row>
    <row r="35535" spans="1:11" x14ac:dyDescent="0.25">
      <c r="A35535" s="5">
        <f>35528</f>
      </c>
      <c r="B35535" s="5" t="s">
        <v>35543</v>
      </c>
      <c r="C35535" s="5">
        <v>94.1</v>
      </c>
      <c r="D35535" s="5">
        <v>0.1</v>
      </c>
      <c r="E35535" s="5">
        <v>94.2</v>
      </c>
      <c r="F35535" s="5">
        <v>189.3</v>
      </c>
      <c r="G35535" s="5">
        <v>94.5</v>
      </c>
      <c r="H35535" s="5">
        <v>94.3</v>
      </c>
      <c r="I35535" s="5">
        <v>0</v>
      </c>
      <c r="J35535" s="5">
        <v>0</v>
      </c>
      <c r="K35535" s="5">
        <v>0</v>
      </c>
    </row>
    <row r="35536" spans="1:11" x14ac:dyDescent="0.25">
      <c r="A35536" s="5">
        <f>35529</f>
      </c>
      <c r="B35536" s="5" t="s">
        <v>35544</v>
      </c>
      <c r="C35536" s="5">
        <v>94.1</v>
      </c>
      <c r="D35536" s="5">
        <v>0.1</v>
      </c>
      <c r="E35536" s="5">
        <v>94.2</v>
      </c>
      <c r="F35536" s="5">
        <v>189.3</v>
      </c>
      <c r="G35536" s="5">
        <v>94.5</v>
      </c>
      <c r="H35536" s="5">
        <v>94.3</v>
      </c>
      <c r="I35536" s="5">
        <v>0</v>
      </c>
      <c r="J35536" s="5">
        <v>0</v>
      </c>
      <c r="K35536" s="5">
        <v>0</v>
      </c>
    </row>
    <row r="35537" spans="1:11" x14ac:dyDescent="0.25">
      <c r="A35537" s="5">
        <f>35530</f>
      </c>
      <c r="B35537" s="5" t="s">
        <v>35545</v>
      </c>
      <c r="C35537" s="5">
        <v>94.1</v>
      </c>
      <c r="D35537" s="5">
        <v>0.1</v>
      </c>
      <c r="E35537" s="5">
        <v>94.2</v>
      </c>
      <c r="F35537" s="5">
        <v>189.3</v>
      </c>
      <c r="G35537" s="5">
        <v>94.5</v>
      </c>
      <c r="H35537" s="5">
        <v>94.3</v>
      </c>
      <c r="I35537" s="5">
        <v>0</v>
      </c>
      <c r="J35537" s="5">
        <v>0</v>
      </c>
      <c r="K35537" s="5">
        <v>0</v>
      </c>
    </row>
    <row r="35538" spans="1:11" x14ac:dyDescent="0.25">
      <c r="A35538" s="5">
        <f>35531</f>
      </c>
      <c r="B35538" s="5" t="s">
        <v>35546</v>
      </c>
      <c r="C35538" s="5">
        <v>94.1</v>
      </c>
      <c r="D35538" s="5">
        <v>0.1</v>
      </c>
      <c r="E35538" s="5">
        <v>94.2</v>
      </c>
      <c r="F35538" s="5">
        <v>189.3</v>
      </c>
      <c r="G35538" s="5">
        <v>94.5</v>
      </c>
      <c r="H35538" s="5">
        <v>94.3</v>
      </c>
      <c r="I35538" s="5">
        <v>0</v>
      </c>
      <c r="J35538" s="5">
        <v>0</v>
      </c>
      <c r="K35538" s="5">
        <v>0</v>
      </c>
    </row>
    <row r="35539" spans="1:11" x14ac:dyDescent="0.25">
      <c r="A35539" s="5">
        <f>35532</f>
      </c>
      <c r="B35539" s="5" t="s">
        <v>35547</v>
      </c>
      <c r="C35539" s="5">
        <v>102.7</v>
      </c>
      <c r="D35539" s="5">
        <v>0.1</v>
      </c>
      <c r="E35539" s="5">
        <v>102.9</v>
      </c>
      <c r="F35539" s="5">
        <v>208</v>
      </c>
      <c r="G35539" s="5">
        <v>103.7</v>
      </c>
      <c r="H35539" s="5">
        <v>103.5</v>
      </c>
      <c r="I35539" s="5">
        <v>0</v>
      </c>
      <c r="J35539" s="5">
        <v>0</v>
      </c>
      <c r="K35539" s="5">
        <v>0</v>
      </c>
    </row>
    <row r="35540" spans="1:11" x14ac:dyDescent="0.25">
      <c r="A35540" s="5">
        <f>35533</f>
      </c>
      <c r="B35540" s="5" t="s">
        <v>35548</v>
      </c>
      <c r="C35540" s="5">
        <v>102.7</v>
      </c>
      <c r="D35540" s="5">
        <v>0.1</v>
      </c>
      <c r="E35540" s="5">
        <v>102.9</v>
      </c>
      <c r="F35540" s="5">
        <v>208</v>
      </c>
      <c r="G35540" s="5">
        <v>103.7</v>
      </c>
      <c r="H35540" s="5">
        <v>103.5</v>
      </c>
      <c r="I35540" s="5">
        <v>0</v>
      </c>
      <c r="J35540" s="5">
        <v>0</v>
      </c>
      <c r="K35540" s="5">
        <v>0</v>
      </c>
    </row>
    <row r="35541" spans="1:11" x14ac:dyDescent="0.25">
      <c r="A35541" s="5">
        <f>35534</f>
      </c>
      <c r="B35541" s="5" t="s">
        <v>35549</v>
      </c>
      <c r="C35541" s="5">
        <v>103</v>
      </c>
      <c r="D35541" s="5">
        <v>0.1</v>
      </c>
      <c r="E35541" s="5">
        <v>103.1</v>
      </c>
      <c r="F35541" s="5">
        <v>207.6</v>
      </c>
      <c r="G35541" s="5">
        <v>103.5</v>
      </c>
      <c r="H35541" s="5">
        <v>103.4</v>
      </c>
      <c r="I35541" s="5">
        <v>0</v>
      </c>
      <c r="J35541" s="5">
        <v>0</v>
      </c>
      <c r="K35541" s="5">
        <v>0</v>
      </c>
    </row>
    <row r="35542" spans="1:11" x14ac:dyDescent="0.25">
      <c r="A35542" s="5">
        <f>35535</f>
      </c>
      <c r="B35542" s="5" t="s">
        <v>35550</v>
      </c>
      <c r="C35542" s="5">
        <v>103</v>
      </c>
      <c r="D35542" s="5">
        <v>0.1</v>
      </c>
      <c r="E35542" s="5">
        <v>103.1</v>
      </c>
      <c r="F35542" s="5">
        <v>207.6</v>
      </c>
      <c r="G35542" s="5">
        <v>103.5</v>
      </c>
      <c r="H35542" s="5">
        <v>103.4</v>
      </c>
      <c r="I35542" s="5">
        <v>0</v>
      </c>
      <c r="J35542" s="5">
        <v>0</v>
      </c>
      <c r="K35542" s="5">
        <v>0</v>
      </c>
    </row>
    <row r="35543" spans="1:11" x14ac:dyDescent="0.25">
      <c r="A35543" s="5">
        <f>35536</f>
      </c>
      <c r="B35543" s="5" t="s">
        <v>35551</v>
      </c>
      <c r="C35543" s="5">
        <v>104.1</v>
      </c>
      <c r="D35543" s="5">
        <v>0.1</v>
      </c>
      <c r="E35543" s="5">
        <v>104.3</v>
      </c>
      <c r="F35543" s="5">
        <v>207.5</v>
      </c>
      <c r="G35543" s="5">
        <v>102.8</v>
      </c>
      <c r="H35543" s="5">
        <v>102.2</v>
      </c>
      <c r="I35543" s="5">
        <v>0</v>
      </c>
      <c r="J35543" s="5">
        <v>0</v>
      </c>
      <c r="K35543" s="5">
        <v>0</v>
      </c>
    </row>
    <row r="35544" spans="1:11" x14ac:dyDescent="0.25">
      <c r="A35544" s="5">
        <f>35537</f>
      </c>
      <c r="B35544" s="5" t="s">
        <v>35552</v>
      </c>
      <c r="C35544" s="5">
        <v>104.1</v>
      </c>
      <c r="D35544" s="5">
        <v>0.1</v>
      </c>
      <c r="E35544" s="5">
        <v>104.3</v>
      </c>
      <c r="F35544" s="5">
        <v>207.5</v>
      </c>
      <c r="G35544" s="5">
        <v>102.8</v>
      </c>
      <c r="H35544" s="5">
        <v>102.2</v>
      </c>
      <c r="I35544" s="5">
        <v>0</v>
      </c>
      <c r="J35544" s="5">
        <v>0</v>
      </c>
      <c r="K35544" s="5">
        <v>0</v>
      </c>
    </row>
    <row r="35545" spans="1:11" x14ac:dyDescent="0.25">
      <c r="A35545" s="5">
        <f>35538</f>
      </c>
      <c r="B35545" s="5" t="s">
        <v>35553</v>
      </c>
      <c r="C35545" s="5">
        <v>96.4</v>
      </c>
      <c r="D35545" s="5">
        <v>0.1</v>
      </c>
      <c r="E35545" s="5">
        <v>96.6</v>
      </c>
      <c r="F35545" s="5">
        <v>193.9</v>
      </c>
      <c r="G35545" s="5">
        <v>96.6</v>
      </c>
      <c r="H35545" s="5">
        <v>96.3</v>
      </c>
      <c r="I35545" s="5">
        <v>0</v>
      </c>
      <c r="J35545" s="5">
        <v>0</v>
      </c>
      <c r="K35545" s="5">
        <v>0</v>
      </c>
    </row>
    <row r="35546" spans="1:11" x14ac:dyDescent="0.25">
      <c r="A35546" s="5">
        <f>35539</f>
      </c>
      <c r="B35546" s="5" t="s">
        <v>35554</v>
      </c>
      <c r="C35546" s="5">
        <v>96.4</v>
      </c>
      <c r="D35546" s="5">
        <v>0.1</v>
      </c>
      <c r="E35546" s="5">
        <v>96.6</v>
      </c>
      <c r="F35546" s="5">
        <v>193.9</v>
      </c>
      <c r="G35546" s="5">
        <v>96.6</v>
      </c>
      <c r="H35546" s="5">
        <v>96.3</v>
      </c>
      <c r="I35546" s="5">
        <v>0</v>
      </c>
      <c r="J35546" s="5">
        <v>0</v>
      </c>
      <c r="K35546" s="5">
        <v>0</v>
      </c>
    </row>
    <row r="35547" spans="1:11" x14ac:dyDescent="0.25">
      <c r="A35547" s="5">
        <f>35540</f>
      </c>
      <c r="B35547" s="5" t="s">
        <v>35555</v>
      </c>
      <c r="C35547" s="5">
        <v>96.4</v>
      </c>
      <c r="D35547" s="5">
        <v>0.1</v>
      </c>
      <c r="E35547" s="5">
        <v>96.6</v>
      </c>
      <c r="F35547" s="5">
        <v>193.9</v>
      </c>
      <c r="G35547" s="5">
        <v>96.6</v>
      </c>
      <c r="H35547" s="5">
        <v>96.3</v>
      </c>
      <c r="I35547" s="5">
        <v>0</v>
      </c>
      <c r="J35547" s="5">
        <v>0</v>
      </c>
      <c r="K35547" s="5">
        <v>0</v>
      </c>
    </row>
    <row r="35548" spans="1:11" x14ac:dyDescent="0.25">
      <c r="A35548" s="5">
        <f>35541</f>
      </c>
      <c r="B35548" s="5" t="s">
        <v>35556</v>
      </c>
      <c r="C35548" s="5">
        <v>96.4</v>
      </c>
      <c r="D35548" s="5">
        <v>0.1</v>
      </c>
      <c r="E35548" s="5">
        <v>96.6</v>
      </c>
      <c r="F35548" s="5">
        <v>193.9</v>
      </c>
      <c r="G35548" s="5">
        <v>96.6</v>
      </c>
      <c r="H35548" s="5">
        <v>96.3</v>
      </c>
      <c r="I35548" s="5">
        <v>0</v>
      </c>
      <c r="J35548" s="5">
        <v>0</v>
      </c>
      <c r="K35548" s="5">
        <v>0</v>
      </c>
    </row>
    <row r="35549" spans="1:11" x14ac:dyDescent="0.25">
      <c r="A35549" s="5">
        <f>35542</f>
      </c>
      <c r="B35549" s="5" t="s">
        <v>35557</v>
      </c>
      <c r="C35549" s="5">
        <v>94.5</v>
      </c>
      <c r="D35549" s="5">
        <v>0.1</v>
      </c>
      <c r="E35549" s="5">
        <v>94.6</v>
      </c>
      <c r="F35549" s="5">
        <v>190.2</v>
      </c>
      <c r="G35549" s="5">
        <v>94.8</v>
      </c>
      <c r="H35549" s="5">
        <v>94.6</v>
      </c>
      <c r="I35549" s="5">
        <v>0</v>
      </c>
      <c r="J35549" s="5">
        <v>0</v>
      </c>
      <c r="K35549" s="5">
        <v>0</v>
      </c>
    </row>
    <row r="35550" spans="1:11" x14ac:dyDescent="0.25">
      <c r="A35550" s="5">
        <f>35543</f>
      </c>
      <c r="B35550" s="5" t="s">
        <v>35558</v>
      </c>
      <c r="C35550" s="5">
        <v>94.5</v>
      </c>
      <c r="D35550" s="5">
        <v>0.1</v>
      </c>
      <c r="E35550" s="5">
        <v>94.6</v>
      </c>
      <c r="F35550" s="5">
        <v>190.2</v>
      </c>
      <c r="G35550" s="5">
        <v>94.8</v>
      </c>
      <c r="H35550" s="5">
        <v>94.6</v>
      </c>
      <c r="I35550" s="5">
        <v>0</v>
      </c>
      <c r="J35550" s="5">
        <v>0</v>
      </c>
      <c r="K35550" s="5">
        <v>0</v>
      </c>
    </row>
    <row r="35551" spans="1:11" x14ac:dyDescent="0.25">
      <c r="A35551" s="5">
        <f>35544</f>
      </c>
      <c r="B35551" s="5" t="s">
        <v>35559</v>
      </c>
      <c r="C35551" s="5">
        <v>94</v>
      </c>
      <c r="D35551" s="5">
        <v>0.1</v>
      </c>
      <c r="E35551" s="5">
        <v>94.1</v>
      </c>
      <c r="F35551" s="5">
        <v>189.5</v>
      </c>
      <c r="G35551" s="5">
        <v>94.4</v>
      </c>
      <c r="H35551" s="5">
        <v>94.2</v>
      </c>
      <c r="I35551" s="5">
        <v>0</v>
      </c>
      <c r="J35551" s="5">
        <v>0</v>
      </c>
      <c r="K35551" s="5">
        <v>0</v>
      </c>
    </row>
    <row r="35552" spans="1:11" x14ac:dyDescent="0.25">
      <c r="A35552" s="5">
        <f>35545</f>
      </c>
      <c r="B35552" s="5" t="s">
        <v>35560</v>
      </c>
      <c r="C35552" s="5">
        <v>94</v>
      </c>
      <c r="D35552" s="5">
        <v>0.1</v>
      </c>
      <c r="E35552" s="5">
        <v>94.1</v>
      </c>
      <c r="F35552" s="5">
        <v>189.5</v>
      </c>
      <c r="G35552" s="5">
        <v>94.4</v>
      </c>
      <c r="H35552" s="5">
        <v>94.2</v>
      </c>
      <c r="I35552" s="5">
        <v>0</v>
      </c>
      <c r="J35552" s="5">
        <v>0</v>
      </c>
      <c r="K35552" s="5">
        <v>0</v>
      </c>
    </row>
    <row r="35553" spans="1:11" x14ac:dyDescent="0.25">
      <c r="A35553" s="5">
        <f>35546</f>
      </c>
      <c r="B35553" s="5" t="s">
        <v>35561</v>
      </c>
      <c r="C35553" s="5">
        <v>102.6</v>
      </c>
      <c r="D35553" s="5">
        <v>0.1</v>
      </c>
      <c r="E35553" s="5">
        <v>102.7</v>
      </c>
      <c r="F35553" s="5">
        <v>204.6</v>
      </c>
      <c r="G35553" s="5">
        <v>102.1</v>
      </c>
      <c r="H35553" s="5">
        <v>102</v>
      </c>
      <c r="I35553" s="5">
        <v>0</v>
      </c>
      <c r="J35553" s="5">
        <v>0</v>
      </c>
      <c r="K35553" s="5">
        <v>0</v>
      </c>
    </row>
    <row r="35554" spans="1:11" x14ac:dyDescent="0.25">
      <c r="A35554" s="5">
        <f>35547</f>
      </c>
      <c r="B35554" s="5" t="s">
        <v>35562</v>
      </c>
      <c r="C35554" s="5">
        <v>102.6</v>
      </c>
      <c r="D35554" s="5">
        <v>0.1</v>
      </c>
      <c r="E35554" s="5">
        <v>102.7</v>
      </c>
      <c r="F35554" s="5">
        <v>204.6</v>
      </c>
      <c r="G35554" s="5">
        <v>102.1</v>
      </c>
      <c r="H35554" s="5">
        <v>102</v>
      </c>
      <c r="I35554" s="5">
        <v>0</v>
      </c>
      <c r="J35554" s="5">
        <v>0</v>
      </c>
      <c r="K35554" s="5">
        <v>0</v>
      </c>
    </row>
    <row r="35555" spans="1:11" x14ac:dyDescent="0.25">
      <c r="A35555" s="5">
        <f>35548</f>
      </c>
      <c r="B35555" s="5" t="s">
        <v>35563</v>
      </c>
      <c r="C35555" s="5">
        <v>99.9</v>
      </c>
      <c r="D35555" s="5">
        <v>0.1</v>
      </c>
      <c r="E35555" s="5">
        <v>99.9</v>
      </c>
      <c r="F35555" s="5">
        <v>197.8</v>
      </c>
      <c r="G35555" s="5">
        <v>99.4</v>
      </c>
      <c r="H35555" s="5">
        <v>99.4</v>
      </c>
      <c r="I35555" s="5">
        <v>0</v>
      </c>
      <c r="J35555" s="5">
        <v>0</v>
      </c>
      <c r="K35555" s="5">
        <v>0</v>
      </c>
    </row>
    <row r="35556" spans="1:11" x14ac:dyDescent="0.25">
      <c r="A35556" s="5">
        <f>35549</f>
      </c>
      <c r="B35556" s="5" t="s">
        <v>35564</v>
      </c>
      <c r="C35556" s="5">
        <v>99.9</v>
      </c>
      <c r="D35556" s="5">
        <v>0.1</v>
      </c>
      <c r="E35556" s="5">
        <v>99.9</v>
      </c>
      <c r="F35556" s="5">
        <v>197.8</v>
      </c>
      <c r="G35556" s="5">
        <v>99.4</v>
      </c>
      <c r="H35556" s="5">
        <v>99.4</v>
      </c>
      <c r="I35556" s="5">
        <v>0</v>
      </c>
      <c r="J35556" s="5">
        <v>0</v>
      </c>
      <c r="K35556" s="5">
        <v>0</v>
      </c>
    </row>
    <row r="35557" spans="1:11" x14ac:dyDescent="0.25">
      <c r="A35557" s="5">
        <f>35550</f>
      </c>
      <c r="B35557" s="5" t="s">
        <v>35565</v>
      </c>
      <c r="C35557" s="5">
        <v>99.9</v>
      </c>
      <c r="D35557" s="5">
        <v>0.1</v>
      </c>
      <c r="E35557" s="5">
        <v>99.9</v>
      </c>
      <c r="F35557" s="5">
        <v>197.8</v>
      </c>
      <c r="G35557" s="5">
        <v>99.4</v>
      </c>
      <c r="H35557" s="5">
        <v>99.4</v>
      </c>
      <c r="I35557" s="5">
        <v>0</v>
      </c>
      <c r="J35557" s="5">
        <v>0</v>
      </c>
      <c r="K35557" s="5">
        <v>0</v>
      </c>
    </row>
    <row r="35558" spans="1:11" x14ac:dyDescent="0.25">
      <c r="A35558" s="5">
        <f>35551</f>
      </c>
      <c r="B35558" s="5" t="s">
        <v>35566</v>
      </c>
      <c r="C35558" s="5">
        <v>101.3</v>
      </c>
      <c r="D35558" s="5">
        <v>0.1</v>
      </c>
      <c r="E35558" s="5">
        <v>101.5</v>
      </c>
      <c r="F35558" s="5">
        <v>203.7</v>
      </c>
      <c r="G35558" s="5">
        <v>101.8</v>
      </c>
      <c r="H35558" s="5">
        <v>101.7</v>
      </c>
      <c r="I35558" s="5">
        <v>0</v>
      </c>
      <c r="J35558" s="5">
        <v>0</v>
      </c>
      <c r="K35558" s="5">
        <v>0</v>
      </c>
    </row>
    <row r="35559" spans="1:11" x14ac:dyDescent="0.25">
      <c r="A35559" s="5">
        <f>35552</f>
      </c>
      <c r="B35559" s="5" t="s">
        <v>35567</v>
      </c>
      <c r="C35559" s="5">
        <v>101.3</v>
      </c>
      <c r="D35559" s="5">
        <v>0.1</v>
      </c>
      <c r="E35559" s="5">
        <v>101.5</v>
      </c>
      <c r="F35559" s="5">
        <v>203.7</v>
      </c>
      <c r="G35559" s="5">
        <v>101.8</v>
      </c>
      <c r="H35559" s="5">
        <v>101.7</v>
      </c>
      <c r="I35559" s="5">
        <v>0</v>
      </c>
      <c r="J35559" s="5">
        <v>0</v>
      </c>
      <c r="K35559" s="5">
        <v>0</v>
      </c>
    </row>
    <row r="35560" spans="1:11" x14ac:dyDescent="0.25">
      <c r="A35560" s="5">
        <f>35553</f>
      </c>
      <c r="B35560" s="5" t="s">
        <v>35568</v>
      </c>
      <c r="C35560" s="5">
        <v>102.9</v>
      </c>
      <c r="D35560" s="5">
        <v>0.1</v>
      </c>
      <c r="E35560" s="5">
        <v>103.1</v>
      </c>
      <c r="F35560" s="5">
        <v>204.3</v>
      </c>
      <c r="G35560" s="5">
        <v>102.1</v>
      </c>
      <c r="H35560" s="5">
        <v>102.4</v>
      </c>
      <c r="I35560" s="5">
        <v>0</v>
      </c>
      <c r="J35560" s="5">
        <v>0</v>
      </c>
      <c r="K35560" s="5">
        <v>0</v>
      </c>
    </row>
    <row r="35561" spans="1:11" x14ac:dyDescent="0.25">
      <c r="A35561" s="5">
        <f>35554</f>
      </c>
      <c r="B35561" s="5" t="s">
        <v>35569</v>
      </c>
      <c r="C35561" s="5">
        <v>102.9</v>
      </c>
      <c r="D35561" s="5">
        <v>0.1</v>
      </c>
      <c r="E35561" s="5">
        <v>103.1</v>
      </c>
      <c r="F35561" s="5">
        <v>204.3</v>
      </c>
      <c r="G35561" s="5">
        <v>102.1</v>
      </c>
      <c r="H35561" s="5">
        <v>102.4</v>
      </c>
      <c r="I35561" s="5">
        <v>0</v>
      </c>
      <c r="J35561" s="5">
        <v>0</v>
      </c>
      <c r="K35561" s="5">
        <v>0</v>
      </c>
    </row>
    <row r="35562" spans="1:11" x14ac:dyDescent="0.25">
      <c r="A35562" s="5">
        <f>35555</f>
      </c>
      <c r="B35562" s="5" t="s">
        <v>35570</v>
      </c>
      <c r="C35562" s="5">
        <v>102.4</v>
      </c>
      <c r="D35562" s="5">
        <v>0.1</v>
      </c>
      <c r="E35562" s="5">
        <v>102.6</v>
      </c>
      <c r="F35562" s="5">
        <v>204.7</v>
      </c>
      <c r="G35562" s="5">
        <v>102.2</v>
      </c>
      <c r="H35562" s="5">
        <v>102</v>
      </c>
      <c r="I35562" s="5">
        <v>0</v>
      </c>
      <c r="J35562" s="5">
        <v>0</v>
      </c>
      <c r="K35562" s="5">
        <v>0</v>
      </c>
    </row>
    <row r="35563" spans="1:11" x14ac:dyDescent="0.25">
      <c r="A35563" s="5">
        <f>35556</f>
      </c>
      <c r="B35563" s="5" t="s">
        <v>35571</v>
      </c>
      <c r="C35563" s="5">
        <v>102.4</v>
      </c>
      <c r="D35563" s="5">
        <v>0.1</v>
      </c>
      <c r="E35563" s="5">
        <v>102.6</v>
      </c>
      <c r="F35563" s="5">
        <v>204.7</v>
      </c>
      <c r="G35563" s="5">
        <v>102.2</v>
      </c>
      <c r="H35563" s="5">
        <v>102</v>
      </c>
      <c r="I35563" s="5">
        <v>0</v>
      </c>
      <c r="J35563" s="5">
        <v>0</v>
      </c>
      <c r="K35563" s="5">
        <v>0</v>
      </c>
    </row>
    <row r="35564" spans="1:11" x14ac:dyDescent="0.25">
      <c r="A35564" s="5">
        <f>35557</f>
      </c>
      <c r="B35564" s="5" t="s">
        <v>35572</v>
      </c>
      <c r="C35564" s="5">
        <v>102.4</v>
      </c>
      <c r="D35564" s="5">
        <v>0.1</v>
      </c>
      <c r="E35564" s="5">
        <v>102.4</v>
      </c>
      <c r="F35564" s="5">
        <v>204</v>
      </c>
      <c r="G35564" s="5">
        <v>101.8</v>
      </c>
      <c r="H35564" s="5">
        <v>101.7</v>
      </c>
      <c r="I35564" s="5">
        <v>0</v>
      </c>
      <c r="J35564" s="5">
        <v>0</v>
      </c>
      <c r="K35564" s="5">
        <v>0</v>
      </c>
    </row>
    <row r="35565" spans="1:11" x14ac:dyDescent="0.25">
      <c r="A35565" s="5">
        <f>35558</f>
      </c>
      <c r="B35565" s="5" t="s">
        <v>35573</v>
      </c>
      <c r="C35565" s="5">
        <v>102.3</v>
      </c>
      <c r="D35565" s="5">
        <v>0.1</v>
      </c>
      <c r="E35565" s="5">
        <v>102.4</v>
      </c>
      <c r="F35565" s="5">
        <v>204</v>
      </c>
      <c r="G35565" s="5">
        <v>101.8</v>
      </c>
      <c r="H35565" s="5">
        <v>101.7</v>
      </c>
      <c r="I35565" s="5">
        <v>0</v>
      </c>
      <c r="J35565" s="5">
        <v>0</v>
      </c>
      <c r="K35565" s="5">
        <v>0</v>
      </c>
    </row>
    <row r="35566" spans="1:11" x14ac:dyDescent="0.25">
      <c r="A35566" s="5">
        <f>35559</f>
      </c>
      <c r="B35566" s="5" t="s">
        <v>35574</v>
      </c>
      <c r="C35566" s="5">
        <v>102.3</v>
      </c>
      <c r="D35566" s="5">
        <v>0.1</v>
      </c>
      <c r="E35566" s="5">
        <v>102.4</v>
      </c>
      <c r="F35566" s="5">
        <v>204</v>
      </c>
      <c r="G35566" s="5">
        <v>101.8</v>
      </c>
      <c r="H35566" s="5">
        <v>101.7</v>
      </c>
      <c r="I35566" s="5">
        <v>0</v>
      </c>
      <c r="J35566" s="5">
        <v>0</v>
      </c>
      <c r="K35566" s="5">
        <v>0</v>
      </c>
    </row>
    <row r="35567" spans="1:11" x14ac:dyDescent="0.25">
      <c r="A35567" s="5">
        <f>35560</f>
      </c>
      <c r="B35567" s="5" t="s">
        <v>35575</v>
      </c>
      <c r="C35567" s="5">
        <v>102.3</v>
      </c>
      <c r="D35567" s="5">
        <v>0.1</v>
      </c>
      <c r="E35567" s="5">
        <v>102.4</v>
      </c>
      <c r="F35567" s="5">
        <v>204</v>
      </c>
      <c r="G35567" s="5">
        <v>101.8</v>
      </c>
      <c r="H35567" s="5">
        <v>101.7</v>
      </c>
      <c r="I35567" s="5">
        <v>0</v>
      </c>
      <c r="J35567" s="5">
        <v>0</v>
      </c>
      <c r="K35567" s="5">
        <v>0</v>
      </c>
    </row>
    <row r="35568" spans="1:11" x14ac:dyDescent="0.25">
      <c r="A35568" s="5">
        <f>35561</f>
      </c>
      <c r="B35568" s="5" t="s">
        <v>35576</v>
      </c>
      <c r="C35568" s="5">
        <v>100.3</v>
      </c>
      <c r="D35568" s="5">
        <v>0.1</v>
      </c>
      <c r="E35568" s="5">
        <v>100.5</v>
      </c>
      <c r="F35568" s="5">
        <v>204</v>
      </c>
      <c r="G35568" s="5">
        <v>101.8</v>
      </c>
      <c r="H35568" s="5">
        <v>101.7</v>
      </c>
      <c r="I35568" s="5">
        <v>0</v>
      </c>
      <c r="J35568" s="5">
        <v>0</v>
      </c>
      <c r="K35568" s="5">
        <v>0</v>
      </c>
    </row>
    <row r="35569" spans="1:11" x14ac:dyDescent="0.25">
      <c r="A35569" s="5">
        <f>35562</f>
      </c>
      <c r="B35569" s="5" t="s">
        <v>35577</v>
      </c>
      <c r="C35569" s="5">
        <v>100.3</v>
      </c>
      <c r="D35569" s="5">
        <v>0.1</v>
      </c>
      <c r="E35569" s="5">
        <v>100.5</v>
      </c>
      <c r="F35569" s="5">
        <v>199.8</v>
      </c>
      <c r="G35569" s="5">
        <v>99.7</v>
      </c>
      <c r="H35569" s="5">
        <v>99.5</v>
      </c>
      <c r="I35569" s="5">
        <v>0</v>
      </c>
      <c r="J35569" s="5">
        <v>0</v>
      </c>
      <c r="K35569" s="5">
        <v>0</v>
      </c>
    </row>
    <row r="35570" spans="1:11" x14ac:dyDescent="0.25">
      <c r="A35570" s="5">
        <f>35563</f>
      </c>
      <c r="B35570" s="5" t="s">
        <v>35578</v>
      </c>
      <c r="C35570" s="5">
        <v>97.7</v>
      </c>
      <c r="D35570" s="5">
        <v>0.1</v>
      </c>
      <c r="E35570" s="5">
        <v>100.5</v>
      </c>
      <c r="F35570" s="5">
        <v>199.8</v>
      </c>
      <c r="G35570" s="5">
        <v>99.7</v>
      </c>
      <c r="H35570" s="5">
        <v>99.5</v>
      </c>
      <c r="I35570" s="5">
        <v>0</v>
      </c>
      <c r="J35570" s="5">
        <v>0</v>
      </c>
      <c r="K35570" s="5">
        <v>0</v>
      </c>
    </row>
    <row r="35571" spans="1:11" x14ac:dyDescent="0.25">
      <c r="A35571" s="5">
        <f>35564</f>
      </c>
      <c r="B35571" s="5" t="s">
        <v>35579</v>
      </c>
      <c r="C35571" s="5">
        <v>97.7</v>
      </c>
      <c r="D35571" s="5">
        <v>0.1</v>
      </c>
      <c r="E35571" s="5">
        <v>97.8</v>
      </c>
      <c r="F35571" s="5">
        <v>197.7</v>
      </c>
      <c r="G35571" s="5">
        <v>98.6</v>
      </c>
      <c r="H35571" s="5">
        <v>98.4</v>
      </c>
      <c r="I35571" s="5">
        <v>0</v>
      </c>
      <c r="J35571" s="5">
        <v>0</v>
      </c>
      <c r="K35571" s="5">
        <v>0</v>
      </c>
    </row>
    <row r="35572" spans="1:11" x14ac:dyDescent="0.25">
      <c r="A35572" s="5">
        <f>35565</f>
      </c>
      <c r="B35572" s="5" t="s">
        <v>35580</v>
      </c>
      <c r="C35572" s="5">
        <v>97.7</v>
      </c>
      <c r="D35572" s="5">
        <v>0.1</v>
      </c>
      <c r="E35572" s="5">
        <v>97.8</v>
      </c>
      <c r="F35572" s="5">
        <v>197.7</v>
      </c>
      <c r="G35572" s="5">
        <v>98.6</v>
      </c>
      <c r="H35572" s="5">
        <v>98.4</v>
      </c>
      <c r="I35572" s="5">
        <v>0</v>
      </c>
      <c r="J35572" s="5">
        <v>0</v>
      </c>
      <c r="K35572" s="5">
        <v>0</v>
      </c>
    </row>
    <row r="35573" spans="1:11" x14ac:dyDescent="0.25">
      <c r="A35573" s="5">
        <f>35566</f>
      </c>
      <c r="B35573" s="5" t="s">
        <v>35581</v>
      </c>
      <c r="C35573" s="5">
        <v>103.1</v>
      </c>
      <c r="D35573" s="5">
        <v>0.1</v>
      </c>
      <c r="E35573" s="5">
        <v>103.2</v>
      </c>
      <c r="F35573" s="5">
        <v>205.3</v>
      </c>
      <c r="G35573" s="5">
        <v>102.5</v>
      </c>
      <c r="H35573" s="5">
        <v>102.3</v>
      </c>
      <c r="I35573" s="5">
        <v>0</v>
      </c>
      <c r="J35573" s="5">
        <v>0</v>
      </c>
      <c r="K35573" s="5">
        <v>0</v>
      </c>
    </row>
    <row r="35574" spans="1:11" x14ac:dyDescent="0.25">
      <c r="A35574" s="5">
        <f>35567</f>
      </c>
      <c r="B35574" s="5" t="s">
        <v>35582</v>
      </c>
      <c r="C35574" s="5">
        <v>103.1</v>
      </c>
      <c r="D35574" s="5">
        <v>0.1</v>
      </c>
      <c r="E35574" s="5">
        <v>103.2</v>
      </c>
      <c r="F35574" s="5">
        <v>205.3</v>
      </c>
      <c r="G35574" s="5">
        <v>102.5</v>
      </c>
      <c r="H35574" s="5">
        <v>102.3</v>
      </c>
      <c r="I35574" s="5">
        <v>0</v>
      </c>
      <c r="J35574" s="5">
        <v>0</v>
      </c>
      <c r="K35574" s="5">
        <v>0</v>
      </c>
    </row>
    <row r="35575" spans="1:11" x14ac:dyDescent="0.25">
      <c r="A35575" s="5">
        <f>35568</f>
      </c>
      <c r="B35575" s="5" t="s">
        <v>35583</v>
      </c>
      <c r="C35575" s="5">
        <v>94.5</v>
      </c>
      <c r="D35575" s="5">
        <v>0.1</v>
      </c>
      <c r="E35575" s="5">
        <v>94.6</v>
      </c>
      <c r="F35575" s="5">
        <v>188.5</v>
      </c>
      <c r="G35575" s="5">
        <v>93.9</v>
      </c>
      <c r="H35575" s="5">
        <v>93.8</v>
      </c>
      <c r="I35575" s="5">
        <v>0</v>
      </c>
      <c r="J35575" s="5">
        <v>0</v>
      </c>
      <c r="K35575" s="5">
        <v>0</v>
      </c>
    </row>
    <row r="35576" spans="1:11" x14ac:dyDescent="0.25">
      <c r="A35576" s="5">
        <f>35569</f>
      </c>
      <c r="B35576" s="5" t="s">
        <v>35584</v>
      </c>
      <c r="C35576" s="5">
        <v>94.5</v>
      </c>
      <c r="D35576" s="5">
        <v>0.1</v>
      </c>
      <c r="E35576" s="5">
        <v>94.6</v>
      </c>
      <c r="F35576" s="5">
        <v>188.5</v>
      </c>
      <c r="G35576" s="5">
        <v>93.9</v>
      </c>
      <c r="H35576" s="5">
        <v>93.8</v>
      </c>
      <c r="I35576" s="5">
        <v>0</v>
      </c>
      <c r="J35576" s="5">
        <v>0</v>
      </c>
      <c r="K35576" s="5">
        <v>0</v>
      </c>
    </row>
    <row r="35577" spans="1:11" x14ac:dyDescent="0.25">
      <c r="A35577" s="5">
        <f>35570</f>
      </c>
      <c r="B35577" s="5" t="s">
        <v>35585</v>
      </c>
      <c r="C35577" s="5">
        <v>94.5</v>
      </c>
      <c r="D35577" s="5">
        <v>0.1</v>
      </c>
      <c r="E35577" s="5">
        <v>94.6</v>
      </c>
      <c r="F35577" s="5">
        <v>188.5</v>
      </c>
      <c r="G35577" s="5">
        <v>93.9</v>
      </c>
      <c r="H35577" s="5">
        <v>93.8</v>
      </c>
      <c r="I35577" s="5">
        <v>0</v>
      </c>
      <c r="J35577" s="5">
        <v>0</v>
      </c>
      <c r="K35577" s="5">
        <v>0</v>
      </c>
    </row>
    <row r="35578" spans="1:11" x14ac:dyDescent="0.25">
      <c r="A35578" s="5">
        <f>35571</f>
      </c>
      <c r="B35578" s="5" t="s">
        <v>35586</v>
      </c>
      <c r="C35578" s="5">
        <v>94.5</v>
      </c>
      <c r="D35578" s="5">
        <v>0.1</v>
      </c>
      <c r="E35578" s="5">
        <v>94.6</v>
      </c>
      <c r="F35578" s="5">
        <v>188.5</v>
      </c>
      <c r="G35578" s="5">
        <v>93.9</v>
      </c>
      <c r="H35578" s="5">
        <v>93.8</v>
      </c>
      <c r="I35578" s="5">
        <v>0</v>
      </c>
      <c r="J35578" s="5">
        <v>0</v>
      </c>
      <c r="K35578" s="5">
        <v>0</v>
      </c>
    </row>
    <row r="35579" spans="1:11" x14ac:dyDescent="0.25">
      <c r="A35579" s="5">
        <f>35572</f>
      </c>
      <c r="B35579" s="5" t="s">
        <v>35587</v>
      </c>
      <c r="C35579" s="5">
        <v>96.1</v>
      </c>
      <c r="D35579" s="5">
        <v>0.1</v>
      </c>
      <c r="E35579" s="5">
        <v>96.3</v>
      </c>
      <c r="F35579" s="5">
        <v>198.4</v>
      </c>
      <c r="G35579" s="5">
        <v>99.3</v>
      </c>
      <c r="H35579" s="5">
        <v>99.4</v>
      </c>
      <c r="I35579" s="5">
        <v>0</v>
      </c>
      <c r="J35579" s="5">
        <v>0</v>
      </c>
      <c r="K35579" s="5">
        <v>0</v>
      </c>
    </row>
    <row r="35580" spans="1:11" x14ac:dyDescent="0.25">
      <c r="A35580" s="5">
        <f>35573</f>
      </c>
      <c r="B35580" s="5" t="s">
        <v>35588</v>
      </c>
      <c r="C35580" s="5">
        <v>96.1</v>
      </c>
      <c r="D35580" s="5">
        <v>0.1</v>
      </c>
      <c r="E35580" s="5">
        <v>96.3</v>
      </c>
      <c r="F35580" s="5">
        <v>198.4</v>
      </c>
      <c r="G35580" s="5">
        <v>99.3</v>
      </c>
      <c r="H35580" s="5">
        <v>99.4</v>
      </c>
      <c r="I35580" s="5">
        <v>0</v>
      </c>
      <c r="J35580" s="5">
        <v>0</v>
      </c>
      <c r="K35580" s="5">
        <v>0</v>
      </c>
    </row>
    <row r="35581" spans="1:11" x14ac:dyDescent="0.25">
      <c r="A35581" s="5">
        <f>35574</f>
      </c>
      <c r="B35581" s="5" t="s">
        <v>35589</v>
      </c>
      <c r="C35581" s="5">
        <v>98.4</v>
      </c>
      <c r="D35581" s="5">
        <v>0.1</v>
      </c>
      <c r="E35581" s="5">
        <v>98.5</v>
      </c>
      <c r="F35581" s="5">
        <v>193.8</v>
      </c>
      <c r="G35581" s="5">
        <v>96.6</v>
      </c>
      <c r="H35581" s="5">
        <v>96.5</v>
      </c>
      <c r="I35581" s="5">
        <v>0</v>
      </c>
      <c r="J35581" s="5">
        <v>0</v>
      </c>
      <c r="K35581" s="5">
        <v>0</v>
      </c>
    </row>
    <row r="35582" spans="1:11" x14ac:dyDescent="0.25">
      <c r="A35582" s="5">
        <f>35575</f>
      </c>
      <c r="B35582" s="5" t="s">
        <v>35590</v>
      </c>
      <c r="C35582" s="5">
        <v>98.4</v>
      </c>
      <c r="D35582" s="5">
        <v>0.1</v>
      </c>
      <c r="E35582" s="5">
        <v>98.5</v>
      </c>
      <c r="F35582" s="5">
        <v>193.8</v>
      </c>
      <c r="G35582" s="5">
        <v>96.6</v>
      </c>
      <c r="H35582" s="5">
        <v>96.5</v>
      </c>
      <c r="I35582" s="5">
        <v>0</v>
      </c>
      <c r="J35582" s="5">
        <v>0</v>
      </c>
      <c r="K35582" s="5">
        <v>0</v>
      </c>
    </row>
    <row r="35583" spans="1:11" x14ac:dyDescent="0.25">
      <c r="A35583" s="5">
        <f>35576</f>
      </c>
      <c r="B35583" s="5" t="s">
        <v>35591</v>
      </c>
      <c r="C35583" s="5">
        <v>105</v>
      </c>
      <c r="D35583" s="5">
        <v>0.1</v>
      </c>
      <c r="E35583" s="5">
        <v>105.1</v>
      </c>
      <c r="F35583" s="5">
        <v>209.7</v>
      </c>
      <c r="G35583" s="5">
        <v>104.6</v>
      </c>
      <c r="H35583" s="5">
        <v>104.5</v>
      </c>
      <c r="I35583" s="5">
        <v>0</v>
      </c>
      <c r="J35583" s="5">
        <v>0</v>
      </c>
      <c r="K35583" s="5">
        <v>0</v>
      </c>
    </row>
    <row r="35584" spans="1:11" x14ac:dyDescent="0.25">
      <c r="A35584" s="5">
        <f>35577</f>
      </c>
      <c r="B35584" s="5" t="s">
        <v>35592</v>
      </c>
      <c r="C35584" s="5">
        <v>105</v>
      </c>
      <c r="D35584" s="5">
        <v>0.1</v>
      </c>
      <c r="E35584" s="5">
        <v>105.1</v>
      </c>
      <c r="F35584" s="5">
        <v>209.7</v>
      </c>
      <c r="G35584" s="5">
        <v>104.6</v>
      </c>
      <c r="H35584" s="5">
        <v>104.5</v>
      </c>
      <c r="I35584" s="5">
        <v>0</v>
      </c>
      <c r="J35584" s="5">
        <v>0</v>
      </c>
      <c r="K35584" s="5">
        <v>0</v>
      </c>
    </row>
    <row r="35585" spans="1:11" x14ac:dyDescent="0.25">
      <c r="A35585" s="5">
        <f>35578</f>
      </c>
      <c r="B35585" s="5" t="s">
        <v>35593</v>
      </c>
      <c r="C35585" s="5">
        <v>98.3</v>
      </c>
      <c r="D35585" s="5">
        <v>0.1</v>
      </c>
      <c r="E35585" s="5">
        <v>98.5</v>
      </c>
      <c r="F35585" s="5">
        <v>197.7</v>
      </c>
      <c r="G35585" s="5">
        <v>98.6</v>
      </c>
      <c r="H35585" s="5">
        <v>98.5</v>
      </c>
      <c r="I35585" s="5">
        <v>0</v>
      </c>
      <c r="J35585" s="5">
        <v>0</v>
      </c>
      <c r="K35585" s="5">
        <v>0</v>
      </c>
    </row>
    <row r="35586" spans="1:11" x14ac:dyDescent="0.25">
      <c r="A35586" s="5">
        <f>35579</f>
      </c>
      <c r="B35586" s="5" t="s">
        <v>35594</v>
      </c>
      <c r="C35586" s="5">
        <v>98.3</v>
      </c>
      <c r="D35586" s="5">
        <v>0.1</v>
      </c>
      <c r="E35586" s="5">
        <v>98.5</v>
      </c>
      <c r="F35586" s="5">
        <v>197.7</v>
      </c>
      <c r="G35586" s="5">
        <v>98.6</v>
      </c>
      <c r="H35586" s="5">
        <v>98.5</v>
      </c>
      <c r="I35586" s="5">
        <v>0</v>
      </c>
      <c r="J35586" s="5">
        <v>0</v>
      </c>
      <c r="K35586" s="5">
        <v>0</v>
      </c>
    </row>
    <row r="35587" spans="1:11" x14ac:dyDescent="0.25">
      <c r="A35587" s="5">
        <f>35580</f>
      </c>
      <c r="B35587" s="5" t="s">
        <v>35595</v>
      </c>
      <c r="C35587" s="5">
        <v>98.3</v>
      </c>
      <c r="D35587" s="5">
        <v>0.1</v>
      </c>
      <c r="E35587" s="5">
        <v>98.5</v>
      </c>
      <c r="F35587" s="5">
        <v>197.7</v>
      </c>
      <c r="G35587" s="5">
        <v>98.6</v>
      </c>
      <c r="H35587" s="5">
        <v>98.5</v>
      </c>
      <c r="I35587" s="5">
        <v>0</v>
      </c>
      <c r="J35587" s="5">
        <v>0</v>
      </c>
      <c r="K35587" s="5">
        <v>0</v>
      </c>
    </row>
    <row r="35588" spans="1:11" x14ac:dyDescent="0.25">
      <c r="A35588" s="5">
        <f>35581</f>
      </c>
      <c r="B35588" s="5" t="s">
        <v>35596</v>
      </c>
      <c r="C35588" s="5">
        <v>98.3</v>
      </c>
      <c r="D35588" s="5">
        <v>0.1</v>
      </c>
      <c r="E35588" s="5">
        <v>98.5</v>
      </c>
      <c r="F35588" s="5">
        <v>197.7</v>
      </c>
      <c r="G35588" s="5">
        <v>98.6</v>
      </c>
      <c r="H35588" s="5">
        <v>97.8</v>
      </c>
      <c r="I35588" s="5">
        <v>0</v>
      </c>
      <c r="J35588" s="5">
        <v>0</v>
      </c>
      <c r="K35588" s="5">
        <v>0</v>
      </c>
    </row>
    <row r="35589" spans="1:11" x14ac:dyDescent="0.25">
      <c r="A35589" s="5">
        <f>35582</f>
      </c>
      <c r="B35589" s="5" t="s">
        <v>35597</v>
      </c>
      <c r="C35589" s="5">
        <v>97</v>
      </c>
      <c r="D35589" s="5">
        <v>0.1</v>
      </c>
      <c r="E35589" s="5">
        <v>97.1</v>
      </c>
      <c r="F35589" s="5">
        <v>196.8</v>
      </c>
      <c r="G35589" s="5">
        <v>98</v>
      </c>
      <c r="H35589" s="5">
        <v>97.8</v>
      </c>
      <c r="I35589" s="5">
        <v>0</v>
      </c>
      <c r="J35589" s="5">
        <v>0</v>
      </c>
      <c r="K35589" s="5">
        <v>0</v>
      </c>
    </row>
    <row r="35590" spans="1:11" x14ac:dyDescent="0.25">
      <c r="A35590" s="5">
        <f>35583</f>
      </c>
      <c r="B35590" s="5" t="s">
        <v>35598</v>
      </c>
      <c r="C35590" s="5">
        <v>97</v>
      </c>
      <c r="D35590" s="5">
        <v>0.1</v>
      </c>
      <c r="E35590" s="5">
        <v>97.1</v>
      </c>
      <c r="F35590" s="5">
        <v>196.8</v>
      </c>
      <c r="G35590" s="5">
        <v>98</v>
      </c>
      <c r="H35590" s="5">
        <v>97.8</v>
      </c>
      <c r="I35590" s="5">
        <v>0</v>
      </c>
      <c r="J35590" s="5">
        <v>0</v>
      </c>
      <c r="K35590" s="5">
        <v>0</v>
      </c>
    </row>
    <row r="35591" spans="1:11" x14ac:dyDescent="0.25">
      <c r="A35591" s="5">
        <f>35584</f>
      </c>
      <c r="B35591" s="5" t="s">
        <v>35599</v>
      </c>
      <c r="C35591" s="5">
        <v>99.5</v>
      </c>
      <c r="D35591" s="5">
        <v>0.1</v>
      </c>
      <c r="E35591" s="5">
        <v>99.7</v>
      </c>
      <c r="F35591" s="5">
        <v>207.5</v>
      </c>
      <c r="G35591" s="5">
        <v>103.4</v>
      </c>
      <c r="H35591" s="5">
        <v>103</v>
      </c>
      <c r="I35591" s="5">
        <v>0</v>
      </c>
      <c r="J35591" s="5">
        <v>0</v>
      </c>
      <c r="K35591" s="5">
        <v>0</v>
      </c>
    </row>
    <row r="35592" spans="1:11" x14ac:dyDescent="0.25">
      <c r="A35592" s="5">
        <f>35585</f>
      </c>
      <c r="B35592" s="5" t="s">
        <v>35600</v>
      </c>
      <c r="C35592" s="5">
        <v>99.5</v>
      </c>
      <c r="D35592" s="5">
        <v>0.1</v>
      </c>
      <c r="E35592" s="5">
        <v>99.7</v>
      </c>
      <c r="F35592" s="5">
        <v>207.5</v>
      </c>
      <c r="G35592" s="5">
        <v>103.4</v>
      </c>
      <c r="H35592" s="5">
        <v>103</v>
      </c>
      <c r="I35592" s="5">
        <v>0</v>
      </c>
      <c r="J35592" s="5">
        <v>0</v>
      </c>
      <c r="K35592" s="5">
        <v>0</v>
      </c>
    </row>
    <row r="35593" spans="1:11" x14ac:dyDescent="0.25">
      <c r="A35593" s="5">
        <f>35586</f>
      </c>
      <c r="B35593" s="5" t="s">
        <v>35601</v>
      </c>
      <c r="C35593" s="5">
        <v>103.9</v>
      </c>
      <c r="D35593" s="5">
        <v>0.1</v>
      </c>
      <c r="E35593" s="5">
        <v>104</v>
      </c>
      <c r="F35593" s="5">
        <v>204.1</v>
      </c>
      <c r="G35593" s="5">
        <v>104.2</v>
      </c>
      <c r="H35593" s="5">
        <v>104.1</v>
      </c>
      <c r="I35593" s="5">
        <v>0</v>
      </c>
      <c r="J35593" s="5">
        <v>0</v>
      </c>
      <c r="K35593" s="5">
        <v>0</v>
      </c>
    </row>
    <row r="35594" spans="1:11" x14ac:dyDescent="0.25">
      <c r="A35594" s="5">
        <f>35587</f>
      </c>
      <c r="B35594" s="5" t="s">
        <v>35602</v>
      </c>
      <c r="C35594" s="5">
        <v>103.9</v>
      </c>
      <c r="D35594" s="5">
        <v>0.1</v>
      </c>
      <c r="E35594" s="5">
        <v>104</v>
      </c>
      <c r="F35594" s="5">
        <v>204.1</v>
      </c>
      <c r="G35594" s="5">
        <v>104.2</v>
      </c>
      <c r="H35594" s="5">
        <v>104.1</v>
      </c>
      <c r="I35594" s="5">
        <v>0</v>
      </c>
      <c r="J35594" s="5">
        <v>0</v>
      </c>
      <c r="K35594" s="5">
        <v>0</v>
      </c>
    </row>
    <row r="35595" spans="1:11" x14ac:dyDescent="0.25">
      <c r="A35595" s="5">
        <f>35588</f>
      </c>
      <c r="B35595" s="5" t="s">
        <v>35603</v>
      </c>
      <c r="C35595" s="5">
        <v>105.1</v>
      </c>
      <c r="D35595" s="5">
        <v>0.1</v>
      </c>
      <c r="E35595" s="5">
        <v>105.3</v>
      </c>
      <c r="F35595" s="5">
        <v>209.5</v>
      </c>
      <c r="G35595" s="5">
        <v>103.9</v>
      </c>
      <c r="H35595" s="5">
        <v>103.7</v>
      </c>
      <c r="I35595" s="5">
        <v>0</v>
      </c>
      <c r="J35595" s="5">
        <v>0</v>
      </c>
      <c r="K35595" s="5">
        <v>0</v>
      </c>
    </row>
    <row r="35596" spans="1:11" x14ac:dyDescent="0.25">
      <c r="A35596" s="5">
        <f>35589</f>
      </c>
      <c r="B35596" s="5" t="s">
        <v>35604</v>
      </c>
      <c r="C35596" s="5">
        <v>105.1</v>
      </c>
      <c r="D35596" s="5">
        <v>0.1</v>
      </c>
      <c r="E35596" s="5">
        <v>105.3</v>
      </c>
      <c r="F35596" s="5">
        <v>209.5</v>
      </c>
      <c r="G35596" s="5">
        <v>103.9</v>
      </c>
      <c r="H35596" s="5">
        <v>103.7</v>
      </c>
      <c r="I35596" s="5">
        <v>0</v>
      </c>
      <c r="J35596" s="5">
        <v>0</v>
      </c>
      <c r="K35596" s="5">
        <v>0</v>
      </c>
    </row>
    <row r="35597" spans="1:11" x14ac:dyDescent="0.25">
      <c r="A35597" s="5">
        <f>35590</f>
      </c>
      <c r="B35597" s="5" t="s">
        <v>35605</v>
      </c>
      <c r="C35597" s="5">
        <v>105.1</v>
      </c>
      <c r="D35597" s="5">
        <v>0.1</v>
      </c>
      <c r="E35597" s="5">
        <v>105.3</v>
      </c>
      <c r="F35597" s="5">
        <v>209.5</v>
      </c>
      <c r="G35597" s="5">
        <v>103.9</v>
      </c>
      <c r="H35597" s="5">
        <v>103.7</v>
      </c>
      <c r="I35597" s="5">
        <v>0</v>
      </c>
      <c r="J35597" s="5">
        <v>0</v>
      </c>
      <c r="K35597" s="5">
        <v>0</v>
      </c>
    </row>
    <row r="35598" spans="1:11" x14ac:dyDescent="0.25">
      <c r="A35598" s="5">
        <f>35591</f>
      </c>
      <c r="B35598" s="5" t="s">
        <v>35606</v>
      </c>
      <c r="C35598" s="5">
        <v>96.7</v>
      </c>
      <c r="D35598" s="5">
        <v>0.1</v>
      </c>
      <c r="E35598" s="5">
        <v>96.9</v>
      </c>
      <c r="F35598" s="5">
        <v>203.3</v>
      </c>
      <c r="G35598" s="5">
        <v>101.6</v>
      </c>
      <c r="H35598" s="5">
        <v>101.6</v>
      </c>
      <c r="I35598" s="5">
        <v>0</v>
      </c>
      <c r="J35598" s="5">
        <v>0</v>
      </c>
      <c r="K35598" s="5">
        <v>0</v>
      </c>
    </row>
    <row r="35599" spans="1:11" x14ac:dyDescent="0.25">
      <c r="A35599" s="5">
        <f>35592</f>
      </c>
      <c r="B35599" s="5" t="s">
        <v>35607</v>
      </c>
      <c r="C35599" s="5">
        <v>96.7</v>
      </c>
      <c r="D35599" s="5">
        <v>0.1</v>
      </c>
      <c r="E35599" s="5">
        <v>96.9</v>
      </c>
      <c r="F35599" s="5">
        <v>203.3</v>
      </c>
      <c r="G35599" s="5">
        <v>101.6</v>
      </c>
      <c r="H35599" s="5">
        <v>101.6</v>
      </c>
      <c r="I35599" s="5">
        <v>0</v>
      </c>
      <c r="J35599" s="5">
        <v>0</v>
      </c>
      <c r="K35599" s="5">
        <v>0</v>
      </c>
    </row>
    <row r="35600" spans="1:11" x14ac:dyDescent="0.25">
      <c r="A35600" s="5">
        <f>35593</f>
      </c>
      <c r="B35600" s="5" t="s">
        <v>35608</v>
      </c>
      <c r="C35600" s="5">
        <v>95.9</v>
      </c>
      <c r="D35600" s="5">
        <v>0.1</v>
      </c>
      <c r="E35600" s="5">
        <v>96</v>
      </c>
      <c r="F35600" s="5">
        <v>192.4</v>
      </c>
      <c r="G35600" s="5">
        <v>96</v>
      </c>
      <c r="H35600" s="5">
        <v>96</v>
      </c>
      <c r="I35600" s="5">
        <v>0</v>
      </c>
      <c r="J35600" s="5">
        <v>0</v>
      </c>
      <c r="K35600" s="5">
        <v>0</v>
      </c>
    </row>
    <row r="35601" spans="1:11" x14ac:dyDescent="0.25">
      <c r="A35601" s="5">
        <f>35594</f>
      </c>
      <c r="B35601" s="5" t="s">
        <v>35609</v>
      </c>
      <c r="C35601" s="5">
        <v>95.9</v>
      </c>
      <c r="D35601" s="5">
        <v>0.1</v>
      </c>
      <c r="E35601" s="5">
        <v>96</v>
      </c>
      <c r="F35601" s="5">
        <v>192.4</v>
      </c>
      <c r="G35601" s="5">
        <v>96</v>
      </c>
      <c r="H35601" s="5">
        <v>96</v>
      </c>
      <c r="I35601" s="5">
        <v>0</v>
      </c>
      <c r="J35601" s="5">
        <v>0</v>
      </c>
      <c r="K35601" s="5">
        <v>0</v>
      </c>
    </row>
    <row r="35602" spans="1:11" x14ac:dyDescent="0.25">
      <c r="A35602" s="5">
        <f>35595</f>
      </c>
      <c r="B35602" s="5" t="s">
        <v>35610</v>
      </c>
      <c r="C35602" s="5">
        <v>98.7</v>
      </c>
      <c r="D35602" s="5">
        <v>0.1</v>
      </c>
      <c r="E35602" s="5">
        <v>98.9</v>
      </c>
      <c r="F35602" s="5">
        <v>199.5</v>
      </c>
      <c r="G35602" s="5">
        <v>99.4</v>
      </c>
      <c r="H35602" s="5">
        <v>99.1</v>
      </c>
      <c r="I35602" s="5">
        <v>0</v>
      </c>
      <c r="J35602" s="5">
        <v>0</v>
      </c>
      <c r="K35602" s="5">
        <v>0</v>
      </c>
    </row>
    <row r="35603" spans="1:11" x14ac:dyDescent="0.25">
      <c r="A35603" s="5">
        <f>35596</f>
      </c>
      <c r="B35603" s="5" t="s">
        <v>35611</v>
      </c>
      <c r="C35603" s="5">
        <v>98.7</v>
      </c>
      <c r="D35603" s="5">
        <v>0.1</v>
      </c>
      <c r="E35603" s="5">
        <v>98.9</v>
      </c>
      <c r="F35603" s="5">
        <v>199.5</v>
      </c>
      <c r="G35603" s="5">
        <v>99.4</v>
      </c>
      <c r="H35603" s="5">
        <v>99.1</v>
      </c>
      <c r="I35603" s="5">
        <v>0</v>
      </c>
      <c r="J35603" s="5">
        <v>0</v>
      </c>
      <c r="K35603" s="5">
        <v>0</v>
      </c>
    </row>
    <row r="35604" spans="1:11" x14ac:dyDescent="0.25">
      <c r="A35604" s="5">
        <f>35597</f>
      </c>
      <c r="B35604" s="5" t="s">
        <v>35612</v>
      </c>
      <c r="C35604" s="5">
        <v>98.7</v>
      </c>
      <c r="D35604" s="5">
        <v>0.1</v>
      </c>
      <c r="E35604" s="5">
        <v>97.3</v>
      </c>
      <c r="F35604" s="5">
        <v>194.4</v>
      </c>
      <c r="G35604" s="5">
        <v>97</v>
      </c>
      <c r="H35604" s="5">
        <v>96.9</v>
      </c>
      <c r="I35604" s="5">
        <v>0</v>
      </c>
      <c r="J35604" s="5">
        <v>0</v>
      </c>
      <c r="K35604" s="5">
        <v>0</v>
      </c>
    </row>
    <row r="35605" spans="1:11" x14ac:dyDescent="0.25">
      <c r="A35605" s="5">
        <f>35598</f>
      </c>
      <c r="B35605" s="5" t="s">
        <v>35613</v>
      </c>
      <c r="C35605" s="5">
        <v>97.1</v>
      </c>
      <c r="D35605" s="5">
        <v>0.1</v>
      </c>
      <c r="E35605" s="5">
        <v>97.3</v>
      </c>
      <c r="F35605" s="5">
        <v>194.4</v>
      </c>
      <c r="G35605" s="5">
        <v>97</v>
      </c>
      <c r="H35605" s="5">
        <v>96.9</v>
      </c>
      <c r="I35605" s="5">
        <v>0</v>
      </c>
      <c r="J35605" s="5">
        <v>0</v>
      </c>
      <c r="K35605" s="5">
        <v>0</v>
      </c>
    </row>
    <row r="35606" spans="1:11" x14ac:dyDescent="0.25">
      <c r="A35606" s="5">
        <f>35599</f>
      </c>
      <c r="B35606" s="5" t="s">
        <v>35614</v>
      </c>
      <c r="C35606" s="5">
        <v>97.1</v>
      </c>
      <c r="D35606" s="5">
        <v>0.1</v>
      </c>
      <c r="E35606" s="5">
        <v>97.3</v>
      </c>
      <c r="F35606" s="5">
        <v>194.4</v>
      </c>
      <c r="G35606" s="5">
        <v>97</v>
      </c>
      <c r="H35606" s="5">
        <v>96.9</v>
      </c>
      <c r="I35606" s="5">
        <v>0</v>
      </c>
      <c r="J35606" s="5">
        <v>0</v>
      </c>
      <c r="K35606" s="5">
        <v>0</v>
      </c>
    </row>
    <row r="35607" spans="1:11" x14ac:dyDescent="0.25">
      <c r="A35607" s="5">
        <f>35600</f>
      </c>
      <c r="B35607" s="5" t="s">
        <v>35615</v>
      </c>
      <c r="C35607" s="5">
        <v>97.1</v>
      </c>
      <c r="D35607" s="5">
        <v>0.1</v>
      </c>
      <c r="E35607" s="5">
        <v>97.3</v>
      </c>
      <c r="F35607" s="5">
        <v>194.4</v>
      </c>
      <c r="G35607" s="5">
        <v>97</v>
      </c>
      <c r="H35607" s="5">
        <v>96.9</v>
      </c>
      <c r="I35607" s="5">
        <v>0</v>
      </c>
      <c r="J35607" s="5">
        <v>0</v>
      </c>
      <c r="K35607" s="5">
        <v>0</v>
      </c>
    </row>
    <row r="35608" spans="1:11" x14ac:dyDescent="0.25">
      <c r="A35608" s="5">
        <f>35601</f>
      </c>
      <c r="B35608" s="5" t="s">
        <v>35616</v>
      </c>
      <c r="C35608" s="5">
        <v>96.4</v>
      </c>
      <c r="D35608" s="5">
        <v>0.1</v>
      </c>
      <c r="E35608" s="5">
        <v>96.5</v>
      </c>
      <c r="F35608" s="5">
        <v>207.6</v>
      </c>
      <c r="G35608" s="5">
        <v>103.5</v>
      </c>
      <c r="H35608" s="5">
        <v>103.4</v>
      </c>
      <c r="I35608" s="5">
        <v>0</v>
      </c>
      <c r="J35608" s="5">
        <v>0</v>
      </c>
      <c r="K35608" s="5">
        <v>0</v>
      </c>
    </row>
    <row r="35609" spans="1:11" x14ac:dyDescent="0.25">
      <c r="A35609" s="5">
        <f>35602</f>
      </c>
      <c r="B35609" s="5" t="s">
        <v>35617</v>
      </c>
      <c r="C35609" s="5">
        <v>96.4</v>
      </c>
      <c r="D35609" s="5">
        <v>0.1</v>
      </c>
      <c r="E35609" s="5">
        <v>96.5</v>
      </c>
      <c r="F35609" s="5">
        <v>207.6</v>
      </c>
      <c r="G35609" s="5">
        <v>103.5</v>
      </c>
      <c r="H35609" s="5">
        <v>103.4</v>
      </c>
      <c r="I35609" s="5">
        <v>0</v>
      </c>
      <c r="J35609" s="5">
        <v>0</v>
      </c>
      <c r="K35609" s="5">
        <v>0</v>
      </c>
    </row>
    <row r="35610" spans="1:11" x14ac:dyDescent="0.25">
      <c r="A35610" s="5">
        <f>35603</f>
      </c>
      <c r="B35610" s="5" t="s">
        <v>35618</v>
      </c>
      <c r="C35610" s="5">
        <v>102.4</v>
      </c>
      <c r="D35610" s="5">
        <v>0.1</v>
      </c>
      <c r="E35610" s="5">
        <v>102.6</v>
      </c>
      <c r="F35610" s="5">
        <v>204.2</v>
      </c>
      <c r="G35610" s="5">
        <v>101.9</v>
      </c>
      <c r="H35610" s="5">
        <v>101.8</v>
      </c>
      <c r="I35610" s="5">
        <v>0</v>
      </c>
      <c r="J35610" s="5">
        <v>0</v>
      </c>
      <c r="K35610" s="5">
        <v>0</v>
      </c>
    </row>
    <row r="35611" spans="1:11" x14ac:dyDescent="0.25">
      <c r="A35611" s="5">
        <f>35604</f>
      </c>
      <c r="B35611" s="5" t="s">
        <v>35619</v>
      </c>
      <c r="C35611" s="5">
        <v>102.4</v>
      </c>
      <c r="D35611" s="5">
        <v>0.1</v>
      </c>
      <c r="E35611" s="5">
        <v>102.6</v>
      </c>
      <c r="F35611" s="5">
        <v>204.2</v>
      </c>
      <c r="G35611" s="5">
        <v>101.9</v>
      </c>
      <c r="H35611" s="5">
        <v>101.8</v>
      </c>
      <c r="I35611" s="5">
        <v>0</v>
      </c>
      <c r="J35611" s="5">
        <v>0</v>
      </c>
      <c r="K35611" s="5">
        <v>0</v>
      </c>
    </row>
    <row r="35612" spans="1:11" x14ac:dyDescent="0.25">
      <c r="A35612" s="5">
        <f>35605</f>
      </c>
      <c r="B35612" s="5" t="s">
        <v>35620</v>
      </c>
      <c r="C35612" s="5">
        <v>103.6</v>
      </c>
      <c r="D35612" s="5">
        <v>0.1</v>
      </c>
      <c r="E35612" s="5">
        <v>103.7</v>
      </c>
      <c r="F35612" s="5">
        <v>204.2</v>
      </c>
      <c r="G35612" s="5">
        <v>100</v>
      </c>
      <c r="H35612" s="5">
        <v>99.9</v>
      </c>
      <c r="I35612" s="5">
        <v>0</v>
      </c>
      <c r="J35612" s="5">
        <v>0</v>
      </c>
      <c r="K35612" s="5">
        <v>0</v>
      </c>
    </row>
    <row r="35613" spans="1:11" x14ac:dyDescent="0.25">
      <c r="A35613" s="5">
        <f>35606</f>
      </c>
      <c r="B35613" s="5" t="s">
        <v>35621</v>
      </c>
      <c r="C35613" s="5">
        <v>103.6</v>
      </c>
      <c r="D35613" s="5">
        <v>0.1</v>
      </c>
      <c r="E35613" s="5">
        <v>103.7</v>
      </c>
      <c r="F35613" s="5">
        <v>204.2</v>
      </c>
      <c r="G35613" s="5">
        <v>100</v>
      </c>
      <c r="H35613" s="5">
        <v>99.9</v>
      </c>
      <c r="I35613" s="5">
        <v>0</v>
      </c>
      <c r="J35613" s="5">
        <v>0</v>
      </c>
      <c r="K35613" s="5">
        <v>0</v>
      </c>
    </row>
    <row r="35614" spans="1:11" x14ac:dyDescent="0.25">
      <c r="A35614" s="5">
        <f>35607</f>
      </c>
      <c r="B35614" s="5" t="s">
        <v>35622</v>
      </c>
      <c r="C35614" s="5">
        <v>100.3</v>
      </c>
      <c r="D35614" s="5">
        <v>0.1</v>
      </c>
      <c r="E35614" s="5">
        <v>100.5</v>
      </c>
      <c r="F35614" s="5">
        <v>201.5</v>
      </c>
      <c r="G35614" s="5">
        <v>100.4</v>
      </c>
      <c r="H35614" s="5">
        <v>101.4</v>
      </c>
      <c r="I35614" s="5">
        <v>0</v>
      </c>
      <c r="J35614" s="5">
        <v>0</v>
      </c>
      <c r="K35614" s="5">
        <v>0</v>
      </c>
    </row>
    <row r="35615" spans="1:11" x14ac:dyDescent="0.25">
      <c r="A35615" s="5">
        <f>35608</f>
      </c>
      <c r="B35615" s="5" t="s">
        <v>35623</v>
      </c>
      <c r="C35615" s="5">
        <v>100.3</v>
      </c>
      <c r="D35615" s="5">
        <v>0.1</v>
      </c>
      <c r="E35615" s="5">
        <v>100.5</v>
      </c>
      <c r="F35615" s="5">
        <v>201.5</v>
      </c>
      <c r="G35615" s="5">
        <v>100.4</v>
      </c>
      <c r="H35615" s="5">
        <v>101.4</v>
      </c>
      <c r="I35615" s="5">
        <v>0</v>
      </c>
      <c r="J35615" s="5">
        <v>0</v>
      </c>
      <c r="K35615" s="5">
        <v>0</v>
      </c>
    </row>
    <row r="35616" spans="1:11" x14ac:dyDescent="0.25">
      <c r="A35616" s="5">
        <f>35609</f>
      </c>
      <c r="B35616" s="5" t="s">
        <v>35624</v>
      </c>
      <c r="C35616" s="5">
        <v>100.3</v>
      </c>
      <c r="D35616" s="5">
        <v>0.1</v>
      </c>
      <c r="E35616" s="5">
        <v>100.5</v>
      </c>
      <c r="F35616" s="5">
        <v>201.5</v>
      </c>
      <c r="G35616" s="5">
        <v>100.4</v>
      </c>
      <c r="H35616" s="5">
        <v>101.4</v>
      </c>
      <c r="I35616" s="5">
        <v>0</v>
      </c>
      <c r="J35616" s="5">
        <v>0</v>
      </c>
      <c r="K35616" s="5">
        <v>0</v>
      </c>
    </row>
    <row r="35617" spans="1:11" x14ac:dyDescent="0.25">
      <c r="A35617" s="5">
        <f>35610</f>
      </c>
      <c r="B35617" s="5" t="s">
        <v>35625</v>
      </c>
      <c r="C35617" s="5">
        <v>100.3</v>
      </c>
      <c r="D35617" s="5">
        <v>0.1</v>
      </c>
      <c r="E35617" s="5">
        <v>100.5</v>
      </c>
      <c r="F35617" s="5">
        <v>201.5</v>
      </c>
      <c r="G35617" s="5">
        <v>100.4</v>
      </c>
      <c r="H35617" s="5">
        <v>101.4</v>
      </c>
      <c r="I35617" s="5">
        <v>0</v>
      </c>
      <c r="J35617" s="5">
        <v>0</v>
      </c>
      <c r="K35617" s="5">
        <v>0</v>
      </c>
    </row>
    <row r="35618" spans="1:11" x14ac:dyDescent="0.25">
      <c r="A35618" s="5">
        <f>35611</f>
      </c>
      <c r="B35618" s="5" t="s">
        <v>35626</v>
      </c>
      <c r="C35618" s="5">
        <v>98</v>
      </c>
      <c r="D35618" s="5">
        <v>0.1</v>
      </c>
      <c r="E35618" s="5">
        <v>98.2</v>
      </c>
      <c r="F35618" s="5">
        <v>200.3</v>
      </c>
      <c r="G35618" s="5">
        <v>99.8</v>
      </c>
      <c r="H35618" s="5">
        <v>99.4</v>
      </c>
      <c r="I35618" s="5">
        <v>0</v>
      </c>
      <c r="J35618" s="5">
        <v>0</v>
      </c>
      <c r="K35618" s="5">
        <v>0</v>
      </c>
    </row>
    <row r="35619" spans="1:11" x14ac:dyDescent="0.25">
      <c r="A35619" s="5">
        <f>35612</f>
      </c>
      <c r="B35619" s="5" t="s">
        <v>35627</v>
      </c>
      <c r="C35619" s="5">
        <v>98</v>
      </c>
      <c r="D35619" s="5">
        <v>0.1</v>
      </c>
      <c r="E35619" s="5">
        <v>98.2</v>
      </c>
      <c r="F35619" s="5">
        <v>200.3</v>
      </c>
      <c r="G35619" s="5">
        <v>99.8</v>
      </c>
      <c r="H35619" s="5">
        <v>99.4</v>
      </c>
      <c r="I35619" s="5">
        <v>0</v>
      </c>
      <c r="J35619" s="5">
        <v>0</v>
      </c>
      <c r="K35619" s="5">
        <v>0</v>
      </c>
    </row>
    <row r="35620" spans="1:11" x14ac:dyDescent="0.25">
      <c r="A35620" s="5">
        <f>35613</f>
      </c>
      <c r="B35620" s="5" t="s">
        <v>35628</v>
      </c>
      <c r="C35620" s="5">
        <v>105</v>
      </c>
      <c r="D35620" s="5">
        <v>0.1</v>
      </c>
      <c r="E35620" s="5">
        <v>105.1</v>
      </c>
      <c r="F35620" s="5">
        <v>202.3</v>
      </c>
      <c r="G35620" s="5">
        <v>101.2</v>
      </c>
      <c r="H35620" s="5">
        <v>101.4</v>
      </c>
      <c r="I35620" s="5">
        <v>0</v>
      </c>
      <c r="J35620" s="5">
        <v>0</v>
      </c>
      <c r="K35620" s="5">
        <v>0</v>
      </c>
    </row>
    <row r="35621" spans="1:11" x14ac:dyDescent="0.25">
      <c r="A35621" s="5">
        <f>35614</f>
      </c>
      <c r="B35621" s="5" t="s">
        <v>35629</v>
      </c>
      <c r="C35621" s="5">
        <v>105</v>
      </c>
      <c r="D35621" s="5">
        <v>0.1</v>
      </c>
      <c r="E35621" s="5">
        <v>105.1</v>
      </c>
      <c r="F35621" s="5">
        <v>202.3</v>
      </c>
      <c r="G35621" s="5">
        <v>101.2</v>
      </c>
      <c r="H35621" s="5">
        <v>101.4</v>
      </c>
      <c r="I35621" s="5">
        <v>0</v>
      </c>
      <c r="J35621" s="5">
        <v>0</v>
      </c>
      <c r="K35621" s="5">
        <v>0</v>
      </c>
    </row>
    <row r="35622" spans="1:11" x14ac:dyDescent="0.25">
      <c r="A35622" s="5">
        <f>35615</f>
      </c>
      <c r="B35622" s="5" t="s">
        <v>35630</v>
      </c>
      <c r="C35622" s="5">
        <v>99.5</v>
      </c>
      <c r="D35622" s="5">
        <v>0.1</v>
      </c>
      <c r="E35622" s="5">
        <v>99.5</v>
      </c>
      <c r="F35622" s="5">
        <v>197.9</v>
      </c>
      <c r="G35622" s="5">
        <v>98.8</v>
      </c>
      <c r="H35622" s="5">
        <v>98.6</v>
      </c>
      <c r="I35622" s="5">
        <v>0</v>
      </c>
      <c r="J35622" s="5">
        <v>0</v>
      </c>
      <c r="K35622" s="5">
        <v>0</v>
      </c>
    </row>
    <row r="35623" spans="1:11" x14ac:dyDescent="0.25">
      <c r="A35623" s="5">
        <f>35616</f>
      </c>
      <c r="B35623" s="5" t="s">
        <v>35631</v>
      </c>
      <c r="C35623" s="5">
        <v>99.5</v>
      </c>
      <c r="D35623" s="5">
        <v>0.1</v>
      </c>
      <c r="E35623" s="5">
        <v>99.5</v>
      </c>
      <c r="F35623" s="5">
        <v>197.9</v>
      </c>
      <c r="G35623" s="5">
        <v>98.8</v>
      </c>
      <c r="H35623" s="5">
        <v>98.6</v>
      </c>
      <c r="I35623" s="5">
        <v>0</v>
      </c>
      <c r="J35623" s="5">
        <v>0</v>
      </c>
      <c r="K35623" s="5">
        <v>0</v>
      </c>
    </row>
    <row r="35624" spans="1:11" x14ac:dyDescent="0.25">
      <c r="A35624" s="5">
        <f>35617</f>
      </c>
      <c r="B35624" s="5" t="s">
        <v>35632</v>
      </c>
      <c r="C35624" s="5">
        <v>98.6</v>
      </c>
      <c r="D35624" s="5">
        <v>0.1</v>
      </c>
      <c r="E35624" s="5">
        <v>98.8</v>
      </c>
      <c r="F35624" s="5">
        <v>201.6</v>
      </c>
      <c r="G35624" s="5">
        <v>100.3</v>
      </c>
      <c r="H35624" s="5">
        <v>99.9</v>
      </c>
      <c r="I35624" s="5">
        <v>0</v>
      </c>
      <c r="J35624" s="5">
        <v>0</v>
      </c>
      <c r="K35624" s="5">
        <v>0</v>
      </c>
    </row>
    <row r="35625" spans="1:11" x14ac:dyDescent="0.25">
      <c r="A35625" s="5">
        <f>35618</f>
      </c>
      <c r="B35625" s="5" t="s">
        <v>35633</v>
      </c>
      <c r="C35625" s="5">
        <v>98.6</v>
      </c>
      <c r="D35625" s="5">
        <v>0.1</v>
      </c>
      <c r="E35625" s="5">
        <v>98.8</v>
      </c>
      <c r="F35625" s="5">
        <v>201.6</v>
      </c>
      <c r="G35625" s="5">
        <v>100.3</v>
      </c>
      <c r="H35625" s="5">
        <v>99.9</v>
      </c>
      <c r="I35625" s="5">
        <v>0</v>
      </c>
      <c r="J35625" s="5">
        <v>0</v>
      </c>
      <c r="K35625" s="5">
        <v>0</v>
      </c>
    </row>
    <row r="35626" spans="1:11" x14ac:dyDescent="0.25">
      <c r="A35626" s="5">
        <f>35619</f>
      </c>
      <c r="B35626" s="5" t="s">
        <v>35634</v>
      </c>
      <c r="C35626" s="5">
        <v>98.6</v>
      </c>
      <c r="D35626" s="5">
        <v>0.1</v>
      </c>
      <c r="E35626" s="5">
        <v>98.8</v>
      </c>
      <c r="F35626" s="5">
        <v>201.6</v>
      </c>
      <c r="G35626" s="5">
        <v>100.3</v>
      </c>
      <c r="H35626" s="5">
        <v>99.9</v>
      </c>
      <c r="I35626" s="5">
        <v>0</v>
      </c>
      <c r="J35626" s="5">
        <v>0</v>
      </c>
      <c r="K35626" s="5">
        <v>0</v>
      </c>
    </row>
    <row r="35627" spans="1:11" x14ac:dyDescent="0.25">
      <c r="A35627" s="5">
        <f>35620</f>
      </c>
      <c r="B35627" s="5" t="s">
        <v>35635</v>
      </c>
      <c r="C35627" s="5">
        <v>98.6</v>
      </c>
      <c r="D35627" s="5">
        <v>0.1</v>
      </c>
      <c r="E35627" s="5">
        <v>98.8</v>
      </c>
      <c r="F35627" s="5">
        <v>201.6</v>
      </c>
      <c r="G35627" s="5">
        <v>100.3</v>
      </c>
      <c r="H35627" s="5">
        <v>99.9</v>
      </c>
      <c r="I35627" s="5">
        <v>0</v>
      </c>
      <c r="J35627" s="5">
        <v>0</v>
      </c>
      <c r="K35627" s="5">
        <v>0</v>
      </c>
    </row>
    <row r="35628" spans="1:11" x14ac:dyDescent="0.25">
      <c r="A35628" s="5">
        <f>35621</f>
      </c>
      <c r="B35628" s="5" t="s">
        <v>35636</v>
      </c>
      <c r="C35628" s="5">
        <v>98.1</v>
      </c>
      <c r="D35628" s="5">
        <v>0.1</v>
      </c>
      <c r="E35628" s="5">
        <v>98.3</v>
      </c>
      <c r="F35628" s="5">
        <v>212.1</v>
      </c>
      <c r="G35628" s="5">
        <v>105.9</v>
      </c>
      <c r="H35628" s="5">
        <v>105.7</v>
      </c>
      <c r="I35628" s="5">
        <v>0</v>
      </c>
      <c r="J35628" s="5">
        <v>0</v>
      </c>
      <c r="K35628" s="5">
        <v>0</v>
      </c>
    </row>
    <row r="35629" spans="1:11" x14ac:dyDescent="0.25">
      <c r="A35629" s="5">
        <f>35622</f>
      </c>
      <c r="B35629" s="5" t="s">
        <v>35637</v>
      </c>
      <c r="C35629" s="5">
        <v>98.1</v>
      </c>
      <c r="D35629" s="5">
        <v>0.1</v>
      </c>
      <c r="E35629" s="5">
        <v>98.3</v>
      </c>
      <c r="F35629" s="5">
        <v>212.1</v>
      </c>
      <c r="G35629" s="5">
        <v>105.9</v>
      </c>
      <c r="H35629" s="5">
        <v>105.7</v>
      </c>
      <c r="I35629" s="5">
        <v>0</v>
      </c>
      <c r="J35629" s="5">
        <v>0</v>
      </c>
      <c r="K35629" s="5">
        <v>0</v>
      </c>
    </row>
    <row r="35630" spans="1:11" x14ac:dyDescent="0.25">
      <c r="A35630" s="5">
        <f>35623</f>
      </c>
      <c r="B35630" s="5" t="s">
        <v>35638</v>
      </c>
      <c r="C35630" s="5">
        <v>105</v>
      </c>
      <c r="D35630" s="5">
        <v>0.1</v>
      </c>
      <c r="E35630" s="5">
        <v>105.2</v>
      </c>
      <c r="F35630" s="5">
        <v>209.6</v>
      </c>
      <c r="G35630" s="5">
        <v>104.6</v>
      </c>
      <c r="H35630" s="5">
        <v>104.4</v>
      </c>
      <c r="I35630" s="5">
        <v>0</v>
      </c>
      <c r="J35630" s="5">
        <v>0</v>
      </c>
      <c r="K35630" s="5">
        <v>0</v>
      </c>
    </row>
    <row r="35631" spans="1:11" x14ac:dyDescent="0.25">
      <c r="A35631" s="5">
        <f>35624</f>
      </c>
      <c r="B35631" s="5" t="s">
        <v>35639</v>
      </c>
      <c r="C35631" s="5">
        <v>105</v>
      </c>
      <c r="D35631" s="5">
        <v>0.1</v>
      </c>
      <c r="E35631" s="5">
        <v>105.2</v>
      </c>
      <c r="F35631" s="5">
        <v>209.6</v>
      </c>
      <c r="G35631" s="5">
        <v>104.6</v>
      </c>
      <c r="H35631" s="5">
        <v>104.4</v>
      </c>
      <c r="I35631" s="5">
        <v>0</v>
      </c>
      <c r="J35631" s="5">
        <v>0</v>
      </c>
      <c r="K35631" s="5">
        <v>0</v>
      </c>
    </row>
    <row r="35632" spans="1:11" x14ac:dyDescent="0.25">
      <c r="A35632" s="5">
        <f>35625</f>
      </c>
      <c r="B35632" s="5" t="s">
        <v>35640</v>
      </c>
      <c r="C35632" s="5">
        <v>99.1</v>
      </c>
      <c r="D35632" s="5">
        <v>0.1</v>
      </c>
      <c r="E35632" s="5">
        <v>99.2</v>
      </c>
      <c r="F35632" s="5">
        <v>205.8</v>
      </c>
      <c r="G35632" s="5">
        <v>105</v>
      </c>
      <c r="H35632" s="5">
        <v>104.9</v>
      </c>
      <c r="I35632" s="5">
        <v>0</v>
      </c>
      <c r="J35632" s="5">
        <v>0</v>
      </c>
      <c r="K35632" s="5">
        <v>0</v>
      </c>
    </row>
    <row r="35633" spans="1:11" x14ac:dyDescent="0.25">
      <c r="A35633" s="5">
        <f>35626</f>
      </c>
      <c r="B35633" s="5" t="s">
        <v>35641</v>
      </c>
      <c r="C35633" s="5">
        <v>99.1</v>
      </c>
      <c r="D35633" s="5">
        <v>0.1</v>
      </c>
      <c r="E35633" s="5">
        <v>99.2</v>
      </c>
      <c r="F35633" s="5">
        <v>205.8</v>
      </c>
      <c r="G35633" s="5">
        <v>105</v>
      </c>
      <c r="H35633" s="5">
        <v>104.9</v>
      </c>
      <c r="I35633" s="5">
        <v>0</v>
      </c>
      <c r="J35633" s="5">
        <v>0</v>
      </c>
      <c r="K35633" s="5">
        <v>0</v>
      </c>
    </row>
    <row r="35634" spans="1:11" x14ac:dyDescent="0.25">
      <c r="A35634" s="5">
        <f>35627</f>
      </c>
      <c r="B35634" s="5" t="s">
        <v>35642</v>
      </c>
      <c r="C35634" s="5">
        <v>99.1</v>
      </c>
      <c r="D35634" s="5">
        <v>0.1</v>
      </c>
      <c r="E35634" s="5">
        <v>99.2</v>
      </c>
      <c r="F35634" s="5">
        <v>198.7</v>
      </c>
      <c r="G35634" s="5">
        <v>99.2</v>
      </c>
      <c r="H35634" s="5">
        <v>99.1</v>
      </c>
      <c r="I35634" s="5">
        <v>0</v>
      </c>
      <c r="J35634" s="5">
        <v>0</v>
      </c>
      <c r="K35634" s="5">
        <v>0</v>
      </c>
    </row>
    <row r="35635" spans="1:11" x14ac:dyDescent="0.25">
      <c r="A35635" s="5">
        <f>35628</f>
      </c>
      <c r="B35635" s="5" t="s">
        <v>35643</v>
      </c>
      <c r="C35635" s="5">
        <v>99.1</v>
      </c>
      <c r="D35635" s="5">
        <v>0.1</v>
      </c>
      <c r="E35635" s="5">
        <v>99.2</v>
      </c>
      <c r="F35635" s="5">
        <v>198.7</v>
      </c>
      <c r="G35635" s="5">
        <v>99.2</v>
      </c>
      <c r="H35635" s="5">
        <v>99.1</v>
      </c>
      <c r="I35635" s="5">
        <v>0</v>
      </c>
      <c r="J35635" s="5">
        <v>0</v>
      </c>
      <c r="K35635" s="5">
        <v>0</v>
      </c>
    </row>
    <row r="35636" spans="1:11" x14ac:dyDescent="0.25">
      <c r="A35636" s="5">
        <f>35629</f>
      </c>
      <c r="B35636" s="5" t="s">
        <v>35644</v>
      </c>
      <c r="C35636" s="5">
        <v>99.1</v>
      </c>
      <c r="D35636" s="5">
        <v>0.1</v>
      </c>
      <c r="E35636" s="5">
        <v>99.2</v>
      </c>
      <c r="F35636" s="5">
        <v>198.7</v>
      </c>
      <c r="G35636" s="5">
        <v>99.2</v>
      </c>
      <c r="H35636" s="5">
        <v>99.1</v>
      </c>
      <c r="I35636" s="5">
        <v>0</v>
      </c>
      <c r="J35636" s="5">
        <v>0</v>
      </c>
      <c r="K35636" s="5">
        <v>0</v>
      </c>
    </row>
    <row r="35637" spans="1:11" x14ac:dyDescent="0.25">
      <c r="A35637" s="5">
        <f>35630</f>
      </c>
      <c r="B35637" s="5" t="s">
        <v>35645</v>
      </c>
      <c r="C35637" s="5">
        <v>99.1</v>
      </c>
      <c r="D35637" s="5">
        <v>0.1</v>
      </c>
      <c r="E35637" s="5">
        <v>99.2</v>
      </c>
      <c r="F35637" s="5">
        <v>198.7</v>
      </c>
      <c r="G35637" s="5">
        <v>99.2</v>
      </c>
      <c r="H35637" s="5">
        <v>99.1</v>
      </c>
      <c r="I35637" s="5">
        <v>0</v>
      </c>
      <c r="J35637" s="5">
        <v>0</v>
      </c>
      <c r="K35637" s="5">
        <v>0</v>
      </c>
    </row>
    <row r="35638" spans="1:11" x14ac:dyDescent="0.25">
      <c r="A35638" s="5">
        <f>35631</f>
      </c>
      <c r="B35638" s="5" t="s">
        <v>35646</v>
      </c>
      <c r="C35638" s="5">
        <v>102.8</v>
      </c>
      <c r="D35638" s="5">
        <v>0.1</v>
      </c>
      <c r="E35638" s="5">
        <v>102.9</v>
      </c>
      <c r="F35638" s="5">
        <v>210.2</v>
      </c>
      <c r="G35638" s="5">
        <v>104.9</v>
      </c>
      <c r="H35638" s="5">
        <v>104.6</v>
      </c>
      <c r="I35638" s="5">
        <v>0</v>
      </c>
      <c r="J35638" s="5">
        <v>0</v>
      </c>
      <c r="K35638" s="5">
        <v>0</v>
      </c>
    </row>
    <row r="35639" spans="1:11" x14ac:dyDescent="0.25">
      <c r="A35639" s="5">
        <f>35632</f>
      </c>
      <c r="B35639" s="5" t="s">
        <v>35647</v>
      </c>
      <c r="C35639" s="5">
        <v>102.8</v>
      </c>
      <c r="D35639" s="5">
        <v>0.1</v>
      </c>
      <c r="E35639" s="5">
        <v>102.9</v>
      </c>
      <c r="F35639" s="5">
        <v>210.2</v>
      </c>
      <c r="G35639" s="5">
        <v>104.9</v>
      </c>
      <c r="H35639" s="5">
        <v>104.6</v>
      </c>
      <c r="I35639" s="5">
        <v>0</v>
      </c>
      <c r="J35639" s="5">
        <v>0</v>
      </c>
      <c r="K35639" s="5">
        <v>0</v>
      </c>
    </row>
    <row r="35640" spans="1:11" x14ac:dyDescent="0.25">
      <c r="A35640" s="5">
        <f>35633</f>
      </c>
      <c r="B35640" s="5" t="s">
        <v>35648</v>
      </c>
      <c r="C35640" s="5">
        <v>105</v>
      </c>
      <c r="D35640" s="5">
        <v>0.1</v>
      </c>
      <c r="E35640" s="5">
        <v>105.1</v>
      </c>
      <c r="F35640" s="5">
        <v>209.7</v>
      </c>
      <c r="G35640" s="5">
        <v>104.6</v>
      </c>
      <c r="H35640" s="5">
        <v>104.5</v>
      </c>
      <c r="I35640" s="5">
        <v>0</v>
      </c>
      <c r="J35640" s="5">
        <v>0</v>
      </c>
      <c r="K35640" s="5">
        <v>0</v>
      </c>
    </row>
    <row r="35641" spans="1:11" x14ac:dyDescent="0.25">
      <c r="A35641" s="5">
        <f>35634</f>
      </c>
      <c r="B35641" s="5" t="s">
        <v>35649</v>
      </c>
      <c r="C35641" s="5">
        <v>105</v>
      </c>
      <c r="D35641" s="5">
        <v>0.1</v>
      </c>
      <c r="E35641" s="5">
        <v>105.1</v>
      </c>
      <c r="F35641" s="5">
        <v>209.7</v>
      </c>
      <c r="G35641" s="5">
        <v>104.6</v>
      </c>
      <c r="H35641" s="5">
        <v>104.5</v>
      </c>
      <c r="I35641" s="5">
        <v>0</v>
      </c>
      <c r="J35641" s="5">
        <v>0</v>
      </c>
      <c r="K35641" s="5">
        <v>0</v>
      </c>
    </row>
    <row r="35642" spans="1:11" x14ac:dyDescent="0.25">
      <c r="A35642" s="5">
        <f>35635</f>
      </c>
      <c r="B35642" s="5" t="s">
        <v>35650</v>
      </c>
      <c r="C35642" s="5">
        <v>105.2</v>
      </c>
      <c r="D35642" s="5">
        <v>0.1</v>
      </c>
      <c r="E35642" s="5">
        <v>105.3</v>
      </c>
      <c r="F35642" s="5">
        <v>208.9</v>
      </c>
      <c r="G35642" s="5">
        <v>104.3</v>
      </c>
      <c r="H35642" s="5">
        <v>104.2</v>
      </c>
      <c r="I35642" s="5">
        <v>0</v>
      </c>
      <c r="J35642" s="5">
        <v>0</v>
      </c>
      <c r="K35642" s="5">
        <v>0</v>
      </c>
    </row>
    <row r="35643" spans="1:11" x14ac:dyDescent="0.25">
      <c r="A35643" s="5">
        <f>35636</f>
      </c>
      <c r="B35643" s="5" t="s">
        <v>35651</v>
      </c>
      <c r="C35643" s="5">
        <v>105.2</v>
      </c>
      <c r="D35643" s="5">
        <v>0.1</v>
      </c>
      <c r="E35643" s="5">
        <v>105.3</v>
      </c>
      <c r="F35643" s="5">
        <v>208.9</v>
      </c>
      <c r="G35643" s="5">
        <v>104.3</v>
      </c>
      <c r="H35643" s="5">
        <v>104.2</v>
      </c>
      <c r="I35643" s="5">
        <v>0</v>
      </c>
      <c r="J35643" s="5">
        <v>0</v>
      </c>
      <c r="K35643" s="5">
        <v>0</v>
      </c>
    </row>
    <row r="35644" spans="1:11" x14ac:dyDescent="0.25">
      <c r="A35644" s="5">
        <f>35637</f>
      </c>
      <c r="B35644" s="5" t="s">
        <v>35652</v>
      </c>
      <c r="C35644" s="5">
        <v>98</v>
      </c>
      <c r="D35644" s="5">
        <v>0.1</v>
      </c>
      <c r="E35644" s="5">
        <v>98.2</v>
      </c>
      <c r="F35644" s="5">
        <v>195.8</v>
      </c>
      <c r="G35644" s="5">
        <v>97.7</v>
      </c>
      <c r="H35644" s="5">
        <v>97.6</v>
      </c>
      <c r="I35644" s="5">
        <v>0</v>
      </c>
      <c r="J35644" s="5">
        <v>0</v>
      </c>
      <c r="K35644" s="5">
        <v>0</v>
      </c>
    </row>
    <row r="35645" spans="1:11" x14ac:dyDescent="0.25">
      <c r="A35645" s="5">
        <f>35638</f>
      </c>
      <c r="B35645" s="5" t="s">
        <v>35653</v>
      </c>
      <c r="C35645" s="5">
        <v>98</v>
      </c>
      <c r="D35645" s="5">
        <v>0.1</v>
      </c>
      <c r="E35645" s="5">
        <v>98.2</v>
      </c>
      <c r="F35645" s="5">
        <v>195.8</v>
      </c>
      <c r="G35645" s="5">
        <v>97.7</v>
      </c>
      <c r="H35645" s="5">
        <v>97.6</v>
      </c>
      <c r="I35645" s="5">
        <v>0</v>
      </c>
      <c r="J35645" s="5">
        <v>0</v>
      </c>
      <c r="K35645" s="5">
        <v>0</v>
      </c>
    </row>
    <row r="35646" spans="1:11" x14ac:dyDescent="0.25">
      <c r="A35646" s="5">
        <f>35639</f>
      </c>
      <c r="B35646" s="5" t="s">
        <v>35654</v>
      </c>
      <c r="C35646" s="5">
        <v>98</v>
      </c>
      <c r="D35646" s="5">
        <v>0.1</v>
      </c>
      <c r="E35646" s="5">
        <v>98.2</v>
      </c>
      <c r="F35646" s="5">
        <v>195.8</v>
      </c>
      <c r="G35646" s="5">
        <v>97.7</v>
      </c>
      <c r="H35646" s="5">
        <v>97.6</v>
      </c>
      <c r="I35646" s="5">
        <v>0</v>
      </c>
      <c r="J35646" s="5">
        <v>0</v>
      </c>
      <c r="K35646" s="5">
        <v>0</v>
      </c>
    </row>
    <row r="35647" spans="1:11" x14ac:dyDescent="0.25">
      <c r="A35647" s="5">
        <f>35640</f>
      </c>
      <c r="B35647" s="5" t="s">
        <v>35655</v>
      </c>
      <c r="C35647" s="5">
        <v>98</v>
      </c>
      <c r="D35647" s="5">
        <v>0.1</v>
      </c>
      <c r="E35647" s="5">
        <v>98.2</v>
      </c>
      <c r="F35647" s="5">
        <v>195.8</v>
      </c>
      <c r="G35647" s="5">
        <v>97.7</v>
      </c>
      <c r="H35647" s="5">
        <v>97.6</v>
      </c>
      <c r="I35647" s="5">
        <v>0</v>
      </c>
      <c r="J35647" s="5">
        <v>0</v>
      </c>
      <c r="K35647" s="5">
        <v>0</v>
      </c>
    </row>
    <row r="35648" spans="1:11" x14ac:dyDescent="0.25">
      <c r="A35648" s="5">
        <f>35641</f>
      </c>
      <c r="B35648" s="5" t="s">
        <v>35656</v>
      </c>
      <c r="C35648" s="5">
        <v>98.6</v>
      </c>
      <c r="D35648" s="5">
        <v>0.1</v>
      </c>
      <c r="E35648" s="5">
        <v>98.8</v>
      </c>
      <c r="F35648" s="5">
        <v>194.6</v>
      </c>
      <c r="G35648" s="5">
        <v>97.1</v>
      </c>
      <c r="H35648" s="5">
        <v>96.9</v>
      </c>
      <c r="I35648" s="5">
        <v>0</v>
      </c>
      <c r="J35648" s="5">
        <v>0</v>
      </c>
      <c r="K35648" s="5">
        <v>0</v>
      </c>
    </row>
    <row r="35649" spans="1:11" x14ac:dyDescent="0.25">
      <c r="A35649" s="5">
        <f>35642</f>
      </c>
      <c r="B35649" s="5" t="s">
        <v>35657</v>
      </c>
      <c r="C35649" s="5">
        <v>98.6</v>
      </c>
      <c r="D35649" s="5">
        <v>0.1</v>
      </c>
      <c r="E35649" s="5">
        <v>98.8</v>
      </c>
      <c r="F35649" s="5">
        <v>194.6</v>
      </c>
      <c r="G35649" s="5">
        <v>97.1</v>
      </c>
      <c r="H35649" s="5">
        <v>96.9</v>
      </c>
      <c r="I35649" s="5">
        <v>0</v>
      </c>
      <c r="J35649" s="5">
        <v>0</v>
      </c>
      <c r="K35649" s="5">
        <v>0</v>
      </c>
    </row>
    <row r="35650" spans="1:11" x14ac:dyDescent="0.25">
      <c r="A35650" s="5">
        <f>35643</f>
      </c>
      <c r="B35650" s="5" t="s">
        <v>35658</v>
      </c>
      <c r="C35650" s="5">
        <v>98.5</v>
      </c>
      <c r="D35650" s="5">
        <v>0.1</v>
      </c>
      <c r="E35650" s="5">
        <v>98.6</v>
      </c>
      <c r="F35650" s="5">
        <v>201</v>
      </c>
      <c r="G35650" s="5">
        <v>100</v>
      </c>
      <c r="H35650" s="5">
        <v>99.7</v>
      </c>
      <c r="I35650" s="5">
        <v>0</v>
      </c>
      <c r="J35650" s="5">
        <v>0</v>
      </c>
      <c r="K35650" s="5">
        <v>0</v>
      </c>
    </row>
    <row r="35651" spans="1:11" x14ac:dyDescent="0.25">
      <c r="A35651" s="5">
        <f>35644</f>
      </c>
      <c r="B35651" s="5" t="s">
        <v>35659</v>
      </c>
      <c r="C35651" s="5">
        <v>98.5</v>
      </c>
      <c r="D35651" s="5">
        <v>0.1</v>
      </c>
      <c r="E35651" s="5">
        <v>98.6</v>
      </c>
      <c r="F35651" s="5">
        <v>201</v>
      </c>
      <c r="G35651" s="5">
        <v>100</v>
      </c>
      <c r="H35651" s="5">
        <v>99.7</v>
      </c>
      <c r="I35651" s="5">
        <v>0</v>
      </c>
      <c r="J35651" s="5">
        <v>0</v>
      </c>
      <c r="K35651" s="5">
        <v>0</v>
      </c>
    </row>
    <row r="35652" spans="1:11" x14ac:dyDescent="0.25">
      <c r="A35652" s="5">
        <f>35645</f>
      </c>
      <c r="B35652" s="5" t="s">
        <v>35660</v>
      </c>
      <c r="C35652" s="5">
        <v>97.7</v>
      </c>
      <c r="D35652" s="5">
        <v>0.1</v>
      </c>
      <c r="E35652" s="5">
        <v>97.8</v>
      </c>
      <c r="F35652" s="5">
        <v>198.1</v>
      </c>
      <c r="G35652" s="5">
        <v>98.6</v>
      </c>
      <c r="H35652" s="5">
        <v>102.6</v>
      </c>
      <c r="I35652" s="5">
        <v>0</v>
      </c>
      <c r="J35652" s="5">
        <v>0</v>
      </c>
      <c r="K35652" s="5">
        <v>0</v>
      </c>
    </row>
    <row r="35653" spans="1:11" x14ac:dyDescent="0.25">
      <c r="A35653" s="5">
        <f>35646</f>
      </c>
      <c r="B35653" s="5" t="s">
        <v>35661</v>
      </c>
      <c r="C35653" s="5">
        <v>97.7</v>
      </c>
      <c r="D35653" s="5">
        <v>0.1</v>
      </c>
      <c r="E35653" s="5">
        <v>97.8</v>
      </c>
      <c r="F35653" s="5">
        <v>198.1</v>
      </c>
      <c r="G35653" s="5">
        <v>98.6</v>
      </c>
      <c r="H35653" s="5">
        <v>102.6</v>
      </c>
      <c r="I35653" s="5">
        <v>0</v>
      </c>
      <c r="J35653" s="5">
        <v>0</v>
      </c>
      <c r="K35653" s="5">
        <v>0</v>
      </c>
    </row>
    <row r="35654" spans="1:11" x14ac:dyDescent="0.25">
      <c r="A35654" s="5">
        <f>35647</f>
      </c>
      <c r="B35654" s="5" t="s">
        <v>35662</v>
      </c>
      <c r="C35654" s="5">
        <v>105.6</v>
      </c>
      <c r="D35654" s="5">
        <v>0.1</v>
      </c>
      <c r="E35654" s="5">
        <v>105.7</v>
      </c>
      <c r="F35654" s="5">
        <v>211</v>
      </c>
      <c r="G35654" s="5">
        <v>105.3</v>
      </c>
      <c r="H35654" s="5">
        <v>105.1</v>
      </c>
      <c r="I35654" s="5">
        <v>0</v>
      </c>
      <c r="J35654" s="5">
        <v>0</v>
      </c>
      <c r="K35654" s="5">
        <v>0</v>
      </c>
    </row>
    <row r="35655" spans="1:11" x14ac:dyDescent="0.25">
      <c r="A35655" s="5">
        <f>35648</f>
      </c>
      <c r="B35655" s="5" t="s">
        <v>35663</v>
      </c>
      <c r="C35655" s="5">
        <v>105.6</v>
      </c>
      <c r="D35655" s="5">
        <v>0.1</v>
      </c>
      <c r="E35655" s="5">
        <v>105.7</v>
      </c>
      <c r="F35655" s="5">
        <v>211</v>
      </c>
      <c r="G35655" s="5">
        <v>105.3</v>
      </c>
      <c r="H35655" s="5">
        <v>105.1</v>
      </c>
      <c r="I35655" s="5">
        <v>0</v>
      </c>
      <c r="J35655" s="5">
        <v>0</v>
      </c>
      <c r="K35655" s="5">
        <v>0</v>
      </c>
    </row>
    <row r="35656" spans="1:11" x14ac:dyDescent="0.25">
      <c r="A35656" s="5">
        <f>35649</f>
      </c>
      <c r="B35656" s="5" t="s">
        <v>35664</v>
      </c>
      <c r="C35656" s="5">
        <v>105.6</v>
      </c>
      <c r="D35656" s="5">
        <v>0.1</v>
      </c>
      <c r="E35656" s="5">
        <v>105.7</v>
      </c>
      <c r="F35656" s="5">
        <v>211</v>
      </c>
      <c r="G35656" s="5">
        <v>105.3</v>
      </c>
      <c r="H35656" s="5">
        <v>105.1</v>
      </c>
      <c r="I35656" s="5">
        <v>0</v>
      </c>
      <c r="J35656" s="5">
        <v>0</v>
      </c>
      <c r="K35656" s="5">
        <v>0</v>
      </c>
    </row>
    <row r="35657" spans="1:11" x14ac:dyDescent="0.25">
      <c r="A35657" s="5">
        <f>35650</f>
      </c>
      <c r="B35657" s="5" t="s">
        <v>35665</v>
      </c>
      <c r="C35657" s="5">
        <v>105.6</v>
      </c>
      <c r="D35657" s="5">
        <v>0.1</v>
      </c>
      <c r="E35657" s="5">
        <v>105.7</v>
      </c>
      <c r="F35657" s="5">
        <v>211</v>
      </c>
      <c r="G35657" s="5">
        <v>105.3</v>
      </c>
      <c r="H35657" s="5">
        <v>105.1</v>
      </c>
      <c r="I35657" s="5">
        <v>0</v>
      </c>
      <c r="J35657" s="5">
        <v>0</v>
      </c>
      <c r="K35657" s="5">
        <v>0</v>
      </c>
    </row>
    <row r="35658" spans="1:11" x14ac:dyDescent="0.25">
      <c r="A35658" s="5">
        <f>35651</f>
      </c>
      <c r="B35658" s="5" t="s">
        <v>35666</v>
      </c>
      <c r="C35658" s="5">
        <v>103.6</v>
      </c>
      <c r="D35658" s="5">
        <v>0.1</v>
      </c>
      <c r="E35658" s="5">
        <v>103.7</v>
      </c>
      <c r="F35658" s="5">
        <v>206.2</v>
      </c>
      <c r="G35658" s="5">
        <v>102.9</v>
      </c>
      <c r="H35658" s="5">
        <v>102.8</v>
      </c>
      <c r="I35658" s="5">
        <v>0</v>
      </c>
      <c r="J35658" s="5">
        <v>0</v>
      </c>
      <c r="K35658" s="5">
        <v>0</v>
      </c>
    </row>
    <row r="35659" spans="1:11" x14ac:dyDescent="0.25">
      <c r="A35659" s="5">
        <f>35652</f>
      </c>
      <c r="B35659" s="5" t="s">
        <v>35667</v>
      </c>
      <c r="C35659" s="5">
        <v>103.6</v>
      </c>
      <c r="D35659" s="5">
        <v>0.1</v>
      </c>
      <c r="E35659" s="5">
        <v>103.7</v>
      </c>
      <c r="F35659" s="5">
        <v>206.2</v>
      </c>
      <c r="G35659" s="5">
        <v>102.9</v>
      </c>
      <c r="H35659" s="5">
        <v>102.8</v>
      </c>
      <c r="I35659" s="5">
        <v>0</v>
      </c>
      <c r="J35659" s="5">
        <v>0</v>
      </c>
      <c r="K35659" s="5">
        <v>0</v>
      </c>
    </row>
    <row r="35660" spans="1:11" x14ac:dyDescent="0.25">
      <c r="A35660" s="5">
        <f>35653</f>
      </c>
      <c r="B35660" s="5" t="s">
        <v>35668</v>
      </c>
      <c r="C35660" s="5">
        <v>103.2</v>
      </c>
      <c r="D35660" s="5">
        <v>0.1</v>
      </c>
      <c r="E35660" s="5">
        <v>103.4</v>
      </c>
      <c r="F35660" s="5">
        <v>206.6</v>
      </c>
      <c r="G35660" s="5">
        <v>103.1</v>
      </c>
      <c r="H35660" s="5">
        <v>102.9</v>
      </c>
      <c r="I35660" s="5">
        <v>0</v>
      </c>
      <c r="J35660" s="5">
        <v>0</v>
      </c>
      <c r="K35660" s="5">
        <v>0</v>
      </c>
    </row>
    <row r="35661" spans="1:11" x14ac:dyDescent="0.25">
      <c r="A35661" s="5">
        <f>35654</f>
      </c>
      <c r="B35661" s="5" t="s">
        <v>35669</v>
      </c>
      <c r="C35661" s="5">
        <v>103.2</v>
      </c>
      <c r="D35661" s="5">
        <v>0.1</v>
      </c>
      <c r="E35661" s="5">
        <v>103.4</v>
      </c>
      <c r="F35661" s="5">
        <v>206.6</v>
      </c>
      <c r="G35661" s="5">
        <v>103.1</v>
      </c>
      <c r="H35661" s="5">
        <v>102.9</v>
      </c>
      <c r="I35661" s="5">
        <v>0</v>
      </c>
      <c r="J35661" s="5">
        <v>0</v>
      </c>
      <c r="K35661" s="5">
        <v>0</v>
      </c>
    </row>
    <row r="35662" spans="1:11" x14ac:dyDescent="0.25">
      <c r="A35662" s="5">
        <f>35655</f>
      </c>
      <c r="B35662" s="5" t="s">
        <v>35670</v>
      </c>
      <c r="C35662" s="5">
        <v>103.4</v>
      </c>
      <c r="D35662" s="5">
        <v>0.1</v>
      </c>
      <c r="E35662" s="5">
        <v>103.5</v>
      </c>
      <c r="F35662" s="5">
        <v>206.2</v>
      </c>
      <c r="G35662" s="5">
        <v>102.9</v>
      </c>
      <c r="H35662" s="5">
        <v>102.8</v>
      </c>
      <c r="I35662" s="5">
        <v>0</v>
      </c>
      <c r="J35662" s="5">
        <v>0</v>
      </c>
      <c r="K35662" s="5">
        <v>0</v>
      </c>
    </row>
    <row r="35663" spans="1:11" x14ac:dyDescent="0.25">
      <c r="A35663" s="5">
        <f>35656</f>
      </c>
      <c r="B35663" s="5" t="s">
        <v>35671</v>
      </c>
      <c r="C35663" s="5">
        <v>103.4</v>
      </c>
      <c r="D35663" s="5">
        <v>0.1</v>
      </c>
      <c r="E35663" s="5">
        <v>103.5</v>
      </c>
      <c r="F35663" s="5">
        <v>206.2</v>
      </c>
      <c r="G35663" s="5">
        <v>102.9</v>
      </c>
      <c r="H35663" s="5">
        <v>102.8</v>
      </c>
      <c r="I35663" s="5">
        <v>0</v>
      </c>
      <c r="J35663" s="5">
        <v>0</v>
      </c>
      <c r="K35663" s="5">
        <v>0</v>
      </c>
    </row>
    <row r="35664" spans="1:11" x14ac:dyDescent="0.25">
      <c r="A35664" s="5">
        <f>35657</f>
      </c>
      <c r="B35664" s="5" t="s">
        <v>35672</v>
      </c>
      <c r="C35664" s="5">
        <v>95.4</v>
      </c>
      <c r="D35664" s="5">
        <v>0.1</v>
      </c>
      <c r="E35664" s="5">
        <v>95.6</v>
      </c>
      <c r="F35664" s="5">
        <v>192.7</v>
      </c>
      <c r="G35664" s="5">
        <v>96.1</v>
      </c>
      <c r="H35664" s="5">
        <v>95.9</v>
      </c>
      <c r="I35664" s="5">
        <v>0</v>
      </c>
      <c r="J35664" s="5">
        <v>0</v>
      </c>
      <c r="K35664" s="5">
        <v>0</v>
      </c>
    </row>
    <row r="35665" spans="1:11" x14ac:dyDescent="0.25">
      <c r="A35665" s="5">
        <f>35658</f>
      </c>
      <c r="B35665" s="5" t="s">
        <v>35673</v>
      </c>
      <c r="C35665" s="5">
        <v>95.4</v>
      </c>
      <c r="D35665" s="5">
        <v>0.1</v>
      </c>
      <c r="E35665" s="5">
        <v>95.6</v>
      </c>
      <c r="F35665" s="5">
        <v>192.7</v>
      </c>
      <c r="G35665" s="5">
        <v>96.1</v>
      </c>
      <c r="H35665" s="5">
        <v>95.9</v>
      </c>
      <c r="I35665" s="5">
        <v>0</v>
      </c>
      <c r="J35665" s="5">
        <v>0</v>
      </c>
      <c r="K35665" s="5">
        <v>0</v>
      </c>
    </row>
    <row r="35666" spans="1:11" x14ac:dyDescent="0.25">
      <c r="A35666" s="5">
        <f>35659</f>
      </c>
      <c r="B35666" s="5" t="s">
        <v>35674</v>
      </c>
      <c r="C35666" s="5">
        <v>95.4</v>
      </c>
      <c r="D35666" s="5">
        <v>0.1</v>
      </c>
      <c r="E35666" s="5">
        <v>95.6</v>
      </c>
      <c r="F35666" s="5">
        <v>192.7</v>
      </c>
      <c r="G35666" s="5">
        <v>96.1</v>
      </c>
      <c r="H35666" s="5">
        <v>95.9</v>
      </c>
      <c r="I35666" s="5">
        <v>0</v>
      </c>
      <c r="J35666" s="5">
        <v>0</v>
      </c>
      <c r="K35666" s="5">
        <v>0</v>
      </c>
    </row>
    <row r="35667" spans="1:11" x14ac:dyDescent="0.25">
      <c r="A35667" s="5">
        <f>35660</f>
      </c>
      <c r="B35667" s="5" t="s">
        <v>35675</v>
      </c>
      <c r="C35667" s="5">
        <v>95.4</v>
      </c>
      <c r="D35667" s="5">
        <v>0.1</v>
      </c>
      <c r="E35667" s="5">
        <v>95.6</v>
      </c>
      <c r="F35667" s="5">
        <v>192.7</v>
      </c>
      <c r="G35667" s="5">
        <v>96.1</v>
      </c>
      <c r="H35667" s="5">
        <v>95.9</v>
      </c>
      <c r="I35667" s="5">
        <v>0</v>
      </c>
      <c r="J35667" s="5">
        <v>0</v>
      </c>
      <c r="K35667" s="5">
        <v>0</v>
      </c>
    </row>
    <row r="35668" spans="1:11" x14ac:dyDescent="0.25">
      <c r="A35668" s="5">
        <f>35661</f>
      </c>
      <c r="B35668" s="5" t="s">
        <v>35676</v>
      </c>
      <c r="C35668" s="5">
        <v>96.5</v>
      </c>
      <c r="D35668" s="5">
        <v>0.1</v>
      </c>
      <c r="E35668" s="5">
        <v>96.7</v>
      </c>
      <c r="F35668" s="5">
        <v>194.1</v>
      </c>
      <c r="G35668" s="5">
        <v>96.6</v>
      </c>
      <c r="H35668" s="5">
        <v>96.3</v>
      </c>
      <c r="I35668" s="5">
        <v>0</v>
      </c>
      <c r="J35668" s="5">
        <v>0</v>
      </c>
      <c r="K35668" s="5">
        <v>0</v>
      </c>
    </row>
    <row r="35669" spans="1:11" x14ac:dyDescent="0.25">
      <c r="A35669" s="5">
        <f>35662</f>
      </c>
      <c r="B35669" s="5" t="s">
        <v>35677</v>
      </c>
      <c r="C35669" s="5">
        <v>96.5</v>
      </c>
      <c r="D35669" s="5">
        <v>0.1</v>
      </c>
      <c r="E35669" s="5">
        <v>96.7</v>
      </c>
      <c r="F35669" s="5">
        <v>194.1</v>
      </c>
      <c r="G35669" s="5">
        <v>96.6</v>
      </c>
      <c r="H35669" s="5">
        <v>96.3</v>
      </c>
      <c r="I35669" s="5">
        <v>0</v>
      </c>
      <c r="J35669" s="5">
        <v>0</v>
      </c>
      <c r="K35669" s="5">
        <v>0</v>
      </c>
    </row>
    <row r="35670" spans="1:11" x14ac:dyDescent="0.25">
      <c r="A35670" s="5">
        <f>35663</f>
      </c>
      <c r="B35670" s="5" t="s">
        <v>35678</v>
      </c>
      <c r="C35670" s="5">
        <v>96.6</v>
      </c>
      <c r="D35670" s="5">
        <v>0.1</v>
      </c>
      <c r="E35670" s="5">
        <v>96.7</v>
      </c>
      <c r="F35670" s="5">
        <v>202.8</v>
      </c>
      <c r="G35670" s="5">
        <v>100.9</v>
      </c>
      <c r="H35670" s="5">
        <v>100.4</v>
      </c>
      <c r="I35670" s="5">
        <v>0</v>
      </c>
      <c r="J35670" s="5">
        <v>0</v>
      </c>
      <c r="K35670" s="5">
        <v>0</v>
      </c>
    </row>
    <row r="35671" spans="1:11" x14ac:dyDescent="0.25">
      <c r="A35671" s="5">
        <f>35664</f>
      </c>
      <c r="B35671" s="5" t="s">
        <v>35679</v>
      </c>
      <c r="C35671" s="5">
        <v>96.6</v>
      </c>
      <c r="D35671" s="5">
        <v>0.1</v>
      </c>
      <c r="E35671" s="5">
        <v>96.7</v>
      </c>
      <c r="F35671" s="5">
        <v>202.8</v>
      </c>
      <c r="G35671" s="5">
        <v>100.9</v>
      </c>
      <c r="H35671" s="5">
        <v>100.4</v>
      </c>
      <c r="I35671" s="5">
        <v>0</v>
      </c>
      <c r="J35671" s="5">
        <v>0</v>
      </c>
      <c r="K35671" s="5">
        <v>0</v>
      </c>
    </row>
    <row r="35672" spans="1:11" x14ac:dyDescent="0.25">
      <c r="A35672" s="5">
        <f>35665</f>
      </c>
      <c r="B35672" s="5" t="s">
        <v>35680</v>
      </c>
      <c r="C35672" s="5">
        <v>102.7</v>
      </c>
      <c r="D35672" s="5">
        <v>0.1</v>
      </c>
      <c r="E35672" s="5">
        <v>102.8</v>
      </c>
      <c r="F35672" s="5">
        <v>204.7</v>
      </c>
      <c r="G35672" s="5">
        <v>103</v>
      </c>
      <c r="H35672" s="5">
        <v>103.7</v>
      </c>
      <c r="I35672" s="5">
        <v>0</v>
      </c>
      <c r="J35672" s="5">
        <v>0</v>
      </c>
      <c r="K35672" s="5">
        <v>0</v>
      </c>
    </row>
    <row r="35673" spans="1:11" x14ac:dyDescent="0.25">
      <c r="A35673" s="5">
        <f>35666</f>
      </c>
      <c r="B35673" s="5" t="s">
        <v>35681</v>
      </c>
      <c r="C35673" s="5">
        <v>102.7</v>
      </c>
      <c r="D35673" s="5">
        <v>0.1</v>
      </c>
      <c r="E35673" s="5">
        <v>102.8</v>
      </c>
      <c r="F35673" s="5">
        <v>204.7</v>
      </c>
      <c r="G35673" s="5">
        <v>103</v>
      </c>
      <c r="H35673" s="5">
        <v>103.7</v>
      </c>
      <c r="I35673" s="5">
        <v>0</v>
      </c>
      <c r="J35673" s="5">
        <v>0</v>
      </c>
      <c r="K35673" s="5">
        <v>0</v>
      </c>
    </row>
    <row r="35674" spans="1:11" x14ac:dyDescent="0.25">
      <c r="A35674" s="5">
        <f>35667</f>
      </c>
      <c r="B35674" s="5" t="s">
        <v>35682</v>
      </c>
      <c r="C35674" s="5">
        <v>105.1</v>
      </c>
      <c r="D35674" s="5">
        <v>0.1</v>
      </c>
      <c r="E35674" s="5">
        <v>105.3</v>
      </c>
      <c r="F35674" s="5">
        <v>209.6</v>
      </c>
      <c r="G35674" s="5">
        <v>104.5</v>
      </c>
      <c r="H35674" s="5">
        <v>104.4</v>
      </c>
      <c r="I35674" s="5">
        <v>0</v>
      </c>
      <c r="J35674" s="5">
        <v>0</v>
      </c>
      <c r="K35674" s="5">
        <v>0</v>
      </c>
    </row>
    <row r="35675" spans="1:11" x14ac:dyDescent="0.25">
      <c r="A35675" s="5">
        <f>35668</f>
      </c>
      <c r="B35675" s="5" t="s">
        <v>35683</v>
      </c>
      <c r="C35675" s="5">
        <v>105.1</v>
      </c>
      <c r="D35675" s="5">
        <v>0.1</v>
      </c>
      <c r="E35675" s="5">
        <v>105.3</v>
      </c>
      <c r="F35675" s="5">
        <v>209.6</v>
      </c>
      <c r="G35675" s="5">
        <v>104.5</v>
      </c>
      <c r="H35675" s="5">
        <v>104.4</v>
      </c>
      <c r="I35675" s="5">
        <v>0</v>
      </c>
      <c r="J35675" s="5">
        <v>0</v>
      </c>
      <c r="K35675" s="5">
        <v>0</v>
      </c>
    </row>
    <row r="35676" spans="1:11" x14ac:dyDescent="0.25">
      <c r="A35676" s="5">
        <f>35669</f>
      </c>
      <c r="B35676" s="5" t="s">
        <v>35684</v>
      </c>
      <c r="C35676" s="5">
        <v>105.1</v>
      </c>
      <c r="D35676" s="5">
        <v>0.1</v>
      </c>
      <c r="E35676" s="5">
        <v>105.3</v>
      </c>
      <c r="F35676" s="5">
        <v>209.6</v>
      </c>
      <c r="G35676" s="5">
        <v>104.5</v>
      </c>
      <c r="H35676" s="5">
        <v>104.4</v>
      </c>
      <c r="I35676" s="5">
        <v>0</v>
      </c>
      <c r="J35676" s="5">
        <v>0</v>
      </c>
      <c r="K35676" s="5">
        <v>0</v>
      </c>
    </row>
    <row r="35677" spans="1:11" x14ac:dyDescent="0.25">
      <c r="A35677" s="5">
        <f>35670</f>
      </c>
      <c r="B35677" s="5" t="s">
        <v>35685</v>
      </c>
      <c r="C35677" s="5">
        <v>105.1</v>
      </c>
      <c r="D35677" s="5">
        <v>0.1</v>
      </c>
      <c r="E35677" s="5">
        <v>105.3</v>
      </c>
      <c r="F35677" s="5">
        <v>209.6</v>
      </c>
      <c r="G35677" s="5">
        <v>104.5</v>
      </c>
      <c r="H35677" s="5">
        <v>104.4</v>
      </c>
      <c r="I35677" s="5">
        <v>0</v>
      </c>
      <c r="J35677" s="5">
        <v>0</v>
      </c>
      <c r="K35677" s="5">
        <v>0</v>
      </c>
    </row>
    <row r="35678" spans="1:11" x14ac:dyDescent="0.25">
      <c r="A35678" s="5">
        <f>35671</f>
      </c>
      <c r="B35678" s="5" t="s">
        <v>35686</v>
      </c>
      <c r="C35678" s="5">
        <v>99.7</v>
      </c>
      <c r="D35678" s="5">
        <v>0.1</v>
      </c>
      <c r="E35678" s="5">
        <v>99.9</v>
      </c>
      <c r="F35678" s="5">
        <v>200.2</v>
      </c>
      <c r="G35678" s="5">
        <v>99.9</v>
      </c>
      <c r="H35678" s="5">
        <v>99.7</v>
      </c>
      <c r="I35678" s="5">
        <v>0</v>
      </c>
      <c r="J35678" s="5">
        <v>0</v>
      </c>
      <c r="K35678" s="5">
        <v>0</v>
      </c>
    </row>
    <row r="35679" spans="1:11" x14ac:dyDescent="0.25">
      <c r="A35679" s="5">
        <f>35672</f>
      </c>
      <c r="B35679" s="5" t="s">
        <v>35687</v>
      </c>
      <c r="C35679" s="5">
        <v>99.7</v>
      </c>
      <c r="D35679" s="5">
        <v>0.1</v>
      </c>
      <c r="E35679" s="5">
        <v>99.9</v>
      </c>
      <c r="F35679" s="5">
        <v>200.2</v>
      </c>
      <c r="G35679" s="5">
        <v>99.9</v>
      </c>
      <c r="H35679" s="5">
        <v>99.7</v>
      </c>
      <c r="I35679" s="5">
        <v>0</v>
      </c>
      <c r="J35679" s="5">
        <v>0</v>
      </c>
      <c r="K35679" s="5">
        <v>0</v>
      </c>
    </row>
    <row r="35680" spans="1:11" x14ac:dyDescent="0.25">
      <c r="A35680" s="5">
        <f>35673</f>
      </c>
      <c r="B35680" s="5" t="s">
        <v>35688</v>
      </c>
      <c r="C35680" s="5">
        <v>95.9</v>
      </c>
      <c r="D35680" s="5">
        <v>0.1</v>
      </c>
      <c r="E35680" s="5">
        <v>96</v>
      </c>
      <c r="F35680" s="5">
        <v>196.8</v>
      </c>
      <c r="G35680" s="5">
        <v>98</v>
      </c>
      <c r="H35680" s="5">
        <v>97.7</v>
      </c>
      <c r="I35680" s="5">
        <v>0</v>
      </c>
      <c r="J35680" s="5">
        <v>0</v>
      </c>
      <c r="K35680" s="5">
        <v>0</v>
      </c>
    </row>
    <row r="35681" spans="1:11" x14ac:dyDescent="0.25">
      <c r="A35681" s="5">
        <f>35674</f>
      </c>
      <c r="B35681" s="5" t="s">
        <v>35689</v>
      </c>
      <c r="C35681" s="5">
        <v>95.9</v>
      </c>
      <c r="D35681" s="5">
        <v>0.1</v>
      </c>
      <c r="E35681" s="5">
        <v>96</v>
      </c>
      <c r="F35681" s="5">
        <v>196.8</v>
      </c>
      <c r="G35681" s="5">
        <v>98</v>
      </c>
      <c r="H35681" s="5">
        <v>97.7</v>
      </c>
      <c r="I35681" s="5">
        <v>0</v>
      </c>
      <c r="J35681" s="5">
        <v>0</v>
      </c>
      <c r="K35681" s="5">
        <v>0</v>
      </c>
    </row>
    <row r="35682" spans="1:11" x14ac:dyDescent="0.25">
      <c r="A35682" s="5">
        <f>35675</f>
      </c>
      <c r="B35682" s="5" t="s">
        <v>35690</v>
      </c>
      <c r="C35682" s="5">
        <v>104.1</v>
      </c>
      <c r="D35682" s="5">
        <v>0.1</v>
      </c>
      <c r="E35682" s="5">
        <v>104.3</v>
      </c>
      <c r="F35682" s="5">
        <v>210.1</v>
      </c>
      <c r="G35682" s="5">
        <v>104.8</v>
      </c>
      <c r="H35682" s="5">
        <v>104.5</v>
      </c>
      <c r="I35682" s="5">
        <v>0</v>
      </c>
      <c r="J35682" s="5">
        <v>0</v>
      </c>
      <c r="K35682" s="5">
        <v>0</v>
      </c>
    </row>
    <row r="35683" spans="1:11" x14ac:dyDescent="0.25">
      <c r="A35683" s="5">
        <f>35676</f>
      </c>
      <c r="B35683" s="5" t="s">
        <v>35691</v>
      </c>
      <c r="C35683" s="5">
        <v>104.1</v>
      </c>
      <c r="D35683" s="5">
        <v>0.1</v>
      </c>
      <c r="E35683" s="5">
        <v>104.3</v>
      </c>
      <c r="F35683" s="5">
        <v>210.1</v>
      </c>
      <c r="G35683" s="5">
        <v>104.8</v>
      </c>
      <c r="H35683" s="5">
        <v>104.5</v>
      </c>
      <c r="I35683" s="5">
        <v>0</v>
      </c>
      <c r="J35683" s="5">
        <v>0</v>
      </c>
      <c r="K35683" s="5">
        <v>0</v>
      </c>
    </row>
    <row r="35684" spans="1:11" x14ac:dyDescent="0.25">
      <c r="A35684" s="5">
        <f>35677</f>
      </c>
      <c r="B35684" s="5" t="s">
        <v>35692</v>
      </c>
      <c r="C35684" s="5">
        <v>103</v>
      </c>
      <c r="D35684" s="5">
        <v>0.1</v>
      </c>
      <c r="E35684" s="5">
        <v>103.1</v>
      </c>
      <c r="F35684" s="5">
        <v>200.4</v>
      </c>
      <c r="G35684" s="5">
        <v>100.2</v>
      </c>
      <c r="H35684" s="5">
        <v>100.3</v>
      </c>
      <c r="I35684" s="5">
        <v>0</v>
      </c>
      <c r="J35684" s="5">
        <v>0</v>
      </c>
      <c r="K35684" s="5">
        <v>0</v>
      </c>
    </row>
    <row r="35685" spans="1:11" x14ac:dyDescent="0.25">
      <c r="A35685" s="5">
        <f>35678</f>
      </c>
      <c r="B35685" s="5" t="s">
        <v>35693</v>
      </c>
      <c r="C35685" s="5">
        <v>103</v>
      </c>
      <c r="D35685" s="5">
        <v>0.1</v>
      </c>
      <c r="E35685" s="5">
        <v>103.1</v>
      </c>
      <c r="F35685" s="5">
        <v>200.4</v>
      </c>
      <c r="G35685" s="5">
        <v>100.2</v>
      </c>
      <c r="H35685" s="5">
        <v>100.3</v>
      </c>
      <c r="I35685" s="5">
        <v>0</v>
      </c>
      <c r="J35685" s="5">
        <v>0</v>
      </c>
      <c r="K35685" s="5">
        <v>0</v>
      </c>
    </row>
    <row r="35686" spans="1:11" x14ac:dyDescent="0.25">
      <c r="A35686" s="5">
        <f>35679</f>
      </c>
      <c r="B35686" s="5" t="s">
        <v>35694</v>
      </c>
      <c r="C35686" s="5">
        <v>103</v>
      </c>
      <c r="D35686" s="5">
        <v>0.1</v>
      </c>
      <c r="E35686" s="5">
        <v>103.1</v>
      </c>
      <c r="F35686" s="5">
        <v>200.4</v>
      </c>
      <c r="G35686" s="5">
        <v>100.2</v>
      </c>
      <c r="H35686" s="5">
        <v>100.3</v>
      </c>
      <c r="I35686" s="5">
        <v>0</v>
      </c>
      <c r="J35686" s="5">
        <v>0</v>
      </c>
      <c r="K35686" s="5">
        <v>0</v>
      </c>
    </row>
    <row r="35687" spans="1:11" x14ac:dyDescent="0.25">
      <c r="A35687" s="5">
        <f>35680</f>
      </c>
      <c r="B35687" s="5" t="s">
        <v>35695</v>
      </c>
      <c r="C35687" s="5">
        <v>103</v>
      </c>
      <c r="D35687" s="5">
        <v>0.1</v>
      </c>
      <c r="E35687" s="5">
        <v>103.1</v>
      </c>
      <c r="F35687" s="5">
        <v>200.4</v>
      </c>
      <c r="G35687" s="5">
        <v>100.2</v>
      </c>
      <c r="H35687" s="5">
        <v>100.3</v>
      </c>
      <c r="I35687" s="5">
        <v>0</v>
      </c>
      <c r="J35687" s="5">
        <v>0</v>
      </c>
      <c r="K35687" s="5">
        <v>0</v>
      </c>
    </row>
    <row r="35688" spans="1:11" x14ac:dyDescent="0.25">
      <c r="A35688" s="5">
        <f>35681</f>
      </c>
      <c r="B35688" s="5" t="s">
        <v>35696</v>
      </c>
      <c r="C35688" s="5">
        <v>100.8</v>
      </c>
      <c r="D35688" s="5">
        <v>0.1</v>
      </c>
      <c r="E35688" s="5">
        <v>100.9</v>
      </c>
      <c r="F35688" s="5">
        <v>194.3</v>
      </c>
      <c r="G35688" s="5">
        <v>96.9</v>
      </c>
      <c r="H35688" s="5">
        <v>96.8</v>
      </c>
      <c r="I35688" s="5">
        <v>0</v>
      </c>
      <c r="J35688" s="5">
        <v>0</v>
      </c>
      <c r="K35688" s="5">
        <v>0</v>
      </c>
    </row>
    <row r="35689" spans="1:11" x14ac:dyDescent="0.25">
      <c r="A35689" s="5">
        <f>35682</f>
      </c>
      <c r="B35689" s="5" t="s">
        <v>35697</v>
      </c>
      <c r="C35689" s="5">
        <v>100.8</v>
      </c>
      <c r="D35689" s="5">
        <v>0.1</v>
      </c>
      <c r="E35689" s="5">
        <v>100.9</v>
      </c>
      <c r="F35689" s="5">
        <v>194.3</v>
      </c>
      <c r="G35689" s="5">
        <v>96.9</v>
      </c>
      <c r="H35689" s="5">
        <v>96.8</v>
      </c>
      <c r="I35689" s="5">
        <v>0</v>
      </c>
      <c r="J35689" s="5">
        <v>0</v>
      </c>
      <c r="K35689" s="5">
        <v>0</v>
      </c>
    </row>
    <row r="35690" spans="1:11" x14ac:dyDescent="0.25">
      <c r="A35690" s="5">
        <f>35683</f>
      </c>
      <c r="B35690" s="5" t="s">
        <v>35698</v>
      </c>
      <c r="C35690" s="5">
        <v>100.5</v>
      </c>
      <c r="D35690" s="5">
        <v>0.1</v>
      </c>
      <c r="E35690" s="5">
        <v>100.7</v>
      </c>
      <c r="F35690" s="5">
        <v>207.6</v>
      </c>
      <c r="G35690" s="5">
        <v>100.9</v>
      </c>
      <c r="H35690" s="5">
        <v>97.8</v>
      </c>
      <c r="I35690" s="5">
        <v>0</v>
      </c>
      <c r="J35690" s="5">
        <v>0</v>
      </c>
      <c r="K35690" s="5">
        <v>0</v>
      </c>
    </row>
    <row r="35691" spans="1:11" x14ac:dyDescent="0.25">
      <c r="A35691" s="5">
        <f>35684</f>
      </c>
      <c r="B35691" s="5" t="s">
        <v>35699</v>
      </c>
      <c r="C35691" s="5">
        <v>100.5</v>
      </c>
      <c r="D35691" s="5">
        <v>0.1</v>
      </c>
      <c r="E35691" s="5">
        <v>100.7</v>
      </c>
      <c r="F35691" s="5">
        <v>207.6</v>
      </c>
      <c r="G35691" s="5">
        <v>100.9</v>
      </c>
      <c r="H35691" s="5">
        <v>97.8</v>
      </c>
      <c r="I35691" s="5">
        <v>0</v>
      </c>
      <c r="J35691" s="5">
        <v>0</v>
      </c>
      <c r="K35691" s="5">
        <v>0</v>
      </c>
    </row>
    <row r="35692" spans="1:11" x14ac:dyDescent="0.25">
      <c r="A35692" s="5">
        <f>35685</f>
      </c>
      <c r="B35692" s="5" t="s">
        <v>35700</v>
      </c>
      <c r="C35692" s="5">
        <v>98.6</v>
      </c>
      <c r="D35692" s="5">
        <v>0.1</v>
      </c>
      <c r="E35692" s="5">
        <v>98.7</v>
      </c>
      <c r="F35692" s="5">
        <v>201.6</v>
      </c>
      <c r="G35692" s="5">
        <v>101.1</v>
      </c>
      <c r="H35692" s="5">
        <v>100.6</v>
      </c>
      <c r="I35692" s="5">
        <v>0</v>
      </c>
      <c r="J35692" s="5">
        <v>0</v>
      </c>
      <c r="K35692" s="5">
        <v>0</v>
      </c>
    </row>
    <row r="35693" spans="1:11" x14ac:dyDescent="0.25">
      <c r="A35693" s="5">
        <f>35686</f>
      </c>
      <c r="B35693" s="5" t="s">
        <v>35701</v>
      </c>
      <c r="C35693" s="5">
        <v>98.6</v>
      </c>
      <c r="D35693" s="5">
        <v>0.1</v>
      </c>
      <c r="E35693" s="5">
        <v>98.7</v>
      </c>
      <c r="F35693" s="5">
        <v>201.6</v>
      </c>
      <c r="G35693" s="5">
        <v>101.1</v>
      </c>
      <c r="H35693" s="5">
        <v>100.6</v>
      </c>
      <c r="I35693" s="5">
        <v>0</v>
      </c>
      <c r="J35693" s="5">
        <v>0</v>
      </c>
      <c r="K35693" s="5">
        <v>0</v>
      </c>
    </row>
    <row r="35694" spans="1:11" x14ac:dyDescent="0.25">
      <c r="A35694" s="5">
        <f>35687</f>
      </c>
      <c r="B35694" s="5" t="s">
        <v>35702</v>
      </c>
      <c r="C35694" s="5">
        <v>96.7</v>
      </c>
      <c r="D35694" s="5">
        <v>0.1</v>
      </c>
      <c r="E35694" s="5">
        <v>96.9</v>
      </c>
      <c r="F35694" s="5">
        <v>195.6</v>
      </c>
      <c r="G35694" s="5">
        <v>97.5</v>
      </c>
      <c r="H35694" s="5">
        <v>97.2</v>
      </c>
      <c r="I35694" s="5">
        <v>0</v>
      </c>
      <c r="J35694" s="5">
        <v>0</v>
      </c>
      <c r="K35694" s="5">
        <v>0</v>
      </c>
    </row>
    <row r="35695" spans="1:11" x14ac:dyDescent="0.25">
      <c r="A35695" s="5">
        <f>35688</f>
      </c>
      <c r="B35695" s="5" t="s">
        <v>35703</v>
      </c>
      <c r="C35695" s="5">
        <v>96.7</v>
      </c>
      <c r="D35695" s="5">
        <v>0.1</v>
      </c>
      <c r="E35695" s="5">
        <v>96.9</v>
      </c>
      <c r="F35695" s="5">
        <v>195.6</v>
      </c>
      <c r="G35695" s="5">
        <v>97.5</v>
      </c>
      <c r="H35695" s="5">
        <v>97.2</v>
      </c>
      <c r="I35695" s="5">
        <v>0</v>
      </c>
      <c r="J35695" s="5">
        <v>0</v>
      </c>
      <c r="K35695" s="5">
        <v>0</v>
      </c>
    </row>
    <row r="35696" spans="1:11" x14ac:dyDescent="0.25">
      <c r="A35696" s="5">
        <f>35689</f>
      </c>
      <c r="B35696" s="5" t="s">
        <v>35704</v>
      </c>
      <c r="C35696" s="5">
        <v>96.7</v>
      </c>
      <c r="D35696" s="5">
        <v>0.1</v>
      </c>
      <c r="E35696" s="5">
        <v>96.9</v>
      </c>
      <c r="F35696" s="5">
        <v>195.6</v>
      </c>
      <c r="G35696" s="5">
        <v>97.5</v>
      </c>
      <c r="H35696" s="5">
        <v>97.2</v>
      </c>
      <c r="I35696" s="5">
        <v>0</v>
      </c>
      <c r="J35696" s="5">
        <v>0</v>
      </c>
      <c r="K35696" s="5">
        <v>0</v>
      </c>
    </row>
    <row r="35697" spans="1:11" x14ac:dyDescent="0.25">
      <c r="A35697" s="5">
        <f>35690</f>
      </c>
      <c r="B35697" s="5" t="s">
        <v>35705</v>
      </c>
      <c r="C35697" s="5">
        <v>96.7</v>
      </c>
      <c r="D35697" s="5">
        <v>0.1</v>
      </c>
      <c r="E35697" s="5">
        <v>96.9</v>
      </c>
      <c r="F35697" s="5">
        <v>195.6</v>
      </c>
      <c r="G35697" s="5">
        <v>97.5</v>
      </c>
      <c r="H35697" s="5">
        <v>97.2</v>
      </c>
      <c r="I35697" s="5">
        <v>0</v>
      </c>
      <c r="J35697" s="5">
        <v>0</v>
      </c>
      <c r="K35697" s="5">
        <v>0</v>
      </c>
    </row>
    <row r="35698" spans="1:11" x14ac:dyDescent="0.25">
      <c r="A35698" s="5">
        <f>35691</f>
      </c>
      <c r="B35698" s="5" t="s">
        <v>35706</v>
      </c>
      <c r="C35698" s="5">
        <v>102.4</v>
      </c>
      <c r="D35698" s="5">
        <v>0.1</v>
      </c>
      <c r="E35698" s="5">
        <v>102.6</v>
      </c>
      <c r="F35698" s="5">
        <v>205.6</v>
      </c>
      <c r="G35698" s="5">
        <v>102.5</v>
      </c>
      <c r="H35698" s="5">
        <v>102.4</v>
      </c>
      <c r="I35698" s="5">
        <v>0</v>
      </c>
      <c r="J35698" s="5">
        <v>0</v>
      </c>
      <c r="K35698" s="5">
        <v>0</v>
      </c>
    </row>
    <row r="35699" spans="1:11" x14ac:dyDescent="0.25">
      <c r="A35699" s="5">
        <f>35692</f>
      </c>
      <c r="B35699" s="5" t="s">
        <v>35707</v>
      </c>
      <c r="C35699" s="5">
        <v>102.4</v>
      </c>
      <c r="D35699" s="5">
        <v>0.1</v>
      </c>
      <c r="E35699" s="5">
        <v>102.6</v>
      </c>
      <c r="F35699" s="5">
        <v>205.6</v>
      </c>
      <c r="G35699" s="5">
        <v>102.5</v>
      </c>
      <c r="H35699" s="5">
        <v>102.4</v>
      </c>
      <c r="I35699" s="5">
        <v>0</v>
      </c>
      <c r="J35699" s="5">
        <v>0</v>
      </c>
      <c r="K35699" s="5">
        <v>0</v>
      </c>
    </row>
    <row r="35700" spans="1:11" x14ac:dyDescent="0.25">
      <c r="A35700" s="5">
        <f>35693</f>
      </c>
      <c r="B35700" s="5" t="s">
        <v>35708</v>
      </c>
      <c r="C35700" s="5">
        <v>103.7</v>
      </c>
      <c r="D35700" s="5">
        <v>0.1</v>
      </c>
      <c r="E35700" s="5">
        <v>103.9</v>
      </c>
      <c r="F35700" s="5">
        <v>207.3</v>
      </c>
      <c r="G35700" s="5">
        <v>103.4</v>
      </c>
      <c r="H35700" s="5">
        <v>103.3</v>
      </c>
      <c r="I35700" s="5">
        <v>0</v>
      </c>
      <c r="J35700" s="5">
        <v>0</v>
      </c>
      <c r="K35700" s="5">
        <v>0</v>
      </c>
    </row>
    <row r="35701" spans="1:11" x14ac:dyDescent="0.25">
      <c r="A35701" s="5">
        <f>35694</f>
      </c>
      <c r="B35701" s="5" t="s">
        <v>35709</v>
      </c>
      <c r="C35701" s="5">
        <v>103.5</v>
      </c>
      <c r="D35701" s="5">
        <v>0.1</v>
      </c>
      <c r="E35701" s="5">
        <v>103.9</v>
      </c>
      <c r="F35701" s="5">
        <v>207.3</v>
      </c>
      <c r="G35701" s="5">
        <v>103.4</v>
      </c>
      <c r="H35701" s="5">
        <v>103.3</v>
      </c>
      <c r="I35701" s="5">
        <v>0</v>
      </c>
      <c r="J35701" s="5">
        <v>0</v>
      </c>
      <c r="K35701" s="5">
        <v>0</v>
      </c>
    </row>
    <row r="35702" spans="1:11" x14ac:dyDescent="0.25">
      <c r="A35702" s="5">
        <f>35695</f>
      </c>
      <c r="B35702" s="5" t="s">
        <v>35710</v>
      </c>
      <c r="C35702" s="5">
        <v>103.5</v>
      </c>
      <c r="D35702" s="5">
        <v>0.1</v>
      </c>
      <c r="E35702" s="5">
        <v>103.6</v>
      </c>
      <c r="F35702" s="5">
        <v>206.9</v>
      </c>
      <c r="G35702" s="5">
        <v>103.2</v>
      </c>
      <c r="H35702" s="5">
        <v>103.1</v>
      </c>
      <c r="I35702" s="5">
        <v>0</v>
      </c>
      <c r="J35702" s="5">
        <v>0</v>
      </c>
      <c r="K35702" s="5">
        <v>0</v>
      </c>
    </row>
    <row r="35703" spans="1:11" x14ac:dyDescent="0.25">
      <c r="A35703" s="5">
        <f>35696</f>
      </c>
      <c r="B35703" s="5" t="s">
        <v>35711</v>
      </c>
      <c r="C35703" s="5">
        <v>104.2</v>
      </c>
      <c r="D35703" s="5">
        <v>0.1</v>
      </c>
      <c r="E35703" s="5">
        <v>103.6</v>
      </c>
      <c r="F35703" s="5">
        <v>206.9</v>
      </c>
      <c r="G35703" s="5">
        <v>103.2</v>
      </c>
      <c r="H35703" s="5">
        <v>103.1</v>
      </c>
      <c r="I35703" s="5">
        <v>0</v>
      </c>
      <c r="J35703" s="5">
        <v>0</v>
      </c>
      <c r="K35703" s="5">
        <v>0</v>
      </c>
    </row>
    <row r="35704" spans="1:11" x14ac:dyDescent="0.25">
      <c r="A35704" s="5">
        <f>35697</f>
      </c>
      <c r="B35704" s="5" t="s">
        <v>35712</v>
      </c>
      <c r="C35704" s="5">
        <v>104.2</v>
      </c>
      <c r="D35704" s="5">
        <v>0.1</v>
      </c>
      <c r="E35704" s="5">
        <v>104.3</v>
      </c>
      <c r="F35704" s="5">
        <v>207.9</v>
      </c>
      <c r="G35704" s="5">
        <v>103.7</v>
      </c>
      <c r="H35704" s="5">
        <v>103.6</v>
      </c>
      <c r="I35704" s="5">
        <v>0</v>
      </c>
      <c r="J35704" s="5">
        <v>0</v>
      </c>
      <c r="K35704" s="5">
        <v>0</v>
      </c>
    </row>
    <row r="35705" spans="1:11" x14ac:dyDescent="0.25">
      <c r="A35705" s="5">
        <f>35698</f>
      </c>
      <c r="B35705" s="5" t="s">
        <v>35713</v>
      </c>
      <c r="C35705" s="5">
        <v>104.2</v>
      </c>
      <c r="D35705" s="5">
        <v>0.1</v>
      </c>
      <c r="E35705" s="5">
        <v>104.3</v>
      </c>
      <c r="F35705" s="5">
        <v>207.9</v>
      </c>
      <c r="G35705" s="5">
        <v>103.7</v>
      </c>
      <c r="H35705" s="5">
        <v>103.6</v>
      </c>
      <c r="I35705" s="5">
        <v>0</v>
      </c>
      <c r="J35705" s="5">
        <v>0</v>
      </c>
      <c r="K35705" s="5">
        <v>0</v>
      </c>
    </row>
    <row r="35706" spans="1:11" x14ac:dyDescent="0.25">
      <c r="A35706" s="5">
        <f>35699</f>
      </c>
      <c r="B35706" s="5" t="s">
        <v>35714</v>
      </c>
      <c r="C35706" s="5">
        <v>104.2</v>
      </c>
      <c r="D35706" s="5">
        <v>0.1</v>
      </c>
      <c r="E35706" s="5">
        <v>104.3</v>
      </c>
      <c r="F35706" s="5">
        <v>207.9</v>
      </c>
      <c r="G35706" s="5">
        <v>103.7</v>
      </c>
      <c r="H35706" s="5">
        <v>103.6</v>
      </c>
      <c r="I35706" s="5">
        <v>0</v>
      </c>
      <c r="J35706" s="5">
        <v>0</v>
      </c>
      <c r="K35706" s="5">
        <v>0</v>
      </c>
    </row>
    <row r="35707" spans="1:11" x14ac:dyDescent="0.25">
      <c r="A35707" s="5">
        <f>35700</f>
      </c>
      <c r="B35707" s="5" t="s">
        <v>35715</v>
      </c>
      <c r="C35707" s="5">
        <v>104.2</v>
      </c>
      <c r="D35707" s="5">
        <v>0.1</v>
      </c>
      <c r="E35707" s="5">
        <v>104.3</v>
      </c>
      <c r="F35707" s="5">
        <v>207.9</v>
      </c>
      <c r="G35707" s="5">
        <v>103.7</v>
      </c>
      <c r="H35707" s="5">
        <v>103.6</v>
      </c>
      <c r="I35707" s="5">
        <v>0</v>
      </c>
      <c r="J35707" s="5">
        <v>0</v>
      </c>
      <c r="K35707" s="5">
        <v>0</v>
      </c>
    </row>
    <row r="35708" spans="1:11" x14ac:dyDescent="0.25">
      <c r="A35708" s="5">
        <f>35701</f>
      </c>
      <c r="B35708" s="5" t="s">
        <v>35716</v>
      </c>
      <c r="C35708" s="5">
        <v>103.4</v>
      </c>
      <c r="D35708" s="5">
        <v>0.1</v>
      </c>
      <c r="E35708" s="5">
        <v>103.6</v>
      </c>
      <c r="F35708" s="5">
        <v>206.7</v>
      </c>
      <c r="G35708" s="5">
        <v>103.1</v>
      </c>
      <c r="H35708" s="5">
        <v>103</v>
      </c>
      <c r="I35708" s="5">
        <v>0</v>
      </c>
      <c r="J35708" s="5">
        <v>0</v>
      </c>
      <c r="K35708" s="5">
        <v>0</v>
      </c>
    </row>
    <row r="35709" spans="1:11" x14ac:dyDescent="0.25">
      <c r="A35709" s="5">
        <f>35702</f>
      </c>
      <c r="B35709" s="5" t="s">
        <v>35717</v>
      </c>
      <c r="C35709" s="5">
        <v>103.4</v>
      </c>
      <c r="D35709" s="5">
        <v>0.1</v>
      </c>
      <c r="E35709" s="5">
        <v>103.6</v>
      </c>
      <c r="F35709" s="5">
        <v>206.7</v>
      </c>
      <c r="G35709" s="5">
        <v>103.1</v>
      </c>
      <c r="H35709" s="5">
        <v>103</v>
      </c>
      <c r="I35709" s="5">
        <v>0</v>
      </c>
      <c r="J35709" s="5">
        <v>0</v>
      </c>
      <c r="K35709" s="5">
        <v>0</v>
      </c>
    </row>
    <row r="35710" spans="1:11" x14ac:dyDescent="0.25">
      <c r="A35710" s="5">
        <f>35703</f>
      </c>
      <c r="B35710" s="5" t="s">
        <v>35718</v>
      </c>
      <c r="C35710" s="5">
        <v>103.5</v>
      </c>
      <c r="D35710" s="5">
        <v>0.1</v>
      </c>
      <c r="E35710" s="5">
        <v>103.7</v>
      </c>
      <c r="F35710" s="5">
        <v>207</v>
      </c>
      <c r="G35710" s="5">
        <v>103.2</v>
      </c>
      <c r="H35710" s="5">
        <v>103.1</v>
      </c>
      <c r="I35710" s="5">
        <v>0</v>
      </c>
      <c r="J35710" s="5">
        <v>0</v>
      </c>
      <c r="K35710" s="5">
        <v>0</v>
      </c>
    </row>
    <row r="35711" spans="1:11" x14ac:dyDescent="0.25">
      <c r="A35711" s="5">
        <f>35704</f>
      </c>
      <c r="B35711" s="5" t="s">
        <v>35719</v>
      </c>
      <c r="C35711" s="5">
        <v>102.8</v>
      </c>
      <c r="D35711" s="5">
        <v>0.1</v>
      </c>
      <c r="E35711" s="5">
        <v>103</v>
      </c>
      <c r="F35711" s="5">
        <v>206</v>
      </c>
      <c r="G35711" s="5">
        <v>102.8</v>
      </c>
      <c r="H35711" s="5">
        <v>102.7</v>
      </c>
      <c r="I35711" s="5">
        <v>0</v>
      </c>
      <c r="J35711" s="5">
        <v>0</v>
      </c>
      <c r="K35711" s="5">
        <v>0</v>
      </c>
    </row>
    <row r="35712" spans="1:11" x14ac:dyDescent="0.25">
      <c r="A35712" s="5">
        <f>35705</f>
      </c>
      <c r="B35712" s="5" t="s">
        <v>35720</v>
      </c>
      <c r="C35712" s="5">
        <v>102.8</v>
      </c>
      <c r="D35712" s="5">
        <v>0.1</v>
      </c>
      <c r="E35712" s="5">
        <v>103</v>
      </c>
      <c r="F35712" s="5">
        <v>206</v>
      </c>
      <c r="G35712" s="5">
        <v>102.8</v>
      </c>
      <c r="H35712" s="5">
        <v>102.7</v>
      </c>
      <c r="I35712" s="5">
        <v>0</v>
      </c>
      <c r="J35712" s="5">
        <v>0</v>
      </c>
      <c r="K35712" s="5">
        <v>0</v>
      </c>
    </row>
    <row r="35713" spans="1:11" x14ac:dyDescent="0.25">
      <c r="A35713" s="5">
        <f>35706</f>
      </c>
      <c r="B35713" s="5" t="s">
        <v>35721</v>
      </c>
      <c r="C35713" s="5">
        <v>102.8</v>
      </c>
      <c r="D35713" s="5">
        <v>0.1</v>
      </c>
      <c r="E35713" s="5">
        <v>103</v>
      </c>
      <c r="F35713" s="5">
        <v>206</v>
      </c>
      <c r="G35713" s="5">
        <v>102.8</v>
      </c>
      <c r="H35713" s="5">
        <v>102.7</v>
      </c>
      <c r="I35713" s="5">
        <v>0</v>
      </c>
      <c r="J35713" s="5">
        <v>0</v>
      </c>
      <c r="K35713" s="5">
        <v>0</v>
      </c>
    </row>
    <row r="35714" spans="1:11" x14ac:dyDescent="0.25">
      <c r="A35714" s="5">
        <f>35707</f>
      </c>
      <c r="B35714" s="5" t="s">
        <v>35722</v>
      </c>
      <c r="C35714" s="5">
        <v>102.8</v>
      </c>
      <c r="D35714" s="5">
        <v>0.1</v>
      </c>
      <c r="E35714" s="5">
        <v>103</v>
      </c>
      <c r="F35714" s="5">
        <v>206</v>
      </c>
      <c r="G35714" s="5">
        <v>102.8</v>
      </c>
      <c r="H35714" s="5">
        <v>102.7</v>
      </c>
      <c r="I35714" s="5">
        <v>0</v>
      </c>
      <c r="J35714" s="5">
        <v>0</v>
      </c>
      <c r="K35714" s="5">
        <v>0</v>
      </c>
    </row>
    <row r="35715" spans="1:11" x14ac:dyDescent="0.25">
      <c r="A35715" s="5">
        <f>35708</f>
      </c>
      <c r="B35715" s="5" t="s">
        <v>35723</v>
      </c>
      <c r="C35715" s="5">
        <v>103.7</v>
      </c>
      <c r="D35715" s="5">
        <v>0.1</v>
      </c>
      <c r="E35715" s="5">
        <v>103.9</v>
      </c>
      <c r="F35715" s="5">
        <v>206.6</v>
      </c>
      <c r="G35715" s="5">
        <v>103.1</v>
      </c>
      <c r="H35715" s="5">
        <v>103</v>
      </c>
      <c r="I35715" s="5">
        <v>0</v>
      </c>
      <c r="J35715" s="5">
        <v>0</v>
      </c>
      <c r="K35715" s="5">
        <v>0</v>
      </c>
    </row>
    <row r="35716" spans="1:11" x14ac:dyDescent="0.25">
      <c r="A35716" s="5">
        <f>35709</f>
      </c>
      <c r="B35716" s="5" t="s">
        <v>35724</v>
      </c>
      <c r="C35716" s="5">
        <v>103.7</v>
      </c>
      <c r="D35716" s="5">
        <v>0.1</v>
      </c>
      <c r="E35716" s="5">
        <v>103.9</v>
      </c>
      <c r="F35716" s="5">
        <v>206.6</v>
      </c>
      <c r="G35716" s="5">
        <v>103.1</v>
      </c>
      <c r="H35716" s="5">
        <v>103</v>
      </c>
      <c r="I35716" s="5">
        <v>0</v>
      </c>
      <c r="J35716" s="5">
        <v>0</v>
      </c>
      <c r="K35716" s="5">
        <v>0</v>
      </c>
    </row>
    <row r="35717" spans="1:11" x14ac:dyDescent="0.25">
      <c r="A35717" s="5">
        <f>35710</f>
      </c>
      <c r="B35717" s="5" t="s">
        <v>35725</v>
      </c>
      <c r="C35717" s="5">
        <v>103.9</v>
      </c>
      <c r="D35717" s="5">
        <v>0.1</v>
      </c>
      <c r="E35717" s="5">
        <v>104</v>
      </c>
      <c r="F35717" s="5">
        <v>207.4</v>
      </c>
      <c r="G35717" s="5">
        <v>103.5</v>
      </c>
      <c r="H35717" s="5">
        <v>103.3</v>
      </c>
      <c r="I35717" s="5">
        <v>0</v>
      </c>
      <c r="J35717" s="5">
        <v>0</v>
      </c>
      <c r="K35717" s="5">
        <v>0</v>
      </c>
    </row>
    <row r="35718" spans="1:11" x14ac:dyDescent="0.25">
      <c r="A35718" s="5">
        <f>35711</f>
      </c>
      <c r="B35718" s="5" t="s">
        <v>35726</v>
      </c>
      <c r="C35718" s="5">
        <v>103.9</v>
      </c>
      <c r="D35718" s="5">
        <v>0.1</v>
      </c>
      <c r="E35718" s="5">
        <v>104</v>
      </c>
      <c r="F35718" s="5">
        <v>207.4</v>
      </c>
      <c r="G35718" s="5">
        <v>103.5</v>
      </c>
      <c r="H35718" s="5">
        <v>103.3</v>
      </c>
      <c r="I35718" s="5">
        <v>0</v>
      </c>
      <c r="J35718" s="5">
        <v>0</v>
      </c>
      <c r="K35718" s="5">
        <v>0</v>
      </c>
    </row>
    <row r="35719" spans="1:11" x14ac:dyDescent="0.25">
      <c r="A35719" s="5">
        <f>35712</f>
      </c>
      <c r="B35719" s="5" t="s">
        <v>35727</v>
      </c>
      <c r="C35719" s="5">
        <v>103.6</v>
      </c>
      <c r="D35719" s="5">
        <v>0.1</v>
      </c>
      <c r="E35719" s="5">
        <v>103.7</v>
      </c>
      <c r="F35719" s="5">
        <v>206.6</v>
      </c>
      <c r="G35719" s="5">
        <v>103.1</v>
      </c>
      <c r="H35719" s="5">
        <v>102.9</v>
      </c>
      <c r="I35719" s="5">
        <v>0</v>
      </c>
      <c r="J35719" s="5">
        <v>0</v>
      </c>
      <c r="K35719" s="5">
        <v>0</v>
      </c>
    </row>
    <row r="35720" spans="1:11" x14ac:dyDescent="0.25">
      <c r="A35720" s="5">
        <f>35713</f>
      </c>
      <c r="B35720" s="5" t="s">
        <v>35728</v>
      </c>
      <c r="C35720" s="5">
        <v>103.6</v>
      </c>
      <c r="D35720" s="5">
        <v>0.1</v>
      </c>
      <c r="E35720" s="5">
        <v>103.7</v>
      </c>
      <c r="F35720" s="5">
        <v>206.6</v>
      </c>
      <c r="G35720" s="5">
        <v>103.1</v>
      </c>
      <c r="H35720" s="5">
        <v>102.9</v>
      </c>
      <c r="I35720" s="5">
        <v>0</v>
      </c>
      <c r="J35720" s="5">
        <v>0</v>
      </c>
      <c r="K35720" s="5">
        <v>0</v>
      </c>
    </row>
    <row r="35721" spans="1:11" x14ac:dyDescent="0.25">
      <c r="A35721" s="5">
        <f>35714</f>
      </c>
      <c r="B35721" s="5" t="s">
        <v>35729</v>
      </c>
      <c r="C35721" s="5">
        <v>103.6</v>
      </c>
      <c r="D35721" s="5">
        <v>0.1</v>
      </c>
      <c r="E35721" s="5">
        <v>103.7</v>
      </c>
      <c r="F35721" s="5">
        <v>207.1</v>
      </c>
      <c r="G35721" s="5">
        <v>103.3</v>
      </c>
      <c r="H35721" s="5">
        <v>103.2</v>
      </c>
      <c r="I35721" s="5">
        <v>0</v>
      </c>
      <c r="J35721" s="5">
        <v>0</v>
      </c>
      <c r="K35721" s="5">
        <v>0</v>
      </c>
    </row>
    <row r="35722" spans="1:11" x14ac:dyDescent="0.25">
      <c r="A35722" s="5">
        <f>35715</f>
      </c>
      <c r="B35722" s="5" t="s">
        <v>35730</v>
      </c>
      <c r="C35722" s="5">
        <v>103.6</v>
      </c>
      <c r="D35722" s="5">
        <v>0.1</v>
      </c>
      <c r="E35722" s="5">
        <v>103.7</v>
      </c>
      <c r="F35722" s="5">
        <v>207.1</v>
      </c>
      <c r="G35722" s="5">
        <v>103.3</v>
      </c>
      <c r="H35722" s="5">
        <v>103.2</v>
      </c>
      <c r="I35722" s="5">
        <v>0</v>
      </c>
      <c r="J35722" s="5">
        <v>0</v>
      </c>
      <c r="K35722" s="5">
        <v>0</v>
      </c>
    </row>
    <row r="35723" spans="1:11" x14ac:dyDescent="0.25">
      <c r="A35723" s="5">
        <f>35716</f>
      </c>
      <c r="B35723" s="5" t="s">
        <v>35731</v>
      </c>
      <c r="C35723" s="5">
        <v>103.6</v>
      </c>
      <c r="D35723" s="5">
        <v>0.1</v>
      </c>
      <c r="E35723" s="5">
        <v>103.7</v>
      </c>
      <c r="F35723" s="5">
        <v>207.1</v>
      </c>
      <c r="G35723" s="5">
        <v>103.3</v>
      </c>
      <c r="H35723" s="5">
        <v>103.2</v>
      </c>
      <c r="I35723" s="5">
        <v>0</v>
      </c>
      <c r="J35723" s="5">
        <v>0</v>
      </c>
      <c r="K35723" s="5">
        <v>0</v>
      </c>
    </row>
    <row r="35724" spans="1:11" x14ac:dyDescent="0.25">
      <c r="A35724" s="5">
        <f>35717</f>
      </c>
      <c r="B35724" s="5" t="s">
        <v>35732</v>
      </c>
      <c r="C35724" s="5">
        <v>103.6</v>
      </c>
      <c r="D35724" s="5">
        <v>0.1</v>
      </c>
      <c r="E35724" s="5">
        <v>103.7</v>
      </c>
      <c r="F35724" s="5">
        <v>207.1</v>
      </c>
      <c r="G35724" s="5">
        <v>103.3</v>
      </c>
      <c r="H35724" s="5">
        <v>103.2</v>
      </c>
      <c r="I35724" s="5">
        <v>0</v>
      </c>
      <c r="J35724" s="5">
        <v>0</v>
      </c>
      <c r="K35724" s="5">
        <v>0</v>
      </c>
    </row>
    <row r="35725" spans="1:11" x14ac:dyDescent="0.25">
      <c r="A35725" s="5">
        <f>35718</f>
      </c>
      <c r="B35725" s="5" t="s">
        <v>35733</v>
      </c>
      <c r="C35725" s="5">
        <v>100.2</v>
      </c>
      <c r="D35725" s="5">
        <v>0.1</v>
      </c>
      <c r="E35725" s="5">
        <v>100.3</v>
      </c>
      <c r="F35725" s="5">
        <v>205.4</v>
      </c>
      <c r="G35725" s="5">
        <v>102.6</v>
      </c>
      <c r="H35725" s="5">
        <v>102.5</v>
      </c>
      <c r="I35725" s="5">
        <v>0</v>
      </c>
      <c r="J35725" s="5">
        <v>0</v>
      </c>
      <c r="K35725" s="5">
        <v>0</v>
      </c>
    </row>
    <row r="35726" spans="1:11" x14ac:dyDescent="0.25">
      <c r="A35726" s="5">
        <f>35719</f>
      </c>
      <c r="B35726" s="5" t="s">
        <v>35734</v>
      </c>
      <c r="C35726" s="5">
        <v>100.2</v>
      </c>
      <c r="D35726" s="5">
        <v>0.1</v>
      </c>
      <c r="E35726" s="5">
        <v>100.3</v>
      </c>
      <c r="F35726" s="5">
        <v>205.4</v>
      </c>
      <c r="G35726" s="5">
        <v>102.6</v>
      </c>
      <c r="H35726" s="5">
        <v>102.5</v>
      </c>
      <c r="I35726" s="5">
        <v>0</v>
      </c>
      <c r="J35726" s="5">
        <v>0</v>
      </c>
      <c r="K35726" s="5">
        <v>0</v>
      </c>
    </row>
    <row r="35727" spans="1:11" x14ac:dyDescent="0.25">
      <c r="A35727" s="5">
        <f>35720</f>
      </c>
      <c r="B35727" s="5" t="s">
        <v>35735</v>
      </c>
      <c r="C35727" s="5">
        <v>103.3</v>
      </c>
      <c r="D35727" s="5">
        <v>0.1</v>
      </c>
      <c r="E35727" s="5">
        <v>103.4</v>
      </c>
      <c r="F35727" s="5">
        <v>206.8</v>
      </c>
      <c r="G35727" s="5">
        <v>103.2</v>
      </c>
      <c r="H35727" s="5">
        <v>103</v>
      </c>
      <c r="I35727" s="5">
        <v>0</v>
      </c>
      <c r="J35727" s="5">
        <v>0</v>
      </c>
      <c r="K35727" s="5">
        <v>0</v>
      </c>
    </row>
    <row r="35728" spans="1:11" x14ac:dyDescent="0.25">
      <c r="A35728" s="5">
        <f>35721</f>
      </c>
      <c r="B35728" s="5" t="s">
        <v>35736</v>
      </c>
      <c r="C35728" s="5">
        <v>103.3</v>
      </c>
      <c r="D35728" s="5">
        <v>0.1</v>
      </c>
      <c r="E35728" s="5">
        <v>103.4</v>
      </c>
      <c r="F35728" s="5">
        <v>206.8</v>
      </c>
      <c r="G35728" s="5">
        <v>103.2</v>
      </c>
      <c r="H35728" s="5">
        <v>103</v>
      </c>
      <c r="I35728" s="5">
        <v>0</v>
      </c>
      <c r="J35728" s="5">
        <v>0</v>
      </c>
      <c r="K35728" s="5">
        <v>0</v>
      </c>
    </row>
    <row r="35729" spans="1:11" x14ac:dyDescent="0.25">
      <c r="A35729" s="5">
        <f>35722</f>
      </c>
      <c r="B35729" s="5" t="s">
        <v>35737</v>
      </c>
      <c r="C35729" s="5">
        <v>102.7</v>
      </c>
      <c r="D35729" s="5">
        <v>0.1</v>
      </c>
      <c r="E35729" s="5">
        <v>102.9</v>
      </c>
      <c r="F35729" s="5">
        <v>202.7</v>
      </c>
      <c r="G35729" s="5">
        <v>101.1</v>
      </c>
      <c r="H35729" s="5">
        <v>101</v>
      </c>
      <c r="I35729" s="5">
        <v>0</v>
      </c>
      <c r="J35729" s="5">
        <v>0</v>
      </c>
      <c r="K35729" s="5">
        <v>0</v>
      </c>
    </row>
    <row r="35730" spans="1:11" x14ac:dyDescent="0.25">
      <c r="A35730" s="5">
        <f>35723</f>
      </c>
      <c r="B35730" s="5" t="s">
        <v>35738</v>
      </c>
      <c r="C35730" s="5">
        <v>102.7</v>
      </c>
      <c r="D35730" s="5">
        <v>0.1</v>
      </c>
      <c r="E35730" s="5">
        <v>102.9</v>
      </c>
      <c r="F35730" s="5">
        <v>202.7</v>
      </c>
      <c r="G35730" s="5">
        <v>101.1</v>
      </c>
      <c r="H35730" s="5">
        <v>101</v>
      </c>
      <c r="I35730" s="5">
        <v>0</v>
      </c>
      <c r="J35730" s="5">
        <v>0</v>
      </c>
      <c r="K35730" s="5">
        <v>0</v>
      </c>
    </row>
    <row r="35731" spans="1:11" x14ac:dyDescent="0.25">
      <c r="A35731" s="5">
        <f>35724</f>
      </c>
      <c r="B35731" s="5" t="s">
        <v>35739</v>
      </c>
      <c r="C35731" s="5">
        <v>103.5</v>
      </c>
      <c r="D35731" s="5">
        <v>0.1</v>
      </c>
      <c r="E35731" s="5">
        <v>103.7</v>
      </c>
      <c r="F35731" s="5">
        <v>206.8</v>
      </c>
      <c r="G35731" s="5">
        <v>103.2</v>
      </c>
      <c r="H35731" s="5">
        <v>103</v>
      </c>
      <c r="I35731" s="5">
        <v>0</v>
      </c>
      <c r="J35731" s="5">
        <v>0</v>
      </c>
      <c r="K35731" s="5">
        <v>0</v>
      </c>
    </row>
    <row r="35732" spans="1:11" x14ac:dyDescent="0.25">
      <c r="A35732" s="5">
        <f>35725</f>
      </c>
      <c r="B35732" s="5" t="s">
        <v>35740</v>
      </c>
      <c r="C35732" s="5">
        <v>103.5</v>
      </c>
      <c r="D35732" s="5">
        <v>0.1</v>
      </c>
      <c r="E35732" s="5">
        <v>103.7</v>
      </c>
      <c r="F35732" s="5">
        <v>206.8</v>
      </c>
      <c r="G35732" s="5">
        <v>103.2</v>
      </c>
      <c r="H35732" s="5">
        <v>103</v>
      </c>
      <c r="I35732" s="5">
        <v>0</v>
      </c>
      <c r="J35732" s="5">
        <v>0</v>
      </c>
      <c r="K35732" s="5">
        <v>0</v>
      </c>
    </row>
    <row r="35733" spans="1:11" x14ac:dyDescent="0.25">
      <c r="A35733" s="5">
        <f>35726</f>
      </c>
      <c r="B35733" s="5" t="s">
        <v>35741</v>
      </c>
      <c r="C35733" s="5">
        <v>103.5</v>
      </c>
      <c r="D35733" s="5">
        <v>0.1</v>
      </c>
      <c r="E35733" s="5">
        <v>103.7</v>
      </c>
      <c r="F35733" s="5">
        <v>206.8</v>
      </c>
      <c r="G35733" s="5">
        <v>103.2</v>
      </c>
      <c r="H35733" s="5">
        <v>103</v>
      </c>
      <c r="I35733" s="5">
        <v>0</v>
      </c>
      <c r="J35733" s="5">
        <v>0</v>
      </c>
      <c r="K35733" s="5">
        <v>0</v>
      </c>
    </row>
    <row r="35734" spans="1:11" x14ac:dyDescent="0.25">
      <c r="A35734" s="5">
        <f>35727</f>
      </c>
      <c r="B35734" s="5" t="s">
        <v>35742</v>
      </c>
      <c r="C35734" s="5">
        <v>103.5</v>
      </c>
      <c r="D35734" s="5">
        <v>0.1</v>
      </c>
      <c r="E35734" s="5">
        <v>103.7</v>
      </c>
      <c r="F35734" s="5">
        <v>206.8</v>
      </c>
      <c r="G35734" s="5">
        <v>103.2</v>
      </c>
      <c r="H35734" s="5">
        <v>103</v>
      </c>
      <c r="I35734" s="5">
        <v>0</v>
      </c>
      <c r="J35734" s="5">
        <v>0</v>
      </c>
      <c r="K35734" s="5">
        <v>0</v>
      </c>
    </row>
    <row r="35735" spans="1:11" x14ac:dyDescent="0.25">
      <c r="A35735" s="5">
        <f>35728</f>
      </c>
      <c r="B35735" s="5" t="s">
        <v>35743</v>
      </c>
      <c r="C35735" s="5">
        <v>103.5</v>
      </c>
      <c r="D35735" s="5">
        <v>0.1</v>
      </c>
      <c r="E35735" s="5">
        <v>103.7</v>
      </c>
      <c r="F35735" s="5">
        <v>206.8</v>
      </c>
      <c r="G35735" s="5">
        <v>103.2</v>
      </c>
      <c r="H35735" s="5">
        <v>103</v>
      </c>
      <c r="I35735" s="5">
        <v>0</v>
      </c>
      <c r="J35735" s="5">
        <v>0</v>
      </c>
      <c r="K35735" s="5">
        <v>0</v>
      </c>
    </row>
    <row r="35736" spans="1:11" x14ac:dyDescent="0.25">
      <c r="A35736" s="5">
        <f>35729</f>
      </c>
      <c r="B35736" s="5" t="s">
        <v>35744</v>
      </c>
      <c r="C35736" s="5">
        <v>103.5</v>
      </c>
      <c r="D35736" s="5">
        <v>0.1</v>
      </c>
      <c r="E35736" s="5">
        <v>103.7</v>
      </c>
      <c r="F35736" s="5">
        <v>206.8</v>
      </c>
      <c r="G35736" s="5">
        <v>103.2</v>
      </c>
      <c r="H35736" s="5">
        <v>103</v>
      </c>
      <c r="I35736" s="5">
        <v>0</v>
      </c>
      <c r="J35736" s="5">
        <v>0</v>
      </c>
      <c r="K35736" s="5">
        <v>0</v>
      </c>
    </row>
    <row r="35737" spans="1:11" x14ac:dyDescent="0.25">
      <c r="A35737" s="5">
        <f>35730</f>
      </c>
      <c r="B35737" s="5" t="s">
        <v>35745</v>
      </c>
      <c r="C35737" s="5">
        <v>103</v>
      </c>
      <c r="D35737" s="5">
        <v>0.1</v>
      </c>
      <c r="E35737" s="5">
        <v>103.1</v>
      </c>
      <c r="F35737" s="5">
        <v>206</v>
      </c>
      <c r="G35737" s="5">
        <v>102.9</v>
      </c>
      <c r="H35737" s="5">
        <v>102.7</v>
      </c>
      <c r="I35737" s="5">
        <v>0</v>
      </c>
      <c r="J35737" s="5">
        <v>0</v>
      </c>
      <c r="K35737" s="5">
        <v>0</v>
      </c>
    </row>
    <row r="35738" spans="1:11" x14ac:dyDescent="0.25">
      <c r="A35738" s="5">
        <f>35731</f>
      </c>
      <c r="B35738" s="5" t="s">
        <v>35746</v>
      </c>
      <c r="C35738" s="5">
        <v>103</v>
      </c>
      <c r="D35738" s="5">
        <v>0.1</v>
      </c>
      <c r="E35738" s="5">
        <v>103.1</v>
      </c>
      <c r="F35738" s="5">
        <v>206</v>
      </c>
      <c r="G35738" s="5">
        <v>102.9</v>
      </c>
      <c r="H35738" s="5">
        <v>102.7</v>
      </c>
      <c r="I35738" s="5">
        <v>0</v>
      </c>
      <c r="J35738" s="5">
        <v>0</v>
      </c>
      <c r="K35738" s="5">
        <v>0</v>
      </c>
    </row>
    <row r="35739" spans="1:11" x14ac:dyDescent="0.25">
      <c r="A35739" s="5">
        <f>35732</f>
      </c>
      <c r="B35739" s="5" t="s">
        <v>35747</v>
      </c>
      <c r="C35739" s="5">
        <v>103</v>
      </c>
      <c r="D35739" s="5">
        <v>0.1</v>
      </c>
      <c r="E35739" s="5">
        <v>103.1</v>
      </c>
      <c r="F35739" s="5">
        <v>206</v>
      </c>
      <c r="G35739" s="5">
        <v>102.8</v>
      </c>
      <c r="H35739" s="5">
        <v>102.6</v>
      </c>
      <c r="I35739" s="5">
        <v>0</v>
      </c>
      <c r="J35739" s="5">
        <v>0</v>
      </c>
      <c r="K35739" s="5">
        <v>0</v>
      </c>
    </row>
    <row r="35740" spans="1:11" x14ac:dyDescent="0.25">
      <c r="A35740" s="5">
        <f>35733</f>
      </c>
      <c r="B35740" s="5" t="s">
        <v>35748</v>
      </c>
      <c r="C35740" s="5">
        <v>103</v>
      </c>
      <c r="D35740" s="5">
        <v>0.1</v>
      </c>
      <c r="E35740" s="5">
        <v>103.1</v>
      </c>
      <c r="F35740" s="5">
        <v>206</v>
      </c>
      <c r="G35740" s="5">
        <v>102.8</v>
      </c>
      <c r="H35740" s="5">
        <v>102.6</v>
      </c>
      <c r="I35740" s="5">
        <v>0</v>
      </c>
      <c r="J35740" s="5">
        <v>0</v>
      </c>
      <c r="K35740" s="5">
        <v>0</v>
      </c>
    </row>
    <row r="35741" spans="1:11" x14ac:dyDescent="0.25">
      <c r="A35741" s="5">
        <f>35734</f>
      </c>
      <c r="B35741" s="5" t="s">
        <v>35749</v>
      </c>
      <c r="C35741" s="5">
        <v>103</v>
      </c>
      <c r="D35741" s="5">
        <v>0.1</v>
      </c>
      <c r="E35741" s="5">
        <v>103.1</v>
      </c>
      <c r="F35741" s="5">
        <v>206</v>
      </c>
      <c r="G35741" s="5">
        <v>102.8</v>
      </c>
      <c r="H35741" s="5">
        <v>102.6</v>
      </c>
      <c r="I35741" s="5">
        <v>0</v>
      </c>
      <c r="J35741" s="5">
        <v>0</v>
      </c>
      <c r="K35741" s="5">
        <v>0</v>
      </c>
    </row>
    <row r="35742" spans="1:11" x14ac:dyDescent="0.25">
      <c r="A35742" s="5">
        <f>35735</f>
      </c>
      <c r="B35742" s="5" t="s">
        <v>35750</v>
      </c>
      <c r="C35742" s="5">
        <v>103</v>
      </c>
      <c r="D35742" s="5">
        <v>0.1</v>
      </c>
      <c r="E35742" s="5">
        <v>103.1</v>
      </c>
      <c r="F35742" s="5">
        <v>206</v>
      </c>
      <c r="G35742" s="5">
        <v>102.8</v>
      </c>
      <c r="H35742" s="5">
        <v>102.6</v>
      </c>
      <c r="I35742" s="5">
        <v>0</v>
      </c>
      <c r="J35742" s="5">
        <v>0</v>
      </c>
      <c r="K35742" s="5">
        <v>0</v>
      </c>
    </row>
    <row r="35743" spans="1:11" x14ac:dyDescent="0.25">
      <c r="A35743" s="5">
        <f>35736</f>
      </c>
      <c r="B35743" s="5" t="s">
        <v>35751</v>
      </c>
      <c r="C35743" s="5">
        <v>103</v>
      </c>
      <c r="D35743" s="5">
        <v>0.1</v>
      </c>
      <c r="E35743" s="5">
        <v>103.1</v>
      </c>
      <c r="F35743" s="5">
        <v>205.8</v>
      </c>
      <c r="G35743" s="5">
        <v>102.7</v>
      </c>
      <c r="H35743" s="5">
        <v>102.5</v>
      </c>
      <c r="I35743" s="5">
        <v>0</v>
      </c>
      <c r="J35743" s="5">
        <v>0</v>
      </c>
      <c r="K35743" s="5">
        <v>0</v>
      </c>
    </row>
    <row r="35744" spans="1:11" x14ac:dyDescent="0.25">
      <c r="A35744" s="5">
        <f>35737</f>
      </c>
      <c r="B35744" s="5" t="s">
        <v>35752</v>
      </c>
      <c r="C35744" s="5">
        <v>103</v>
      </c>
      <c r="D35744" s="5">
        <v>0.1</v>
      </c>
      <c r="E35744" s="5">
        <v>103.1</v>
      </c>
      <c r="F35744" s="5">
        <v>205.8</v>
      </c>
      <c r="G35744" s="5">
        <v>102.7</v>
      </c>
      <c r="H35744" s="5">
        <v>102.5</v>
      </c>
      <c r="I35744" s="5">
        <v>0</v>
      </c>
      <c r="J35744" s="5">
        <v>0</v>
      </c>
      <c r="K35744" s="5">
        <v>0</v>
      </c>
    </row>
    <row r="35745" spans="1:11" x14ac:dyDescent="0.25">
      <c r="A35745" s="5">
        <f>35738</f>
      </c>
      <c r="B35745" s="5" t="s">
        <v>35753</v>
      </c>
      <c r="C35745" s="5">
        <v>102.9</v>
      </c>
      <c r="D35745" s="5">
        <v>0.1</v>
      </c>
      <c r="E35745" s="5">
        <v>103.1</v>
      </c>
      <c r="F35745" s="5">
        <v>205.9</v>
      </c>
      <c r="G35745" s="5">
        <v>102.7</v>
      </c>
      <c r="H35745" s="5">
        <v>102.6</v>
      </c>
      <c r="I35745" s="5">
        <v>0</v>
      </c>
      <c r="J35745" s="5">
        <v>0</v>
      </c>
      <c r="K35745" s="5">
        <v>0</v>
      </c>
    </row>
    <row r="35746" spans="1:11" x14ac:dyDescent="0.25">
      <c r="A35746" s="5">
        <f>35739</f>
      </c>
      <c r="B35746" s="5" t="s">
        <v>35754</v>
      </c>
      <c r="C35746" s="5">
        <v>102.9</v>
      </c>
      <c r="D35746" s="5">
        <v>0.1</v>
      </c>
      <c r="E35746" s="5">
        <v>103.1</v>
      </c>
      <c r="F35746" s="5">
        <v>205.9</v>
      </c>
      <c r="G35746" s="5">
        <v>102.7</v>
      </c>
      <c r="H35746" s="5">
        <v>102.6</v>
      </c>
      <c r="I35746" s="5">
        <v>0</v>
      </c>
      <c r="J35746" s="5">
        <v>0</v>
      </c>
      <c r="K35746" s="5">
        <v>0</v>
      </c>
    </row>
    <row r="35747" spans="1:11" x14ac:dyDescent="0.25">
      <c r="A35747" s="5">
        <f>35740</f>
      </c>
      <c r="B35747" s="5" t="s">
        <v>35755</v>
      </c>
      <c r="C35747" s="5">
        <v>103.1</v>
      </c>
      <c r="D35747" s="5">
        <v>0.1</v>
      </c>
      <c r="E35747" s="5">
        <v>0</v>
      </c>
      <c r="F35747" s="5">
        <v>0</v>
      </c>
      <c r="G35747" s="5">
        <v>0</v>
      </c>
      <c r="H35747" s="5">
        <v>0</v>
      </c>
      <c r="I35747" s="5">
        <v>0</v>
      </c>
      <c r="J35747" s="5">
        <v>0</v>
      </c>
      <c r="K35747" s="5">
        <v>0</v>
      </c>
    </row>
    <row r="35748" spans="1:11" x14ac:dyDescent="0.25">
      <c r="A35748" s="5">
        <f>35741</f>
      </c>
      <c r="B35748" s="5" t="s">
        <v>35756</v>
      </c>
      <c r="C35748" s="5">
        <v>103.2</v>
      </c>
      <c r="D35748" s="5">
        <v>0.1</v>
      </c>
      <c r="E35748" s="5">
        <v>103.4</v>
      </c>
      <c r="F35748" s="5">
        <v>206.3</v>
      </c>
      <c r="G35748" s="5">
        <v>102.9</v>
      </c>
      <c r="H35748" s="5">
        <v>102.8</v>
      </c>
      <c r="I35748" s="5">
        <v>0</v>
      </c>
      <c r="J35748" s="5">
        <v>0</v>
      </c>
      <c r="K35748" s="5">
        <v>0</v>
      </c>
    </row>
    <row r="35749" spans="1:11" x14ac:dyDescent="0.25">
      <c r="A35749" s="5">
        <f>35742</f>
      </c>
      <c r="B35749" s="5" t="s">
        <v>35757</v>
      </c>
      <c r="C35749" s="5">
        <v>103.2</v>
      </c>
      <c r="D35749" s="5">
        <v>0.1</v>
      </c>
      <c r="E35749" s="5">
        <v>103.4</v>
      </c>
      <c r="F35749" s="5">
        <v>206.3</v>
      </c>
      <c r="G35749" s="5">
        <v>102.9</v>
      </c>
      <c r="H35749" s="5">
        <v>102.8</v>
      </c>
      <c r="I35749" s="5">
        <v>0</v>
      </c>
      <c r="J35749" s="5">
        <v>0</v>
      </c>
      <c r="K35749" s="5">
        <v>0</v>
      </c>
    </row>
    <row r="35750" spans="1:11" x14ac:dyDescent="0.25">
      <c r="A35750" s="5">
        <f>35743</f>
      </c>
      <c r="B35750" s="5" t="s">
        <v>35758</v>
      </c>
      <c r="C35750" s="5">
        <v>103.2</v>
      </c>
      <c r="D35750" s="5">
        <v>0.1</v>
      </c>
      <c r="E35750" s="5">
        <v>103.4</v>
      </c>
      <c r="F35750" s="5">
        <v>206.3</v>
      </c>
      <c r="G35750" s="5">
        <v>102.9</v>
      </c>
      <c r="H35750" s="5">
        <v>102.8</v>
      </c>
      <c r="I35750" s="5">
        <v>0</v>
      </c>
      <c r="J35750" s="5">
        <v>0</v>
      </c>
      <c r="K35750" s="5">
        <v>0</v>
      </c>
    </row>
    <row r="35751" spans="1:11" x14ac:dyDescent="0.25">
      <c r="A35751" s="5">
        <f>35744</f>
      </c>
      <c r="B35751" s="5" t="s">
        <v>35759</v>
      </c>
      <c r="C35751" s="5">
        <v>102.7</v>
      </c>
      <c r="D35751" s="5">
        <v>0.1</v>
      </c>
      <c r="E35751" s="5">
        <v>102.8</v>
      </c>
      <c r="F35751" s="5">
        <v>203.9</v>
      </c>
      <c r="G35751" s="5">
        <v>101.8</v>
      </c>
      <c r="H35751" s="5">
        <v>101.7</v>
      </c>
      <c r="I35751" s="5">
        <v>0</v>
      </c>
      <c r="J35751" s="5">
        <v>0</v>
      </c>
      <c r="K35751" s="5">
        <v>0</v>
      </c>
    </row>
    <row r="35752" spans="1:11" x14ac:dyDescent="0.25">
      <c r="A35752" s="5">
        <f>35745</f>
      </c>
      <c r="B35752" s="5" t="s">
        <v>35760</v>
      </c>
      <c r="C35752" s="5">
        <v>102.7</v>
      </c>
      <c r="D35752" s="5">
        <v>0.1</v>
      </c>
      <c r="E35752" s="5">
        <v>102.8</v>
      </c>
      <c r="F35752" s="5">
        <v>203.9</v>
      </c>
      <c r="G35752" s="5">
        <v>101.8</v>
      </c>
      <c r="H35752" s="5">
        <v>101.7</v>
      </c>
      <c r="I35752" s="5">
        <v>0</v>
      </c>
      <c r="J35752" s="5">
        <v>0</v>
      </c>
      <c r="K35752" s="5">
        <v>0</v>
      </c>
    </row>
    <row r="35753" spans="1:11" x14ac:dyDescent="0.25">
      <c r="A35753" s="5">
        <f>35746</f>
      </c>
      <c r="B35753" s="5" t="s">
        <v>35761</v>
      </c>
      <c r="C35753" s="5">
        <v>102.7</v>
      </c>
      <c r="D35753" s="5">
        <v>0.1</v>
      </c>
      <c r="E35753" s="5">
        <v>102.9</v>
      </c>
      <c r="F35753" s="5">
        <v>205.3</v>
      </c>
      <c r="G35753" s="5">
        <v>102.4</v>
      </c>
      <c r="H35753" s="5">
        <v>102.3</v>
      </c>
      <c r="I35753" s="5">
        <v>0</v>
      </c>
      <c r="J35753" s="5">
        <v>0</v>
      </c>
      <c r="K35753" s="5">
        <v>0</v>
      </c>
    </row>
    <row r="35754" spans="1:11" x14ac:dyDescent="0.25">
      <c r="A35754" s="5">
        <f>35747</f>
      </c>
      <c r="B35754" s="5" t="s">
        <v>35762</v>
      </c>
      <c r="C35754" s="5">
        <v>102.7</v>
      </c>
      <c r="D35754" s="5">
        <v>0.1</v>
      </c>
      <c r="E35754" s="5">
        <v>102.9</v>
      </c>
      <c r="F35754" s="5">
        <v>205.3</v>
      </c>
      <c r="G35754" s="5">
        <v>102.4</v>
      </c>
      <c r="H35754" s="5">
        <v>102.3</v>
      </c>
      <c r="I35754" s="5">
        <v>0</v>
      </c>
      <c r="J35754" s="5">
        <v>0</v>
      </c>
      <c r="K35754" s="5">
        <v>0</v>
      </c>
    </row>
    <row r="35755" spans="1:11" x14ac:dyDescent="0.25">
      <c r="A35755" s="5">
        <f>35748</f>
      </c>
      <c r="B35755" s="5" t="s">
        <v>35763</v>
      </c>
      <c r="C35755" s="5">
        <v>102.2</v>
      </c>
      <c r="D35755" s="5">
        <v>0.1</v>
      </c>
      <c r="E35755" s="5">
        <v>102.4</v>
      </c>
      <c r="F35755" s="5">
        <v>204.5</v>
      </c>
      <c r="G35755" s="5">
        <v>102.2</v>
      </c>
      <c r="H35755" s="5">
        <v>102.1</v>
      </c>
      <c r="I35755" s="5">
        <v>0</v>
      </c>
      <c r="J35755" s="5">
        <v>0</v>
      </c>
      <c r="K35755" s="5">
        <v>0</v>
      </c>
    </row>
    <row r="35756" spans="1:11" x14ac:dyDescent="0.25">
      <c r="A35756" s="5">
        <f>35749</f>
      </c>
      <c r="B35756" s="5" t="s">
        <v>35764</v>
      </c>
      <c r="C35756" s="5">
        <v>102.2</v>
      </c>
      <c r="D35756" s="5">
        <v>0.1</v>
      </c>
      <c r="E35756" s="5">
        <v>102.4</v>
      </c>
      <c r="F35756" s="5">
        <v>204.5</v>
      </c>
      <c r="G35756" s="5">
        <v>102.2</v>
      </c>
      <c r="H35756" s="5">
        <v>102.1</v>
      </c>
      <c r="I35756" s="5">
        <v>0</v>
      </c>
      <c r="J35756" s="5">
        <v>0</v>
      </c>
      <c r="K35756" s="5">
        <v>0</v>
      </c>
    </row>
    <row r="35757" spans="1:11" x14ac:dyDescent="0.25">
      <c r="A35757" s="5">
        <f>35750</f>
      </c>
      <c r="B35757" s="5" t="s">
        <v>35765</v>
      </c>
      <c r="C35757" s="5">
        <v>103.1</v>
      </c>
      <c r="D35757" s="5">
        <v>0.1</v>
      </c>
      <c r="E35757" s="5">
        <v>103.2</v>
      </c>
      <c r="F35757" s="5">
        <v>206</v>
      </c>
      <c r="G35757" s="5">
        <v>102.8</v>
      </c>
      <c r="H35757" s="5">
        <v>102.6</v>
      </c>
      <c r="I35757" s="5">
        <v>0</v>
      </c>
      <c r="J35757" s="5">
        <v>0</v>
      </c>
      <c r="K35757" s="5">
        <v>0</v>
      </c>
    </row>
    <row r="35758" spans="1:11" x14ac:dyDescent="0.25">
      <c r="A35758" s="5">
        <f>35751</f>
      </c>
      <c r="B35758" s="5" t="s">
        <v>35766</v>
      </c>
      <c r="C35758" s="5">
        <v>103.1</v>
      </c>
      <c r="D35758" s="5">
        <v>0.1</v>
      </c>
      <c r="E35758" s="5">
        <v>103.2</v>
      </c>
      <c r="F35758" s="5">
        <v>206</v>
      </c>
      <c r="G35758" s="5">
        <v>102.8</v>
      </c>
      <c r="H35758" s="5">
        <v>102.6</v>
      </c>
      <c r="I35758" s="5">
        <v>0</v>
      </c>
      <c r="J35758" s="5">
        <v>0</v>
      </c>
      <c r="K35758" s="5">
        <v>0</v>
      </c>
    </row>
    <row r="35759" spans="1:11" x14ac:dyDescent="0.25">
      <c r="A35759" s="5">
        <f>35752</f>
      </c>
      <c r="B35759" s="5" t="s">
        <v>35767</v>
      </c>
      <c r="C35759" s="5">
        <v>103.1</v>
      </c>
      <c r="D35759" s="5">
        <v>0.1</v>
      </c>
      <c r="E35759" s="5">
        <v>103.2</v>
      </c>
      <c r="F35759" s="5">
        <v>206</v>
      </c>
      <c r="G35759" s="5">
        <v>102.8</v>
      </c>
      <c r="H35759" s="5">
        <v>102.6</v>
      </c>
      <c r="I35759" s="5">
        <v>0</v>
      </c>
      <c r="J35759" s="5">
        <v>0</v>
      </c>
      <c r="K35759" s="5">
        <v>0</v>
      </c>
    </row>
    <row r="35760" spans="1:11" x14ac:dyDescent="0.25">
      <c r="A35760" s="5">
        <f>35753</f>
      </c>
      <c r="B35760" s="5" t="s">
        <v>35768</v>
      </c>
      <c r="C35760" s="5">
        <v>103.1</v>
      </c>
      <c r="D35760" s="5">
        <v>0.1</v>
      </c>
      <c r="E35760" s="5">
        <v>103.2</v>
      </c>
      <c r="F35760" s="5">
        <v>206</v>
      </c>
      <c r="G35760" s="5">
        <v>102.8</v>
      </c>
      <c r="H35760" s="5">
        <v>102.6</v>
      </c>
      <c r="I35760" s="5">
        <v>0</v>
      </c>
      <c r="J35760" s="5">
        <v>0</v>
      </c>
      <c r="K35760" s="5">
        <v>0</v>
      </c>
    </row>
    <row r="35761" spans="1:11" x14ac:dyDescent="0.25">
      <c r="A35761" s="5">
        <f>35754</f>
      </c>
      <c r="B35761" s="5" t="s">
        <v>35769</v>
      </c>
      <c r="C35761" s="5">
        <v>104.8</v>
      </c>
      <c r="D35761" s="5">
        <v>0.1</v>
      </c>
      <c r="E35761" s="5">
        <v>105</v>
      </c>
      <c r="F35761" s="5">
        <v>209.1</v>
      </c>
      <c r="G35761" s="5">
        <v>104.3</v>
      </c>
      <c r="H35761" s="5">
        <v>104.2</v>
      </c>
      <c r="I35761" s="5">
        <v>0</v>
      </c>
      <c r="J35761" s="5">
        <v>0</v>
      </c>
      <c r="K35761" s="5">
        <v>0</v>
      </c>
    </row>
    <row r="35762" spans="1:11" x14ac:dyDescent="0.25">
      <c r="A35762" s="5">
        <f>35755</f>
      </c>
      <c r="B35762" s="5" t="s">
        <v>35770</v>
      </c>
      <c r="C35762" s="5">
        <v>104.8</v>
      </c>
      <c r="D35762" s="5">
        <v>0.1</v>
      </c>
      <c r="E35762" s="5">
        <v>105</v>
      </c>
      <c r="F35762" s="5">
        <v>209.1</v>
      </c>
      <c r="G35762" s="5">
        <v>104.3</v>
      </c>
      <c r="H35762" s="5">
        <v>104.2</v>
      </c>
      <c r="I35762" s="5">
        <v>0</v>
      </c>
      <c r="J35762" s="5">
        <v>0</v>
      </c>
      <c r="K35762" s="5">
        <v>0</v>
      </c>
    </row>
    <row r="35763" spans="1:11" x14ac:dyDescent="0.25">
      <c r="A35763" s="5">
        <f>35756</f>
      </c>
      <c r="B35763" s="5" t="s">
        <v>35771</v>
      </c>
      <c r="C35763" s="5">
        <v>104.8</v>
      </c>
      <c r="D35763" s="5">
        <v>0.1</v>
      </c>
      <c r="E35763" s="5">
        <v>105</v>
      </c>
      <c r="F35763" s="5">
        <v>209.7</v>
      </c>
      <c r="G35763" s="5">
        <v>104.6</v>
      </c>
      <c r="H35763" s="5">
        <v>104.5</v>
      </c>
      <c r="I35763" s="5">
        <v>0</v>
      </c>
      <c r="J35763" s="5">
        <v>0</v>
      </c>
      <c r="K35763" s="5">
        <v>0</v>
      </c>
    </row>
    <row r="35764" spans="1:11" x14ac:dyDescent="0.25">
      <c r="A35764" s="5">
        <f>35757</f>
      </c>
      <c r="B35764" s="5" t="s">
        <v>35772</v>
      </c>
      <c r="C35764" s="5">
        <v>104.8</v>
      </c>
      <c r="D35764" s="5">
        <v>0.1</v>
      </c>
      <c r="E35764" s="5">
        <v>105</v>
      </c>
      <c r="F35764" s="5">
        <v>209.7</v>
      </c>
      <c r="G35764" s="5">
        <v>104.6</v>
      </c>
      <c r="H35764" s="5">
        <v>104.5</v>
      </c>
      <c r="I35764" s="5">
        <v>0</v>
      </c>
      <c r="J35764" s="5">
        <v>0</v>
      </c>
      <c r="K35764" s="5">
        <v>0</v>
      </c>
    </row>
    <row r="35765" spans="1:11" x14ac:dyDescent="0.25">
      <c r="A35765" s="5">
        <f>35758</f>
      </c>
      <c r="B35765" s="5" t="s">
        <v>35773</v>
      </c>
      <c r="C35765" s="5">
        <v>104.7</v>
      </c>
      <c r="D35765" s="5">
        <v>0.1</v>
      </c>
      <c r="E35765" s="5">
        <v>104.8</v>
      </c>
      <c r="F35765" s="5">
        <v>210.1</v>
      </c>
      <c r="G35765" s="5">
        <v>104.8</v>
      </c>
      <c r="H35765" s="5">
        <v>104.6</v>
      </c>
      <c r="I35765" s="5">
        <v>0</v>
      </c>
      <c r="J35765" s="5">
        <v>0</v>
      </c>
      <c r="K35765" s="5">
        <v>0</v>
      </c>
    </row>
    <row r="35766" spans="1:11" x14ac:dyDescent="0.25">
      <c r="A35766" s="5">
        <f>35759</f>
      </c>
      <c r="B35766" s="5" t="s">
        <v>35774</v>
      </c>
      <c r="C35766" s="5">
        <v>104.7</v>
      </c>
      <c r="D35766" s="5">
        <v>0.1</v>
      </c>
      <c r="E35766" s="5">
        <v>104.8</v>
      </c>
      <c r="F35766" s="5">
        <v>210.1</v>
      </c>
      <c r="G35766" s="5">
        <v>104.8</v>
      </c>
      <c r="H35766" s="5">
        <v>104.6</v>
      </c>
      <c r="I35766" s="5">
        <v>0</v>
      </c>
      <c r="J35766" s="5">
        <v>0</v>
      </c>
      <c r="K35766" s="5">
        <v>0</v>
      </c>
    </row>
    <row r="35767" spans="1:11" x14ac:dyDescent="0.25">
      <c r="A35767" s="5">
        <f>35760</f>
      </c>
      <c r="B35767" s="5" t="s">
        <v>35775</v>
      </c>
      <c r="C35767" s="5">
        <v>105</v>
      </c>
      <c r="D35767" s="5">
        <v>0.1</v>
      </c>
      <c r="E35767" s="5">
        <v>105.1</v>
      </c>
      <c r="F35767" s="5">
        <v>210.1</v>
      </c>
      <c r="G35767" s="5">
        <v>104.8</v>
      </c>
      <c r="H35767" s="5">
        <v>104.6</v>
      </c>
      <c r="I35767" s="5">
        <v>0</v>
      </c>
      <c r="J35767" s="5">
        <v>0</v>
      </c>
      <c r="K35767" s="5">
        <v>0</v>
      </c>
    </row>
    <row r="35768" spans="1:11" x14ac:dyDescent="0.25">
      <c r="A35768" s="5">
        <f>35761</f>
      </c>
      <c r="B35768" s="5" t="s">
        <v>35776</v>
      </c>
      <c r="C35768" s="5">
        <v>105</v>
      </c>
      <c r="D35768" s="5">
        <v>0.1</v>
      </c>
      <c r="E35768" s="5">
        <v>105.1</v>
      </c>
      <c r="F35768" s="5">
        <v>210.1</v>
      </c>
      <c r="G35768" s="5">
        <v>104.8</v>
      </c>
      <c r="H35768" s="5">
        <v>104.6</v>
      </c>
      <c r="I35768" s="5">
        <v>0</v>
      </c>
      <c r="J35768" s="5">
        <v>0</v>
      </c>
      <c r="K35768" s="5">
        <v>0</v>
      </c>
    </row>
    <row r="35769" spans="1:11" x14ac:dyDescent="0.25">
      <c r="A35769" s="5">
        <f>35762</f>
      </c>
      <c r="B35769" s="5" t="s">
        <v>35777</v>
      </c>
      <c r="C35769" s="5">
        <v>105</v>
      </c>
      <c r="D35769" s="5">
        <v>0.1</v>
      </c>
      <c r="E35769" s="5">
        <v>105.1</v>
      </c>
      <c r="F35769" s="5">
        <v>210.1</v>
      </c>
      <c r="G35769" s="5">
        <v>104.8</v>
      </c>
      <c r="H35769" s="5">
        <v>104.6</v>
      </c>
      <c r="I35769" s="5">
        <v>0</v>
      </c>
      <c r="J35769" s="5">
        <v>0</v>
      </c>
      <c r="K35769" s="5">
        <v>0</v>
      </c>
    </row>
    <row r="35770" spans="1:11" x14ac:dyDescent="0.25">
      <c r="A35770" s="5">
        <f>35763</f>
      </c>
      <c r="B35770" s="5" t="s">
        <v>35778</v>
      </c>
      <c r="C35770" s="5">
        <v>105</v>
      </c>
      <c r="D35770" s="5">
        <v>0.1</v>
      </c>
      <c r="E35770" s="5">
        <v>105.9</v>
      </c>
      <c r="F35770" s="5">
        <v>210.7</v>
      </c>
      <c r="G35770" s="5">
        <v>105.1</v>
      </c>
      <c r="H35770" s="5">
        <v>104.9</v>
      </c>
      <c r="I35770" s="5">
        <v>0</v>
      </c>
      <c r="J35770" s="5">
        <v>0</v>
      </c>
      <c r="K35770" s="5">
        <v>0</v>
      </c>
    </row>
    <row r="35771" spans="1:11" x14ac:dyDescent="0.25">
      <c r="A35771" s="5">
        <f>35764</f>
      </c>
      <c r="B35771" s="5" t="s">
        <v>35779</v>
      </c>
      <c r="C35771" s="5">
        <v>105.7</v>
      </c>
      <c r="D35771" s="5">
        <v>0.1</v>
      </c>
      <c r="E35771" s="5">
        <v>105.9</v>
      </c>
      <c r="F35771" s="5">
        <v>210.7</v>
      </c>
      <c r="G35771" s="5">
        <v>105.1</v>
      </c>
      <c r="H35771" s="5">
        <v>104.9</v>
      </c>
      <c r="I35771" s="5">
        <v>0</v>
      </c>
      <c r="J35771" s="5">
        <v>0</v>
      </c>
      <c r="K35771" s="5">
        <v>0</v>
      </c>
    </row>
    <row r="35772" spans="1:11" x14ac:dyDescent="0.25">
      <c r="A35772" s="5">
        <f>35765</f>
      </c>
      <c r="B35772" s="5" t="s">
        <v>35780</v>
      </c>
      <c r="C35772" s="5">
        <v>105.7</v>
      </c>
      <c r="D35772" s="5">
        <v>0.1</v>
      </c>
      <c r="E35772" s="5">
        <v>106.2</v>
      </c>
      <c r="F35772" s="5">
        <v>210.6</v>
      </c>
      <c r="G35772" s="5">
        <v>105.1</v>
      </c>
      <c r="H35772" s="5">
        <v>105</v>
      </c>
      <c r="I35772" s="5">
        <v>0</v>
      </c>
      <c r="J35772" s="5">
        <v>0</v>
      </c>
      <c r="K35772" s="5">
        <v>0</v>
      </c>
    </row>
    <row r="35773" spans="1:11" x14ac:dyDescent="0.25">
      <c r="A35773" s="5">
        <f>35766</f>
      </c>
      <c r="B35773" s="5" t="s">
        <v>35781</v>
      </c>
      <c r="C35773" s="5">
        <v>106</v>
      </c>
      <c r="D35773" s="5">
        <v>0.1</v>
      </c>
      <c r="E35773" s="5">
        <v>106.2</v>
      </c>
      <c r="F35773" s="5">
        <v>210.6</v>
      </c>
      <c r="G35773" s="5">
        <v>105.1</v>
      </c>
      <c r="H35773" s="5">
        <v>105</v>
      </c>
      <c r="I35773" s="5">
        <v>0</v>
      </c>
      <c r="J35773" s="5">
        <v>0</v>
      </c>
      <c r="K35773" s="5">
        <v>0</v>
      </c>
    </row>
    <row r="35774" spans="1:11" x14ac:dyDescent="0.25">
      <c r="A35774" s="5">
        <f>35767</f>
      </c>
      <c r="B35774" s="5" t="s">
        <v>35782</v>
      </c>
      <c r="C35774" s="5">
        <v>106</v>
      </c>
      <c r="D35774" s="5">
        <v>0.1</v>
      </c>
      <c r="E35774" s="5">
        <v>105.5</v>
      </c>
      <c r="F35774" s="5">
        <v>211.2</v>
      </c>
      <c r="G35774" s="5">
        <v>105.3</v>
      </c>
      <c r="H35774" s="5">
        <v>105.2</v>
      </c>
      <c r="I35774" s="5">
        <v>0</v>
      </c>
      <c r="J35774" s="5">
        <v>0</v>
      </c>
      <c r="K35774" s="5">
        <v>0</v>
      </c>
    </row>
    <row r="35775" spans="1:11" x14ac:dyDescent="0.25">
      <c r="A35775" s="5">
        <f>35768</f>
      </c>
      <c r="B35775" s="5" t="s">
        <v>35783</v>
      </c>
      <c r="C35775" s="5">
        <v>105.3</v>
      </c>
      <c r="D35775" s="5">
        <v>0.1</v>
      </c>
      <c r="E35775" s="5">
        <v>105.5</v>
      </c>
      <c r="F35775" s="5">
        <v>211.2</v>
      </c>
      <c r="G35775" s="5">
        <v>105.3</v>
      </c>
      <c r="H35775" s="5">
        <v>105.2</v>
      </c>
      <c r="I35775" s="5">
        <v>0</v>
      </c>
      <c r="J35775" s="5">
        <v>0</v>
      </c>
      <c r="K35775" s="5">
        <v>0</v>
      </c>
    </row>
    <row r="35776" spans="1:11" x14ac:dyDescent="0.25">
      <c r="A35776" s="5">
        <f>35769</f>
      </c>
      <c r="B35776" s="5" t="s">
        <v>35784</v>
      </c>
      <c r="C35776" s="5">
        <v>105.3</v>
      </c>
      <c r="D35776" s="5">
        <v>0.1</v>
      </c>
      <c r="E35776" s="5">
        <v>105.5</v>
      </c>
      <c r="F35776" s="5">
        <v>211.3</v>
      </c>
      <c r="G35776" s="5">
        <v>105.4</v>
      </c>
      <c r="H35776" s="5">
        <v>105.2</v>
      </c>
      <c r="I35776" s="5">
        <v>0</v>
      </c>
      <c r="J35776" s="5">
        <v>0</v>
      </c>
      <c r="K35776" s="5">
        <v>0</v>
      </c>
    </row>
    <row r="35777" spans="1:11" x14ac:dyDescent="0.25">
      <c r="A35777" s="5">
        <f>35770</f>
      </c>
      <c r="B35777" s="5" t="s">
        <v>35785</v>
      </c>
      <c r="C35777" s="5">
        <v>105.9</v>
      </c>
      <c r="D35777" s="5">
        <v>0.1</v>
      </c>
      <c r="E35777" s="5">
        <v>106.1</v>
      </c>
      <c r="F35777" s="5">
        <v>211.3</v>
      </c>
      <c r="G35777" s="5">
        <v>105.4</v>
      </c>
      <c r="H35777" s="5">
        <v>105.2</v>
      </c>
      <c r="I35777" s="5">
        <v>0</v>
      </c>
      <c r="J35777" s="5">
        <v>0</v>
      </c>
      <c r="K35777" s="5">
        <v>0</v>
      </c>
    </row>
    <row r="35778" spans="1:11" x14ac:dyDescent="0.25">
      <c r="A35778" s="5">
        <f>35771</f>
      </c>
      <c r="B35778" s="5" t="s">
        <v>35786</v>
      </c>
      <c r="C35778" s="5">
        <v>105.9</v>
      </c>
      <c r="D35778" s="5">
        <v>0.1</v>
      </c>
      <c r="E35778" s="5">
        <v>106.1</v>
      </c>
      <c r="F35778" s="5">
        <v>211.3</v>
      </c>
      <c r="G35778" s="5">
        <v>105.4</v>
      </c>
      <c r="H35778" s="5">
        <v>105.2</v>
      </c>
      <c r="I35778" s="5">
        <v>0</v>
      </c>
      <c r="J35778" s="5">
        <v>0</v>
      </c>
      <c r="K35778" s="5">
        <v>0</v>
      </c>
    </row>
    <row r="35779" spans="1:11" x14ac:dyDescent="0.25">
      <c r="A35779" s="5">
        <f>35772</f>
      </c>
      <c r="B35779" s="5" t="s">
        <v>35787</v>
      </c>
      <c r="C35779" s="5">
        <v>105.9</v>
      </c>
      <c r="D35779" s="5">
        <v>0.1</v>
      </c>
      <c r="E35779" s="5">
        <v>106.1</v>
      </c>
      <c r="F35779" s="5">
        <v>211.3</v>
      </c>
      <c r="G35779" s="5">
        <v>105.4</v>
      </c>
      <c r="H35779" s="5">
        <v>105.2</v>
      </c>
      <c r="I35779" s="5">
        <v>0</v>
      </c>
      <c r="J35779" s="5">
        <v>0</v>
      </c>
      <c r="K35779" s="5">
        <v>0</v>
      </c>
    </row>
    <row r="35780" spans="1:11" x14ac:dyDescent="0.25">
      <c r="A35780" s="5">
        <f>35773</f>
      </c>
      <c r="B35780" s="5" t="s">
        <v>35788</v>
      </c>
      <c r="C35780" s="5">
        <v>106.2</v>
      </c>
      <c r="D35780" s="5">
        <v>0.1</v>
      </c>
      <c r="E35780" s="5">
        <v>106.3</v>
      </c>
      <c r="F35780" s="5">
        <v>211</v>
      </c>
      <c r="G35780" s="5">
        <v>105.3</v>
      </c>
      <c r="H35780" s="5">
        <v>105.2</v>
      </c>
      <c r="I35780" s="5">
        <v>0</v>
      </c>
      <c r="J35780" s="5">
        <v>0</v>
      </c>
      <c r="K35780" s="5">
        <v>0</v>
      </c>
    </row>
    <row r="35781" spans="1:11" x14ac:dyDescent="0.25">
      <c r="A35781" s="5">
        <f>35774</f>
      </c>
      <c r="B35781" s="5" t="s">
        <v>35789</v>
      </c>
      <c r="C35781" s="5">
        <v>106.2</v>
      </c>
      <c r="D35781" s="5">
        <v>0.1</v>
      </c>
      <c r="E35781" s="5">
        <v>106.3</v>
      </c>
      <c r="F35781" s="5">
        <v>211</v>
      </c>
      <c r="G35781" s="5">
        <v>105.3</v>
      </c>
      <c r="H35781" s="5">
        <v>105.2</v>
      </c>
      <c r="I35781" s="5">
        <v>0</v>
      </c>
      <c r="J35781" s="5">
        <v>0</v>
      </c>
      <c r="K35781" s="5">
        <v>0</v>
      </c>
    </row>
    <row r="35782" spans="1:11" x14ac:dyDescent="0.25">
      <c r="A35782" s="5">
        <f>35775</f>
      </c>
      <c r="B35782" s="5" t="s">
        <v>35790</v>
      </c>
      <c r="C35782" s="5">
        <v>105.6</v>
      </c>
      <c r="D35782" s="5">
        <v>0.1</v>
      </c>
      <c r="E35782" s="5">
        <v>105.8</v>
      </c>
      <c r="F35782" s="5">
        <v>210.6</v>
      </c>
      <c r="G35782" s="5">
        <v>105.1</v>
      </c>
      <c r="H35782" s="5">
        <v>104.9</v>
      </c>
      <c r="I35782" s="5">
        <v>0</v>
      </c>
      <c r="J35782" s="5">
        <v>0</v>
      </c>
      <c r="K35782" s="5">
        <v>0</v>
      </c>
    </row>
    <row r="35783" spans="1:11" x14ac:dyDescent="0.25">
      <c r="A35783" s="5">
        <f>35776</f>
      </c>
      <c r="B35783" s="5" t="s">
        <v>35791</v>
      </c>
      <c r="C35783" s="5">
        <v>105.6</v>
      </c>
      <c r="D35783" s="5">
        <v>0.1</v>
      </c>
      <c r="E35783" s="5">
        <v>105.8</v>
      </c>
      <c r="F35783" s="5">
        <v>210.6</v>
      </c>
      <c r="G35783" s="5">
        <v>105.1</v>
      </c>
      <c r="H35783" s="5">
        <v>104.9</v>
      </c>
      <c r="I35783" s="5">
        <v>0</v>
      </c>
      <c r="J35783" s="5">
        <v>0</v>
      </c>
      <c r="K35783" s="5">
        <v>0</v>
      </c>
    </row>
    <row r="35784" spans="1:11" x14ac:dyDescent="0.25">
      <c r="A35784" s="5">
        <f>35777</f>
      </c>
      <c r="B35784" s="5" t="s">
        <v>35792</v>
      </c>
      <c r="C35784" s="5">
        <v>105</v>
      </c>
      <c r="D35784" s="5">
        <v>0.1</v>
      </c>
      <c r="E35784" s="5">
        <v>105.1</v>
      </c>
      <c r="F35784" s="5">
        <v>210.3</v>
      </c>
      <c r="G35784" s="5">
        <v>104.9</v>
      </c>
      <c r="H35784" s="5">
        <v>104.7</v>
      </c>
      <c r="I35784" s="5">
        <v>0</v>
      </c>
      <c r="J35784" s="5">
        <v>0</v>
      </c>
      <c r="K35784" s="5">
        <v>0</v>
      </c>
    </row>
    <row r="35785" spans="1:11" x14ac:dyDescent="0.25">
      <c r="A35785" s="5">
        <f>35778</f>
      </c>
      <c r="B35785" s="5" t="s">
        <v>35793</v>
      </c>
      <c r="C35785" s="5">
        <v>105</v>
      </c>
      <c r="D35785" s="5">
        <v>0.1</v>
      </c>
      <c r="E35785" s="5">
        <v>105.1</v>
      </c>
      <c r="F35785" s="5">
        <v>210.3</v>
      </c>
      <c r="G35785" s="5">
        <v>104.9</v>
      </c>
      <c r="H35785" s="5">
        <v>104.7</v>
      </c>
      <c r="I35785" s="5">
        <v>0</v>
      </c>
      <c r="J35785" s="5">
        <v>0</v>
      </c>
      <c r="K35785" s="5">
        <v>0</v>
      </c>
    </row>
    <row r="35786" spans="1:11" x14ac:dyDescent="0.25">
      <c r="A35786" s="5">
        <f>35779</f>
      </c>
      <c r="B35786" s="5" t="s">
        <v>35794</v>
      </c>
      <c r="C35786" s="5">
        <v>105.9</v>
      </c>
      <c r="D35786" s="5">
        <v>0.1</v>
      </c>
      <c r="E35786" s="5">
        <v>106</v>
      </c>
      <c r="F35786" s="5">
        <v>211.1</v>
      </c>
      <c r="G35786" s="5">
        <v>105.3</v>
      </c>
      <c r="H35786" s="5">
        <v>105.2</v>
      </c>
      <c r="I35786" s="5">
        <v>0</v>
      </c>
      <c r="J35786" s="5">
        <v>0</v>
      </c>
      <c r="K35786" s="5">
        <v>0</v>
      </c>
    </row>
    <row r="35787" spans="1:11" x14ac:dyDescent="0.25">
      <c r="A35787" s="5">
        <f>35780</f>
      </c>
      <c r="B35787" s="5" t="s">
        <v>35795</v>
      </c>
      <c r="C35787" s="5">
        <v>105.9</v>
      </c>
      <c r="D35787" s="5">
        <v>0.1</v>
      </c>
      <c r="E35787" s="5">
        <v>106</v>
      </c>
      <c r="F35787" s="5">
        <v>211.1</v>
      </c>
      <c r="G35787" s="5">
        <v>105.3</v>
      </c>
      <c r="H35787" s="5">
        <v>105.2</v>
      </c>
      <c r="I35787" s="5">
        <v>0</v>
      </c>
      <c r="J35787" s="5">
        <v>0</v>
      </c>
      <c r="K35787" s="5">
        <v>0</v>
      </c>
    </row>
    <row r="35788" spans="1:11" x14ac:dyDescent="0.25">
      <c r="A35788" s="5">
        <f>35781</f>
      </c>
      <c r="B35788" s="5" t="s">
        <v>35796</v>
      </c>
      <c r="C35788" s="5">
        <v>105.9</v>
      </c>
      <c r="D35788" s="5">
        <v>0.1</v>
      </c>
      <c r="E35788" s="5">
        <v>106</v>
      </c>
      <c r="F35788" s="5">
        <v>211.1</v>
      </c>
      <c r="G35788" s="5">
        <v>105.3</v>
      </c>
      <c r="H35788" s="5">
        <v>105.2</v>
      </c>
      <c r="I35788" s="5">
        <v>0</v>
      </c>
      <c r="J35788" s="5">
        <v>0</v>
      </c>
      <c r="K35788" s="5">
        <v>0</v>
      </c>
    </row>
    <row r="35789" spans="1:11" x14ac:dyDescent="0.25">
      <c r="A35789" s="5">
        <f>35782</f>
      </c>
      <c r="B35789" s="5" t="s">
        <v>35797</v>
      </c>
      <c r="C35789" s="5">
        <v>105.9</v>
      </c>
      <c r="D35789" s="5">
        <v>0.1</v>
      </c>
      <c r="E35789" s="5">
        <v>106</v>
      </c>
      <c r="F35789" s="5">
        <v>211.1</v>
      </c>
      <c r="G35789" s="5">
        <v>105.3</v>
      </c>
      <c r="H35789" s="5">
        <v>105.2</v>
      </c>
      <c r="I35789" s="5">
        <v>0</v>
      </c>
      <c r="J35789" s="5">
        <v>0</v>
      </c>
      <c r="K35789" s="5">
        <v>0</v>
      </c>
    </row>
    <row r="35790" spans="1:11" x14ac:dyDescent="0.25">
      <c r="A35790" s="5">
        <f>35783</f>
      </c>
      <c r="B35790" s="5" t="s">
        <v>35798</v>
      </c>
      <c r="C35790" s="5">
        <v>105.7</v>
      </c>
      <c r="D35790" s="5">
        <v>0.1</v>
      </c>
      <c r="E35790" s="5">
        <v>105.9</v>
      </c>
      <c r="F35790" s="5">
        <v>211</v>
      </c>
      <c r="G35790" s="5">
        <v>105.2</v>
      </c>
      <c r="H35790" s="5">
        <v>105.1</v>
      </c>
      <c r="I35790" s="5">
        <v>0</v>
      </c>
      <c r="J35790" s="5">
        <v>0</v>
      </c>
      <c r="K35790" s="5">
        <v>0</v>
      </c>
    </row>
    <row r="35791" spans="1:11" x14ac:dyDescent="0.25">
      <c r="A35791" s="5">
        <f>35784</f>
      </c>
      <c r="B35791" s="5" t="s">
        <v>35799</v>
      </c>
      <c r="C35791" s="5">
        <v>105.7</v>
      </c>
      <c r="D35791" s="5">
        <v>0.1</v>
      </c>
      <c r="E35791" s="5">
        <v>105.9</v>
      </c>
      <c r="F35791" s="5">
        <v>211</v>
      </c>
      <c r="G35791" s="5">
        <v>105.2</v>
      </c>
      <c r="H35791" s="5">
        <v>105.1</v>
      </c>
      <c r="I35791" s="5">
        <v>0</v>
      </c>
      <c r="J35791" s="5">
        <v>0</v>
      </c>
      <c r="K35791" s="5">
        <v>0</v>
      </c>
    </row>
    <row r="35792" spans="1:11" x14ac:dyDescent="0.25">
      <c r="A35792" s="5">
        <f>35785</f>
      </c>
      <c r="B35792" s="5" t="s">
        <v>35800</v>
      </c>
      <c r="C35792" s="5">
        <v>105.1</v>
      </c>
      <c r="D35792" s="5">
        <v>0.1</v>
      </c>
      <c r="E35792" s="5">
        <v>105.3</v>
      </c>
      <c r="F35792" s="5">
        <v>210.4</v>
      </c>
      <c r="G35792" s="5">
        <v>105</v>
      </c>
      <c r="H35792" s="5">
        <v>104.8</v>
      </c>
      <c r="I35792" s="5">
        <v>0</v>
      </c>
      <c r="J35792" s="5">
        <v>0</v>
      </c>
      <c r="K35792" s="5">
        <v>0</v>
      </c>
    </row>
    <row r="35793" spans="1:11" x14ac:dyDescent="0.25">
      <c r="A35793" s="5">
        <f>35786</f>
      </c>
      <c r="B35793" s="5" t="s">
        <v>35801</v>
      </c>
      <c r="C35793" s="5">
        <v>105.1</v>
      </c>
      <c r="D35793" s="5">
        <v>0.1</v>
      </c>
      <c r="E35793" s="5">
        <v>105.3</v>
      </c>
      <c r="F35793" s="5">
        <v>210.4</v>
      </c>
      <c r="G35793" s="5">
        <v>105</v>
      </c>
      <c r="H35793" s="5">
        <v>104.8</v>
      </c>
      <c r="I35793" s="5">
        <v>0</v>
      </c>
      <c r="J35793" s="5">
        <v>0</v>
      </c>
      <c r="K35793" s="5">
        <v>0</v>
      </c>
    </row>
    <row r="35794" spans="1:11" x14ac:dyDescent="0.25">
      <c r="A35794" s="5">
        <f>35787</f>
      </c>
      <c r="B35794" s="5" t="s">
        <v>35802</v>
      </c>
      <c r="C35794" s="5">
        <v>105.4</v>
      </c>
      <c r="D35794" s="5">
        <v>0.1</v>
      </c>
      <c r="E35794" s="5">
        <v>105.6</v>
      </c>
      <c r="F35794" s="5">
        <v>211.3</v>
      </c>
      <c r="G35794" s="5">
        <v>105.6</v>
      </c>
      <c r="H35794" s="5">
        <v>105.5</v>
      </c>
      <c r="I35794" s="5">
        <v>0</v>
      </c>
      <c r="J35794" s="5">
        <v>0</v>
      </c>
      <c r="K35794" s="5">
        <v>0</v>
      </c>
    </row>
    <row r="35795" spans="1:11" x14ac:dyDescent="0.25">
      <c r="A35795" s="5">
        <f>35788</f>
      </c>
      <c r="B35795" s="5" t="s">
        <v>35803</v>
      </c>
      <c r="C35795" s="5">
        <v>105.4</v>
      </c>
      <c r="D35795" s="5">
        <v>0.1</v>
      </c>
      <c r="E35795" s="5">
        <v>105.6</v>
      </c>
      <c r="F35795" s="5">
        <v>211.3</v>
      </c>
      <c r="G35795" s="5">
        <v>105.6</v>
      </c>
      <c r="H35795" s="5">
        <v>105.5</v>
      </c>
      <c r="I35795" s="5">
        <v>0</v>
      </c>
      <c r="J35795" s="5">
        <v>0</v>
      </c>
      <c r="K35795" s="5">
        <v>0</v>
      </c>
    </row>
    <row r="35796" spans="1:11" x14ac:dyDescent="0.25">
      <c r="A35796" s="5">
        <f>35789</f>
      </c>
      <c r="B35796" s="5" t="s">
        <v>35804</v>
      </c>
      <c r="C35796" s="5">
        <v>105.6</v>
      </c>
      <c r="D35796" s="5">
        <v>0.1</v>
      </c>
      <c r="E35796" s="5">
        <v>105.6</v>
      </c>
      <c r="F35796" s="5">
        <v>211.3</v>
      </c>
      <c r="G35796" s="5">
        <v>105.6</v>
      </c>
      <c r="H35796" s="5">
        <v>105.5</v>
      </c>
      <c r="I35796" s="5">
        <v>0</v>
      </c>
      <c r="J35796" s="5">
        <v>0</v>
      </c>
      <c r="K35796" s="5">
        <v>0</v>
      </c>
    </row>
    <row r="35797" spans="1:11" x14ac:dyDescent="0.25">
      <c r="A35797" s="5">
        <f>35790</f>
      </c>
      <c r="B35797" s="5" t="s">
        <v>35805</v>
      </c>
      <c r="C35797" s="5">
        <v>105.6</v>
      </c>
      <c r="D35797" s="5">
        <v>0.1</v>
      </c>
      <c r="E35797" s="5">
        <v>105.7</v>
      </c>
      <c r="F35797" s="5">
        <v>210.7</v>
      </c>
      <c r="G35797" s="5">
        <v>105.1</v>
      </c>
      <c r="H35797" s="5">
        <v>105</v>
      </c>
      <c r="I35797" s="5">
        <v>0</v>
      </c>
      <c r="J35797" s="5">
        <v>0</v>
      </c>
      <c r="K35797" s="5">
        <v>0</v>
      </c>
    </row>
    <row r="35798" spans="1:11" x14ac:dyDescent="0.25">
      <c r="A35798" s="5">
        <f>35791</f>
      </c>
      <c r="B35798" s="5" t="s">
        <v>35806</v>
      </c>
      <c r="C35798" s="5">
        <v>105.6</v>
      </c>
      <c r="D35798" s="5">
        <v>0.1</v>
      </c>
      <c r="E35798" s="5">
        <v>105.7</v>
      </c>
      <c r="F35798" s="5">
        <v>210.7</v>
      </c>
      <c r="G35798" s="5">
        <v>105.1</v>
      </c>
      <c r="H35798" s="5">
        <v>105</v>
      </c>
      <c r="I35798" s="5">
        <v>0</v>
      </c>
      <c r="J35798" s="5">
        <v>0</v>
      </c>
      <c r="K35798" s="5">
        <v>0</v>
      </c>
    </row>
    <row r="35799" spans="1:11" x14ac:dyDescent="0.25">
      <c r="A35799" s="5">
        <f>35792</f>
      </c>
      <c r="B35799" s="5" t="s">
        <v>35807</v>
      </c>
      <c r="C35799" s="5">
        <v>105.6</v>
      </c>
      <c r="D35799" s="5">
        <v>0.1</v>
      </c>
      <c r="E35799" s="5">
        <v>105.7</v>
      </c>
      <c r="F35799" s="5">
        <v>210.7</v>
      </c>
      <c r="G35799" s="5">
        <v>105.1</v>
      </c>
      <c r="H35799" s="5">
        <v>105</v>
      </c>
      <c r="I35799" s="5">
        <v>0</v>
      </c>
      <c r="J35799" s="5">
        <v>0</v>
      </c>
      <c r="K35799" s="5">
        <v>0</v>
      </c>
    </row>
    <row r="35800" spans="1:11" x14ac:dyDescent="0.25">
      <c r="A35800" s="5">
        <f>35793</f>
      </c>
      <c r="B35800" s="5" t="s">
        <v>35808</v>
      </c>
      <c r="C35800" s="5">
        <v>104.7</v>
      </c>
      <c r="D35800" s="5">
        <v>0.1</v>
      </c>
      <c r="E35800" s="5">
        <v>104.8</v>
      </c>
      <c r="F35800" s="5">
        <v>210</v>
      </c>
      <c r="G35800" s="5">
        <v>104.8</v>
      </c>
      <c r="H35800" s="5">
        <v>104.6</v>
      </c>
      <c r="I35800" s="5">
        <v>0</v>
      </c>
      <c r="J35800" s="5">
        <v>0</v>
      </c>
      <c r="K35800" s="5">
        <v>0</v>
      </c>
    </row>
    <row r="35801" spans="1:11" x14ac:dyDescent="0.25">
      <c r="A35801" s="5">
        <f>35794</f>
      </c>
      <c r="B35801" s="5" t="s">
        <v>35809</v>
      </c>
      <c r="C35801" s="5">
        <v>104.7</v>
      </c>
      <c r="D35801" s="5">
        <v>0.1</v>
      </c>
      <c r="E35801" s="5">
        <v>104.8</v>
      </c>
      <c r="F35801" s="5">
        <v>210</v>
      </c>
      <c r="G35801" s="5">
        <v>104.8</v>
      </c>
      <c r="H35801" s="5">
        <v>104.6</v>
      </c>
      <c r="I35801" s="5">
        <v>0</v>
      </c>
      <c r="J35801" s="5">
        <v>0</v>
      </c>
      <c r="K35801" s="5">
        <v>0</v>
      </c>
    </row>
    <row r="35802" spans="1:11" x14ac:dyDescent="0.25">
      <c r="A35802" s="5">
        <f>35795</f>
      </c>
      <c r="B35802" s="5" t="s">
        <v>35810</v>
      </c>
      <c r="C35802" s="5">
        <v>106.1</v>
      </c>
      <c r="D35802" s="5">
        <v>0.1</v>
      </c>
      <c r="E35802" s="5">
        <v>106.2</v>
      </c>
      <c r="F35802" s="5">
        <v>210.6</v>
      </c>
      <c r="G35802" s="5">
        <v>105.1</v>
      </c>
      <c r="H35802" s="5">
        <v>105</v>
      </c>
      <c r="I35802" s="5">
        <v>0</v>
      </c>
      <c r="J35802" s="5">
        <v>0</v>
      </c>
      <c r="K35802" s="5">
        <v>0</v>
      </c>
    </row>
    <row r="35803" spans="1:11" x14ac:dyDescent="0.25">
      <c r="A35803" s="5">
        <f>35796</f>
      </c>
      <c r="B35803" s="5" t="s">
        <v>35811</v>
      </c>
      <c r="C35803" s="5">
        <v>106.1</v>
      </c>
      <c r="D35803" s="5">
        <v>0.1</v>
      </c>
      <c r="E35803" s="5">
        <v>106.2</v>
      </c>
      <c r="F35803" s="5">
        <v>210.6</v>
      </c>
      <c r="G35803" s="5">
        <v>105.1</v>
      </c>
      <c r="H35803" s="5">
        <v>105</v>
      </c>
      <c r="I35803" s="5">
        <v>0</v>
      </c>
      <c r="J35803" s="5">
        <v>0</v>
      </c>
      <c r="K35803" s="5">
        <v>0</v>
      </c>
    </row>
    <row r="35804" spans="1:11" x14ac:dyDescent="0.25">
      <c r="A35804" s="5">
        <f>35797</f>
      </c>
      <c r="B35804" s="5" t="s">
        <v>35812</v>
      </c>
      <c r="C35804" s="5">
        <v>104.9</v>
      </c>
      <c r="D35804" s="5">
        <v>0.1</v>
      </c>
      <c r="E35804" s="5">
        <v>105</v>
      </c>
      <c r="F35804" s="5">
        <v>209</v>
      </c>
      <c r="G35804" s="5">
        <v>104.3</v>
      </c>
      <c r="H35804" s="5">
        <v>104.2</v>
      </c>
      <c r="I35804" s="5">
        <v>0</v>
      </c>
      <c r="J35804" s="5">
        <v>0</v>
      </c>
      <c r="K35804" s="5">
        <v>0</v>
      </c>
    </row>
    <row r="35805" spans="1:11" x14ac:dyDescent="0.25">
      <c r="A35805" s="5">
        <f>35798</f>
      </c>
      <c r="B35805" s="5" t="s">
        <v>35813</v>
      </c>
      <c r="C35805" s="5">
        <v>104.9</v>
      </c>
      <c r="D35805" s="5">
        <v>0.1</v>
      </c>
      <c r="E35805" s="5">
        <v>105</v>
      </c>
      <c r="F35805" s="5">
        <v>209</v>
      </c>
      <c r="G35805" s="5">
        <v>104.3</v>
      </c>
      <c r="H35805" s="5">
        <v>104.2</v>
      </c>
      <c r="I35805" s="5">
        <v>0</v>
      </c>
      <c r="J35805" s="5">
        <v>0</v>
      </c>
      <c r="K35805" s="5">
        <v>0</v>
      </c>
    </row>
    <row r="35806" spans="1:11" x14ac:dyDescent="0.25">
      <c r="A35806" s="5">
        <f>35799</f>
      </c>
      <c r="B35806" s="5" t="s">
        <v>35814</v>
      </c>
      <c r="C35806" s="5">
        <v>105.2</v>
      </c>
      <c r="D35806" s="5">
        <v>0.1</v>
      </c>
      <c r="E35806" s="5">
        <v>105.3</v>
      </c>
      <c r="F35806" s="5">
        <v>211.2</v>
      </c>
      <c r="G35806" s="5">
        <v>105.3</v>
      </c>
      <c r="H35806" s="5">
        <v>105.1</v>
      </c>
      <c r="I35806" s="5">
        <v>0</v>
      </c>
      <c r="J35806" s="5">
        <v>0</v>
      </c>
      <c r="K35806" s="5">
        <v>0</v>
      </c>
    </row>
    <row r="35807" spans="1:11" x14ac:dyDescent="0.25">
      <c r="A35807" s="5">
        <f>35800</f>
      </c>
      <c r="B35807" s="5" t="s">
        <v>35815</v>
      </c>
      <c r="C35807" s="5">
        <v>105.2</v>
      </c>
      <c r="D35807" s="5">
        <v>0.1</v>
      </c>
      <c r="E35807" s="5">
        <v>105.3</v>
      </c>
      <c r="F35807" s="5">
        <v>211.2</v>
      </c>
      <c r="G35807" s="5">
        <v>105.3</v>
      </c>
      <c r="H35807" s="5">
        <v>105.1</v>
      </c>
      <c r="I35807" s="5">
        <v>0</v>
      </c>
      <c r="J35807" s="5">
        <v>0</v>
      </c>
      <c r="K35807" s="5">
        <v>0</v>
      </c>
    </row>
    <row r="35808" spans="1:11" x14ac:dyDescent="0.25">
      <c r="A35808" s="5">
        <f>35801</f>
      </c>
      <c r="B35808" s="5" t="s">
        <v>35816</v>
      </c>
      <c r="C35808" s="5">
        <v>105.2</v>
      </c>
      <c r="D35808" s="5">
        <v>0.1</v>
      </c>
      <c r="E35808" s="5">
        <v>105.3</v>
      </c>
      <c r="F35808" s="5">
        <v>211.2</v>
      </c>
      <c r="G35808" s="5">
        <v>105.3</v>
      </c>
      <c r="H35808" s="5">
        <v>105.1</v>
      </c>
      <c r="I35808" s="5">
        <v>0</v>
      </c>
      <c r="J35808" s="5">
        <v>0</v>
      </c>
      <c r="K35808" s="5">
        <v>0</v>
      </c>
    </row>
    <row r="35809" spans="1:11" x14ac:dyDescent="0.25">
      <c r="A35809" s="5">
        <f>35802</f>
      </c>
      <c r="B35809" s="5" t="s">
        <v>35817</v>
      </c>
      <c r="C35809" s="5">
        <v>105.2</v>
      </c>
      <c r="D35809" s="5">
        <v>0.1</v>
      </c>
      <c r="E35809" s="5">
        <v>105.3</v>
      </c>
      <c r="F35809" s="5">
        <v>211.2</v>
      </c>
      <c r="G35809" s="5">
        <v>105.3</v>
      </c>
      <c r="H35809" s="5">
        <v>105.1</v>
      </c>
      <c r="I35809" s="5">
        <v>0</v>
      </c>
      <c r="J35809" s="5">
        <v>0</v>
      </c>
      <c r="K35809" s="5">
        <v>0</v>
      </c>
    </row>
    <row r="35810" spans="1:11" x14ac:dyDescent="0.25">
      <c r="A35810" s="5">
        <f>35803</f>
      </c>
      <c r="B35810" s="5" t="s">
        <v>35818</v>
      </c>
      <c r="C35810" s="5">
        <v>105.1</v>
      </c>
      <c r="D35810" s="5">
        <v>0.1</v>
      </c>
      <c r="E35810" s="5">
        <v>105.3</v>
      </c>
      <c r="F35810" s="5">
        <v>210.1</v>
      </c>
      <c r="G35810" s="5">
        <v>104.8</v>
      </c>
      <c r="H35810" s="5">
        <v>104.7</v>
      </c>
      <c r="I35810" s="5">
        <v>0</v>
      </c>
      <c r="J35810" s="5">
        <v>0</v>
      </c>
      <c r="K35810" s="5">
        <v>0</v>
      </c>
    </row>
    <row r="35811" spans="1:11" x14ac:dyDescent="0.25">
      <c r="A35811" s="5">
        <f>35804</f>
      </c>
      <c r="B35811" s="5" t="s">
        <v>35819</v>
      </c>
      <c r="C35811" s="5">
        <v>105.1</v>
      </c>
      <c r="D35811" s="5">
        <v>0.1</v>
      </c>
      <c r="E35811" s="5">
        <v>105.3</v>
      </c>
      <c r="F35811" s="5">
        <v>210.1</v>
      </c>
      <c r="G35811" s="5">
        <v>104.8</v>
      </c>
      <c r="H35811" s="5">
        <v>104.7</v>
      </c>
      <c r="I35811" s="5">
        <v>0</v>
      </c>
      <c r="J35811" s="5">
        <v>0</v>
      </c>
      <c r="K35811" s="5">
        <v>0</v>
      </c>
    </row>
    <row r="35812" spans="1:11" x14ac:dyDescent="0.25">
      <c r="A35812" s="5">
        <f>35805</f>
      </c>
      <c r="B35812" s="5" t="s">
        <v>35820</v>
      </c>
      <c r="C35812" s="5">
        <v>104.7</v>
      </c>
      <c r="D35812" s="5">
        <v>0.1</v>
      </c>
      <c r="E35812" s="5">
        <v>104.9</v>
      </c>
      <c r="F35812" s="5">
        <v>209.6</v>
      </c>
      <c r="G35812" s="5">
        <v>104.6</v>
      </c>
      <c r="H35812" s="5">
        <v>104.4</v>
      </c>
      <c r="I35812" s="5">
        <v>0</v>
      </c>
      <c r="J35812" s="5">
        <v>0</v>
      </c>
      <c r="K35812" s="5">
        <v>0</v>
      </c>
    </row>
    <row r="35813" spans="1:11" x14ac:dyDescent="0.25">
      <c r="A35813" s="5">
        <f>35806</f>
      </c>
      <c r="B35813" s="5" t="s">
        <v>35821</v>
      </c>
      <c r="C35813" s="5">
        <v>104.7</v>
      </c>
      <c r="D35813" s="5">
        <v>0.1</v>
      </c>
      <c r="E35813" s="5">
        <v>104.9</v>
      </c>
      <c r="F35813" s="5">
        <v>209.6</v>
      </c>
      <c r="G35813" s="5">
        <v>104.6</v>
      </c>
      <c r="H35813" s="5">
        <v>104.4</v>
      </c>
      <c r="I35813" s="5">
        <v>0</v>
      </c>
      <c r="J35813" s="5">
        <v>0</v>
      </c>
      <c r="K35813" s="5">
        <v>0</v>
      </c>
    </row>
    <row r="35814" spans="1:11" x14ac:dyDescent="0.25">
      <c r="A35814" s="5">
        <f>35807</f>
      </c>
      <c r="B35814" s="5" t="s">
        <v>35822</v>
      </c>
      <c r="C35814" s="5">
        <v>105.1</v>
      </c>
      <c r="D35814" s="5">
        <v>0.1</v>
      </c>
      <c r="E35814" s="5">
        <v>105.3</v>
      </c>
      <c r="F35814" s="5">
        <v>210</v>
      </c>
      <c r="G35814" s="5">
        <v>104.9</v>
      </c>
      <c r="H35814" s="5">
        <v>104.8</v>
      </c>
      <c r="I35814" s="5">
        <v>0</v>
      </c>
      <c r="J35814" s="5">
        <v>0</v>
      </c>
      <c r="K35814" s="5">
        <v>0</v>
      </c>
    </row>
    <row r="35815" spans="1:11" x14ac:dyDescent="0.25">
      <c r="A35815" s="5">
        <f>35808</f>
      </c>
      <c r="B35815" s="5" t="s">
        <v>35823</v>
      </c>
      <c r="C35815" s="5">
        <v>105.1</v>
      </c>
      <c r="D35815" s="5">
        <v>0.1</v>
      </c>
      <c r="E35815" s="5">
        <v>105.3</v>
      </c>
      <c r="F35815" s="5">
        <v>210</v>
      </c>
      <c r="G35815" s="5">
        <v>104.9</v>
      </c>
      <c r="H35815" s="5">
        <v>104.8</v>
      </c>
      <c r="I35815" s="5">
        <v>0</v>
      </c>
      <c r="J35815" s="5">
        <v>0</v>
      </c>
      <c r="K35815" s="5">
        <v>0</v>
      </c>
    </row>
    <row r="35816" spans="1:11" x14ac:dyDescent="0.25">
      <c r="A35816" s="5">
        <f>35809</f>
      </c>
      <c r="B35816" s="5" t="s">
        <v>35824</v>
      </c>
      <c r="C35816" s="5">
        <v>104.6</v>
      </c>
      <c r="D35816" s="5">
        <v>0.1</v>
      </c>
      <c r="E35816" s="5">
        <v>104.7</v>
      </c>
      <c r="F35816" s="5">
        <v>209.5</v>
      </c>
      <c r="G35816" s="5">
        <v>104.6</v>
      </c>
      <c r="H35816" s="5">
        <v>104.4</v>
      </c>
      <c r="I35816" s="5">
        <v>0</v>
      </c>
      <c r="J35816" s="5">
        <v>0</v>
      </c>
      <c r="K35816" s="5">
        <v>0</v>
      </c>
    </row>
    <row r="35817" spans="1:11" x14ac:dyDescent="0.25">
      <c r="A35817" s="5">
        <f>35810</f>
      </c>
      <c r="B35817" s="5" t="s">
        <v>35825</v>
      </c>
      <c r="C35817" s="5">
        <v>104.6</v>
      </c>
      <c r="D35817" s="5">
        <v>0.1</v>
      </c>
      <c r="E35817" s="5">
        <v>104.7</v>
      </c>
      <c r="F35817" s="5">
        <v>209.5</v>
      </c>
      <c r="G35817" s="5">
        <v>104.6</v>
      </c>
      <c r="H35817" s="5">
        <v>104.4</v>
      </c>
      <c r="I35817" s="5">
        <v>0</v>
      </c>
      <c r="J35817" s="5">
        <v>0</v>
      </c>
      <c r="K35817" s="5">
        <v>0</v>
      </c>
    </row>
    <row r="35818" spans="1:11" x14ac:dyDescent="0.25">
      <c r="A35818" s="5">
        <f>35811</f>
      </c>
      <c r="B35818" s="5" t="s">
        <v>35826</v>
      </c>
      <c r="C35818" s="5">
        <v>104.6</v>
      </c>
      <c r="D35818" s="5">
        <v>0.1</v>
      </c>
      <c r="E35818" s="5">
        <v>104.7</v>
      </c>
      <c r="F35818" s="5">
        <v>209.5</v>
      </c>
      <c r="G35818" s="5">
        <v>104.6</v>
      </c>
      <c r="H35818" s="5">
        <v>104.4</v>
      </c>
      <c r="I35818" s="5">
        <v>0</v>
      </c>
      <c r="J35818" s="5">
        <v>0</v>
      </c>
      <c r="K35818" s="5">
        <v>0</v>
      </c>
    </row>
    <row r="35819" spans="1:11" x14ac:dyDescent="0.25">
      <c r="A35819" s="5">
        <f>35812</f>
      </c>
      <c r="B35819" s="5" t="s">
        <v>35827</v>
      </c>
      <c r="C35819" s="5">
        <v>104.6</v>
      </c>
      <c r="D35819" s="5">
        <v>0.1</v>
      </c>
      <c r="E35819" s="5">
        <v>104.7</v>
      </c>
      <c r="F35819" s="5">
        <v>209.5</v>
      </c>
      <c r="G35819" s="5">
        <v>104.6</v>
      </c>
      <c r="H35819" s="5">
        <v>104.4</v>
      </c>
      <c r="I35819" s="5">
        <v>0</v>
      </c>
      <c r="J35819" s="5">
        <v>0</v>
      </c>
      <c r="K35819" s="5">
        <v>0</v>
      </c>
    </row>
    <row r="35820" spans="1:11" x14ac:dyDescent="0.25">
      <c r="A35820" s="5">
        <f>35813</f>
      </c>
      <c r="B35820" s="5" t="s">
        <v>35828</v>
      </c>
      <c r="C35820" s="5">
        <v>105.1</v>
      </c>
      <c r="D35820" s="5">
        <v>0.1</v>
      </c>
      <c r="E35820" s="5">
        <v>105.3</v>
      </c>
      <c r="F35820" s="5">
        <v>210.3</v>
      </c>
      <c r="G35820" s="5">
        <v>104.9</v>
      </c>
      <c r="H35820" s="5">
        <v>104.7</v>
      </c>
      <c r="I35820" s="5">
        <v>0</v>
      </c>
      <c r="J35820" s="5">
        <v>0</v>
      </c>
      <c r="K35820" s="5">
        <v>0</v>
      </c>
    </row>
    <row r="35821" spans="1:11" x14ac:dyDescent="0.25">
      <c r="A35821" s="5">
        <f>35814</f>
      </c>
      <c r="B35821" s="5" t="s">
        <v>35829</v>
      </c>
      <c r="C35821" s="5">
        <v>105.1</v>
      </c>
      <c r="D35821" s="5">
        <v>0.1</v>
      </c>
      <c r="E35821" s="5">
        <v>105.3</v>
      </c>
      <c r="F35821" s="5">
        <v>210.3</v>
      </c>
      <c r="G35821" s="5">
        <v>104.9</v>
      </c>
      <c r="H35821" s="5">
        <v>104.7</v>
      </c>
      <c r="I35821" s="5">
        <v>0</v>
      </c>
      <c r="J35821" s="5">
        <v>0</v>
      </c>
      <c r="K35821" s="5">
        <v>0</v>
      </c>
    </row>
    <row r="35822" spans="1:11" x14ac:dyDescent="0.25">
      <c r="A35822" s="5">
        <f>35815</f>
      </c>
      <c r="B35822" s="5" t="s">
        <v>35830</v>
      </c>
      <c r="C35822" s="5">
        <v>102.4</v>
      </c>
      <c r="D35822" s="5">
        <v>0.1</v>
      </c>
      <c r="E35822" s="5">
        <v>102.6</v>
      </c>
      <c r="F35822" s="5">
        <v>205.5</v>
      </c>
      <c r="G35822" s="5">
        <v>102.5</v>
      </c>
      <c r="H35822" s="5">
        <v>102.3</v>
      </c>
      <c r="I35822" s="5">
        <v>0</v>
      </c>
      <c r="J35822" s="5">
        <v>0</v>
      </c>
      <c r="K35822" s="5">
        <v>0</v>
      </c>
    </row>
    <row r="35823" spans="1:11" x14ac:dyDescent="0.25">
      <c r="A35823" s="5">
        <f>35816</f>
      </c>
      <c r="B35823" s="5" t="s">
        <v>35831</v>
      </c>
      <c r="C35823" s="5">
        <v>102.4</v>
      </c>
      <c r="D35823" s="5">
        <v>0.1</v>
      </c>
      <c r="E35823" s="5">
        <v>102.6</v>
      </c>
      <c r="F35823" s="5">
        <v>205.5</v>
      </c>
      <c r="G35823" s="5">
        <v>102.5</v>
      </c>
      <c r="H35823" s="5">
        <v>102.3</v>
      </c>
      <c r="I35823" s="5">
        <v>0</v>
      </c>
      <c r="J35823" s="5">
        <v>0</v>
      </c>
      <c r="K35823" s="5">
        <v>0</v>
      </c>
    </row>
    <row r="35824" spans="1:11" x14ac:dyDescent="0.25">
      <c r="A35824" s="5">
        <f>35817</f>
      </c>
      <c r="B35824" s="5" t="s">
        <v>35832</v>
      </c>
      <c r="C35824" s="5">
        <v>102.4</v>
      </c>
      <c r="D35824" s="5">
        <v>0.1</v>
      </c>
      <c r="E35824" s="5">
        <v>102.6</v>
      </c>
      <c r="F35824" s="5">
        <v>205.5</v>
      </c>
      <c r="G35824" s="5">
        <v>102.5</v>
      </c>
      <c r="H35824" s="5">
        <v>102.3</v>
      </c>
      <c r="I35824" s="5">
        <v>0</v>
      </c>
      <c r="J35824" s="5">
        <v>0</v>
      </c>
      <c r="K35824" s="5">
        <v>0</v>
      </c>
    </row>
    <row r="35825" spans="1:11" x14ac:dyDescent="0.25">
      <c r="A35825" s="5">
        <f>35818</f>
      </c>
      <c r="B35825" s="5" t="s">
        <v>35833</v>
      </c>
      <c r="C35825" s="5">
        <v>102.4</v>
      </c>
      <c r="D35825" s="5">
        <v>0.1</v>
      </c>
      <c r="E35825" s="5">
        <v>102.6</v>
      </c>
      <c r="F35825" s="5">
        <v>205.5</v>
      </c>
      <c r="G35825" s="5">
        <v>102.5</v>
      </c>
      <c r="H35825" s="5">
        <v>102.3</v>
      </c>
      <c r="I35825" s="5">
        <v>0</v>
      </c>
      <c r="J35825" s="5">
        <v>0</v>
      </c>
      <c r="K35825" s="5">
        <v>0</v>
      </c>
    </row>
    <row r="35826" spans="1:11" x14ac:dyDescent="0.25">
      <c r="A35826" s="5">
        <f>35819</f>
      </c>
      <c r="B35826" s="5" t="s">
        <v>35834</v>
      </c>
      <c r="C35826" s="5">
        <v>103.7</v>
      </c>
      <c r="D35826" s="5">
        <v>0.1</v>
      </c>
      <c r="E35826" s="5">
        <v>103.9</v>
      </c>
      <c r="F35826" s="5">
        <v>207.2</v>
      </c>
      <c r="G35826" s="5">
        <v>103.4</v>
      </c>
      <c r="H35826" s="5">
        <v>103.2</v>
      </c>
      <c r="I35826" s="5">
        <v>0</v>
      </c>
      <c r="J35826" s="5">
        <v>0</v>
      </c>
      <c r="K35826" s="5">
        <v>0</v>
      </c>
    </row>
    <row r="35827" spans="1:11" x14ac:dyDescent="0.25">
      <c r="A35827" s="5">
        <f>35820</f>
      </c>
      <c r="B35827" s="5" t="s">
        <v>35835</v>
      </c>
      <c r="C35827" s="5">
        <v>103.7</v>
      </c>
      <c r="D35827" s="5">
        <v>0.1</v>
      </c>
      <c r="E35827" s="5">
        <v>103.9</v>
      </c>
      <c r="F35827" s="5">
        <v>207.2</v>
      </c>
      <c r="G35827" s="5">
        <v>103.4</v>
      </c>
      <c r="H35827" s="5">
        <v>103.2</v>
      </c>
      <c r="I35827" s="5">
        <v>0</v>
      </c>
      <c r="J35827" s="5">
        <v>0</v>
      </c>
      <c r="K35827" s="5">
        <v>0</v>
      </c>
    </row>
    <row r="35828" spans="1:11" x14ac:dyDescent="0.25">
      <c r="A35828" s="5">
        <f>35821</f>
      </c>
      <c r="B35828" s="5" t="s">
        <v>35836</v>
      </c>
      <c r="C35828" s="5">
        <v>103.7</v>
      </c>
      <c r="D35828" s="5">
        <v>0.1</v>
      </c>
      <c r="E35828" s="5">
        <v>103.9</v>
      </c>
      <c r="F35828" s="5">
        <v>207.2</v>
      </c>
      <c r="G35828" s="5">
        <v>103.4</v>
      </c>
      <c r="H35828" s="5">
        <v>103.2</v>
      </c>
      <c r="I35828" s="5">
        <v>0</v>
      </c>
      <c r="J35828" s="5">
        <v>0</v>
      </c>
      <c r="K35828" s="5">
        <v>0</v>
      </c>
    </row>
    <row r="35829" spans="1:11" x14ac:dyDescent="0.25">
      <c r="A35829" s="5">
        <f>35822</f>
      </c>
      <c r="B35829" s="5" t="s">
        <v>35837</v>
      </c>
      <c r="C35829" s="5">
        <v>103.7</v>
      </c>
      <c r="D35829" s="5">
        <v>0.1</v>
      </c>
      <c r="E35829" s="5">
        <v>103.9</v>
      </c>
      <c r="F35829" s="5">
        <v>207.2</v>
      </c>
      <c r="G35829" s="5">
        <v>103.4</v>
      </c>
      <c r="H35829" s="5">
        <v>103.2</v>
      </c>
      <c r="I35829" s="5">
        <v>0</v>
      </c>
      <c r="J35829" s="5">
        <v>0</v>
      </c>
      <c r="K35829" s="5">
        <v>0</v>
      </c>
    </row>
    <row r="35830" spans="1:11" x14ac:dyDescent="0.25">
      <c r="A35830" s="5">
        <f>35823</f>
      </c>
      <c r="B35830" s="5" t="s">
        <v>35838</v>
      </c>
      <c r="C35830" s="5">
        <v>103.8</v>
      </c>
      <c r="D35830" s="5">
        <v>0.1</v>
      </c>
      <c r="E35830" s="5">
        <v>104</v>
      </c>
      <c r="F35830" s="5">
        <v>208</v>
      </c>
      <c r="G35830" s="5">
        <v>103.7</v>
      </c>
      <c r="H35830" s="5">
        <v>103.9</v>
      </c>
      <c r="I35830" s="5">
        <v>0</v>
      </c>
      <c r="J35830" s="5">
        <v>0</v>
      </c>
      <c r="K35830" s="5">
        <v>0</v>
      </c>
    </row>
    <row r="35831" spans="1:11" x14ac:dyDescent="0.25">
      <c r="A35831" s="5">
        <f>35824</f>
      </c>
      <c r="B35831" s="5" t="s">
        <v>35839</v>
      </c>
      <c r="C35831" s="5">
        <v>103.8</v>
      </c>
      <c r="D35831" s="5">
        <v>0.1</v>
      </c>
      <c r="E35831" s="5">
        <v>104</v>
      </c>
      <c r="F35831" s="5">
        <v>208</v>
      </c>
      <c r="G35831" s="5">
        <v>103.7</v>
      </c>
      <c r="H35831" s="5">
        <v>103.9</v>
      </c>
      <c r="I35831" s="5">
        <v>0</v>
      </c>
      <c r="J35831" s="5">
        <v>0</v>
      </c>
      <c r="K35831" s="5">
        <v>0</v>
      </c>
    </row>
    <row r="35832" spans="1:11" x14ac:dyDescent="0.25">
      <c r="A35832" s="5">
        <f>35825</f>
      </c>
      <c r="B35832" s="5" t="s">
        <v>35840</v>
      </c>
      <c r="C35832" s="5">
        <v>103.4</v>
      </c>
      <c r="D35832" s="5">
        <v>0.1</v>
      </c>
      <c r="E35832" s="5">
        <v>103.6</v>
      </c>
      <c r="F35832" s="5">
        <v>206.8</v>
      </c>
      <c r="G35832" s="5">
        <v>103.2</v>
      </c>
      <c r="H35832" s="5">
        <v>103.1</v>
      </c>
      <c r="I35832" s="5">
        <v>0</v>
      </c>
      <c r="J35832" s="5">
        <v>0</v>
      </c>
      <c r="K35832" s="5">
        <v>0</v>
      </c>
    </row>
    <row r="35833" spans="1:11" x14ac:dyDescent="0.25">
      <c r="A35833" s="5">
        <f>35826</f>
      </c>
      <c r="B35833" s="5" t="s">
        <v>35841</v>
      </c>
      <c r="C35833" s="5">
        <v>103.4</v>
      </c>
      <c r="D35833" s="5">
        <v>0.1</v>
      </c>
      <c r="E35833" s="5">
        <v>103.6</v>
      </c>
      <c r="F35833" s="5">
        <v>206.8</v>
      </c>
      <c r="G35833" s="5">
        <v>103.2</v>
      </c>
      <c r="H35833" s="5">
        <v>103.1</v>
      </c>
      <c r="I35833" s="5">
        <v>0</v>
      </c>
      <c r="J35833" s="5">
        <v>0</v>
      </c>
      <c r="K35833" s="5">
        <v>0</v>
      </c>
    </row>
    <row r="35834" spans="1:11" x14ac:dyDescent="0.25">
      <c r="A35834" s="5">
        <f>35827</f>
      </c>
      <c r="B35834" s="5" t="s">
        <v>35842</v>
      </c>
      <c r="C35834" s="5">
        <v>103.1</v>
      </c>
      <c r="D35834" s="5">
        <v>0.1</v>
      </c>
      <c r="E35834" s="5">
        <v>103.2</v>
      </c>
      <c r="F35834" s="5">
        <v>205.6</v>
      </c>
      <c r="G35834" s="5">
        <v>102.6</v>
      </c>
      <c r="H35834" s="5">
        <v>102.4</v>
      </c>
      <c r="I35834" s="5">
        <v>0</v>
      </c>
      <c r="J35834" s="5">
        <v>0</v>
      </c>
      <c r="K35834" s="5">
        <v>0</v>
      </c>
    </row>
    <row r="35835" spans="1:11" x14ac:dyDescent="0.25">
      <c r="A35835" s="5">
        <f>35828</f>
      </c>
      <c r="B35835" s="5" t="s">
        <v>35843</v>
      </c>
      <c r="C35835" s="5">
        <v>103.1</v>
      </c>
      <c r="D35835" s="5">
        <v>0.1</v>
      </c>
      <c r="E35835" s="5">
        <v>103.2</v>
      </c>
      <c r="F35835" s="5">
        <v>205.6</v>
      </c>
      <c r="G35835" s="5">
        <v>102.6</v>
      </c>
      <c r="H35835" s="5">
        <v>102.4</v>
      </c>
      <c r="I35835" s="5">
        <v>0</v>
      </c>
      <c r="J35835" s="5">
        <v>0</v>
      </c>
      <c r="K35835" s="5">
        <v>0</v>
      </c>
    </row>
    <row r="35836" spans="1:11" x14ac:dyDescent="0.25">
      <c r="A35836" s="5">
        <f>35829</f>
      </c>
      <c r="B35836" s="5" t="s">
        <v>35844</v>
      </c>
      <c r="C35836" s="5">
        <v>102.4</v>
      </c>
      <c r="D35836" s="5">
        <v>0.1</v>
      </c>
      <c r="E35836" s="5">
        <v>102.5</v>
      </c>
      <c r="F35836" s="5">
        <v>205.6</v>
      </c>
      <c r="G35836" s="5">
        <v>102.6</v>
      </c>
      <c r="H35836" s="5">
        <v>102.5</v>
      </c>
      <c r="I35836" s="5">
        <v>0</v>
      </c>
      <c r="J35836" s="5">
        <v>0</v>
      </c>
      <c r="K35836" s="5">
        <v>0</v>
      </c>
    </row>
    <row r="35837" spans="1:11" x14ac:dyDescent="0.25">
      <c r="A35837" s="5">
        <f>35830</f>
      </c>
      <c r="B35837" s="5" t="s">
        <v>35845</v>
      </c>
      <c r="C35837" s="5">
        <v>103.1</v>
      </c>
      <c r="D35837" s="5">
        <v>0.1</v>
      </c>
      <c r="E35837" s="5">
        <v>103.2</v>
      </c>
      <c r="F35837" s="5">
        <v>205.6</v>
      </c>
      <c r="G35837" s="5">
        <v>102.6</v>
      </c>
      <c r="H35837" s="5">
        <v>102.5</v>
      </c>
      <c r="I35837" s="5">
        <v>0</v>
      </c>
      <c r="J35837" s="5">
        <v>0</v>
      </c>
      <c r="K35837" s="5">
        <v>0</v>
      </c>
    </row>
    <row r="35838" spans="1:11" x14ac:dyDescent="0.25">
      <c r="A35838" s="5">
        <f>35831</f>
      </c>
      <c r="B35838" s="5" t="s">
        <v>35846</v>
      </c>
      <c r="C35838" s="5">
        <v>103.1</v>
      </c>
      <c r="D35838" s="5">
        <v>0.1</v>
      </c>
      <c r="E35838" s="5">
        <v>103.2</v>
      </c>
      <c r="F35838" s="5">
        <v>205.6</v>
      </c>
      <c r="G35838" s="5">
        <v>102.6</v>
      </c>
      <c r="H35838" s="5">
        <v>102.5</v>
      </c>
      <c r="I35838" s="5">
        <v>0</v>
      </c>
      <c r="J35838" s="5">
        <v>0</v>
      </c>
      <c r="K35838" s="5">
        <v>0</v>
      </c>
    </row>
    <row r="35839" spans="1:11" x14ac:dyDescent="0.25">
      <c r="A35839" s="5">
        <f>35832</f>
      </c>
      <c r="B35839" s="5" t="s">
        <v>35847</v>
      </c>
      <c r="C35839" s="5">
        <v>103.6</v>
      </c>
      <c r="D35839" s="5">
        <v>0.1</v>
      </c>
      <c r="E35839" s="5">
        <v>103.7</v>
      </c>
      <c r="F35839" s="5">
        <v>207</v>
      </c>
      <c r="G35839" s="5">
        <v>103.3</v>
      </c>
      <c r="H35839" s="5">
        <v>103.2</v>
      </c>
      <c r="I35839" s="5">
        <v>0</v>
      </c>
      <c r="J35839" s="5">
        <v>0</v>
      </c>
      <c r="K35839" s="5">
        <v>0</v>
      </c>
    </row>
    <row r="35840" spans="1:11" x14ac:dyDescent="0.25">
      <c r="A35840" s="5">
        <f>35833</f>
      </c>
      <c r="B35840" s="5" t="s">
        <v>35848</v>
      </c>
      <c r="C35840" s="5">
        <v>103.6</v>
      </c>
      <c r="D35840" s="5">
        <v>0.1</v>
      </c>
      <c r="E35840" s="5">
        <v>103.7</v>
      </c>
      <c r="F35840" s="5">
        <v>207</v>
      </c>
      <c r="G35840" s="5">
        <v>103.3</v>
      </c>
      <c r="H35840" s="5">
        <v>103.2</v>
      </c>
      <c r="I35840" s="5">
        <v>0</v>
      </c>
      <c r="J35840" s="5">
        <v>0</v>
      </c>
      <c r="K35840" s="5">
        <v>0</v>
      </c>
    </row>
    <row r="35841" spans="1:11" x14ac:dyDescent="0.25">
      <c r="A35841" s="5">
        <f>35834</f>
      </c>
      <c r="B35841" s="5" t="s">
        <v>35849</v>
      </c>
      <c r="C35841" s="5">
        <v>103.4</v>
      </c>
      <c r="D35841" s="5">
        <v>0.1</v>
      </c>
      <c r="E35841" s="5">
        <v>103.5</v>
      </c>
      <c r="F35841" s="5">
        <v>206.5</v>
      </c>
      <c r="G35841" s="5">
        <v>103.2</v>
      </c>
      <c r="H35841" s="5">
        <v>103.1</v>
      </c>
      <c r="I35841" s="5">
        <v>0</v>
      </c>
      <c r="J35841" s="5">
        <v>0</v>
      </c>
      <c r="K35841" s="5">
        <v>0</v>
      </c>
    </row>
    <row r="35842" spans="1:11" x14ac:dyDescent="0.25">
      <c r="A35842" s="5">
        <f>35835</f>
      </c>
      <c r="B35842" s="5" t="s">
        <v>35850</v>
      </c>
      <c r="C35842" s="5">
        <v>103.4</v>
      </c>
      <c r="D35842" s="5">
        <v>0.1</v>
      </c>
      <c r="E35842" s="5">
        <v>103.5</v>
      </c>
      <c r="F35842" s="5">
        <v>206.5</v>
      </c>
      <c r="G35842" s="5">
        <v>103.2</v>
      </c>
      <c r="H35842" s="5">
        <v>103.1</v>
      </c>
      <c r="I35842" s="5">
        <v>0</v>
      </c>
      <c r="J35842" s="5">
        <v>0</v>
      </c>
      <c r="K35842" s="5">
        <v>0</v>
      </c>
    </row>
    <row r="35843" spans="1:11" x14ac:dyDescent="0.25">
      <c r="A35843" s="5">
        <f>35836</f>
      </c>
      <c r="B35843" s="5" t="s">
        <v>35851</v>
      </c>
      <c r="C35843" s="5">
        <v>103.3</v>
      </c>
      <c r="D35843" s="5">
        <v>0.1</v>
      </c>
      <c r="E35843" s="5">
        <v>103.4</v>
      </c>
      <c r="F35843" s="5">
        <v>206.1</v>
      </c>
      <c r="G35843" s="5">
        <v>102.9</v>
      </c>
      <c r="H35843" s="5">
        <v>102.7</v>
      </c>
      <c r="I35843" s="5">
        <v>0</v>
      </c>
      <c r="J35843" s="5">
        <v>0</v>
      </c>
      <c r="K35843" s="5">
        <v>0</v>
      </c>
    </row>
    <row r="35844" spans="1:11" x14ac:dyDescent="0.25">
      <c r="A35844" s="5">
        <f>35837</f>
      </c>
      <c r="B35844" s="5" t="s">
        <v>35852</v>
      </c>
      <c r="C35844" s="5">
        <v>103.3</v>
      </c>
      <c r="D35844" s="5">
        <v>0.1</v>
      </c>
      <c r="E35844" s="5">
        <v>103.4</v>
      </c>
      <c r="F35844" s="5">
        <v>206.1</v>
      </c>
      <c r="G35844" s="5">
        <v>102.9</v>
      </c>
      <c r="H35844" s="5">
        <v>102.7</v>
      </c>
      <c r="I35844" s="5">
        <v>0</v>
      </c>
      <c r="J35844" s="5">
        <v>0</v>
      </c>
      <c r="K35844" s="5">
        <v>0</v>
      </c>
    </row>
    <row r="35845" spans="1:11" x14ac:dyDescent="0.25">
      <c r="A35845" s="5">
        <f>35838</f>
      </c>
      <c r="B35845" s="5" t="s">
        <v>35853</v>
      </c>
      <c r="C35845" s="5">
        <v>103.3</v>
      </c>
      <c r="D35845" s="5">
        <v>0.1</v>
      </c>
      <c r="E35845" s="5">
        <v>103.4</v>
      </c>
      <c r="F35845" s="5">
        <v>206.1</v>
      </c>
      <c r="G35845" s="5">
        <v>102.9</v>
      </c>
      <c r="H35845" s="5">
        <v>102.7</v>
      </c>
      <c r="I35845" s="5">
        <v>0</v>
      </c>
      <c r="J35845" s="5">
        <v>0</v>
      </c>
      <c r="K35845" s="5">
        <v>0</v>
      </c>
    </row>
    <row r="35846" spans="1:11" x14ac:dyDescent="0.25">
      <c r="A35846" s="5">
        <f>35839</f>
      </c>
      <c r="B35846" s="5" t="s">
        <v>35854</v>
      </c>
      <c r="C35846" s="5">
        <v>103.3</v>
      </c>
      <c r="D35846" s="5">
        <v>0.1</v>
      </c>
      <c r="E35846" s="5">
        <v>103.4</v>
      </c>
      <c r="F35846" s="5">
        <v>206.1</v>
      </c>
      <c r="G35846" s="5">
        <v>102.9</v>
      </c>
      <c r="H35846" s="5">
        <v>102.7</v>
      </c>
      <c r="I35846" s="5">
        <v>0</v>
      </c>
      <c r="J35846" s="5">
        <v>0</v>
      </c>
      <c r="K35846" s="5">
        <v>0</v>
      </c>
    </row>
    <row r="35847" spans="1:11" x14ac:dyDescent="0.25">
      <c r="A35847" s="5">
        <f>35840</f>
      </c>
      <c r="B35847" s="5" t="s">
        <v>35855</v>
      </c>
      <c r="C35847" s="5">
        <v>96.4</v>
      </c>
      <c r="D35847" s="5">
        <v>0.1</v>
      </c>
      <c r="E35847" s="5">
        <v>96.5</v>
      </c>
      <c r="F35847" s="5">
        <v>203.3</v>
      </c>
      <c r="G35847" s="5">
        <v>101.6</v>
      </c>
      <c r="H35847" s="5">
        <v>101.6</v>
      </c>
      <c r="I35847" s="5">
        <v>0</v>
      </c>
      <c r="J35847" s="5">
        <v>0</v>
      </c>
      <c r="K35847" s="5">
        <v>0</v>
      </c>
    </row>
    <row r="35848" spans="1:11" x14ac:dyDescent="0.25">
      <c r="A35848" s="5">
        <f>35841</f>
      </c>
      <c r="B35848" s="5" t="s">
        <v>35856</v>
      </c>
      <c r="C35848" s="5">
        <v>96.4</v>
      </c>
      <c r="D35848" s="5">
        <v>0.1</v>
      </c>
      <c r="E35848" s="5">
        <v>96.5</v>
      </c>
      <c r="F35848" s="5">
        <v>203.3</v>
      </c>
      <c r="G35848" s="5">
        <v>101.6</v>
      </c>
      <c r="H35848" s="5">
        <v>101.6</v>
      </c>
      <c r="I35848" s="5">
        <v>0</v>
      </c>
      <c r="J35848" s="5">
        <v>0</v>
      </c>
      <c r="K35848" s="5">
        <v>0</v>
      </c>
    </row>
    <row r="35849" spans="1:11" x14ac:dyDescent="0.25">
      <c r="A35849" s="5">
        <f>35842</f>
      </c>
      <c r="B35849" s="5" t="s">
        <v>35857</v>
      </c>
      <c r="C35849" s="5">
        <v>101.8</v>
      </c>
      <c r="D35849" s="5">
        <v>0.1</v>
      </c>
      <c r="E35849" s="5">
        <v>102</v>
      </c>
      <c r="F35849" s="5">
        <v>203.2</v>
      </c>
      <c r="G35849" s="5">
        <v>101.4</v>
      </c>
      <c r="H35849" s="5">
        <v>101.2</v>
      </c>
      <c r="I35849" s="5">
        <v>0</v>
      </c>
      <c r="J35849" s="5">
        <v>0</v>
      </c>
      <c r="K35849" s="5">
        <v>0</v>
      </c>
    </row>
    <row r="35850" spans="1:11" x14ac:dyDescent="0.25">
      <c r="A35850" s="5">
        <f>35843</f>
      </c>
      <c r="B35850" s="5" t="s">
        <v>35858</v>
      </c>
      <c r="C35850" s="5">
        <v>101.8</v>
      </c>
      <c r="D35850" s="5">
        <v>0.1</v>
      </c>
      <c r="E35850" s="5">
        <v>102</v>
      </c>
      <c r="F35850" s="5">
        <v>203.2</v>
      </c>
      <c r="G35850" s="5">
        <v>101.4</v>
      </c>
      <c r="H35850" s="5">
        <v>101.2</v>
      </c>
      <c r="I35850" s="5">
        <v>0</v>
      </c>
      <c r="J35850" s="5">
        <v>0</v>
      </c>
      <c r="K35850" s="5">
        <v>0</v>
      </c>
    </row>
    <row r="35851" spans="1:11" x14ac:dyDescent="0.25">
      <c r="A35851" s="5">
        <f>35844</f>
      </c>
      <c r="B35851" s="5" t="s">
        <v>35859</v>
      </c>
      <c r="C35851" s="5">
        <v>101.6</v>
      </c>
      <c r="D35851" s="5">
        <v>0.1</v>
      </c>
      <c r="E35851" s="5">
        <v>101.8</v>
      </c>
      <c r="F35851" s="5">
        <v>203.8</v>
      </c>
      <c r="G35851" s="5">
        <v>101.7</v>
      </c>
      <c r="H35851" s="5">
        <v>101.6</v>
      </c>
      <c r="I35851" s="5">
        <v>0</v>
      </c>
      <c r="J35851" s="5">
        <v>0</v>
      </c>
      <c r="K35851" s="5">
        <v>0</v>
      </c>
    </row>
    <row r="35852" spans="1:11" x14ac:dyDescent="0.25">
      <c r="A35852" s="5">
        <f>35845</f>
      </c>
      <c r="B35852" s="5" t="s">
        <v>35860</v>
      </c>
      <c r="C35852" s="5">
        <v>101.6</v>
      </c>
      <c r="D35852" s="5">
        <v>0.1</v>
      </c>
      <c r="E35852" s="5">
        <v>101.8</v>
      </c>
      <c r="F35852" s="5">
        <v>203.8</v>
      </c>
      <c r="G35852" s="5">
        <v>101.7</v>
      </c>
      <c r="H35852" s="5">
        <v>101.6</v>
      </c>
      <c r="I35852" s="5">
        <v>0</v>
      </c>
      <c r="J35852" s="5">
        <v>0</v>
      </c>
      <c r="K35852" s="5">
        <v>0</v>
      </c>
    </row>
    <row r="35853" spans="1:11" x14ac:dyDescent="0.25">
      <c r="A35853" s="5">
        <f>35846</f>
      </c>
      <c r="B35853" s="5" t="s">
        <v>35861</v>
      </c>
      <c r="C35853" s="5">
        <v>103</v>
      </c>
      <c r="D35853" s="5">
        <v>0.1</v>
      </c>
      <c r="E35853" s="5">
        <v>103.1</v>
      </c>
      <c r="F35853" s="5">
        <v>205.5</v>
      </c>
      <c r="G35853" s="5">
        <v>102.5</v>
      </c>
      <c r="H35853" s="5">
        <v>102.4</v>
      </c>
      <c r="I35853" s="5">
        <v>0</v>
      </c>
      <c r="J35853" s="5">
        <v>0</v>
      </c>
      <c r="K35853" s="5">
        <v>0</v>
      </c>
    </row>
    <row r="35854" spans="1:11" x14ac:dyDescent="0.25">
      <c r="A35854" s="5">
        <f>35847</f>
      </c>
      <c r="B35854" s="5" t="s">
        <v>35862</v>
      </c>
      <c r="C35854" s="5">
        <v>103</v>
      </c>
      <c r="D35854" s="5">
        <v>0.1</v>
      </c>
      <c r="E35854" s="5">
        <v>103.1</v>
      </c>
      <c r="F35854" s="5">
        <v>205.5</v>
      </c>
      <c r="G35854" s="5">
        <v>102.5</v>
      </c>
      <c r="H35854" s="5">
        <v>102.4</v>
      </c>
      <c r="I35854" s="5">
        <v>0</v>
      </c>
      <c r="J35854" s="5">
        <v>0</v>
      </c>
      <c r="K35854" s="5">
        <v>0</v>
      </c>
    </row>
    <row r="35855" spans="1:11" x14ac:dyDescent="0.25">
      <c r="A35855" s="5">
        <f>35848</f>
      </c>
      <c r="B35855" s="5" t="s">
        <v>35863</v>
      </c>
      <c r="C35855" s="5">
        <v>103</v>
      </c>
      <c r="D35855" s="5">
        <v>0.1</v>
      </c>
      <c r="E35855" s="5">
        <v>103.1</v>
      </c>
      <c r="F35855" s="5">
        <v>205.5</v>
      </c>
      <c r="G35855" s="5">
        <v>102.5</v>
      </c>
      <c r="H35855" s="5">
        <v>102.4</v>
      </c>
      <c r="I35855" s="5">
        <v>0</v>
      </c>
      <c r="J35855" s="5">
        <v>0</v>
      </c>
      <c r="K35855" s="5">
        <v>0</v>
      </c>
    </row>
    <row r="35856" spans="1:11" x14ac:dyDescent="0.25">
      <c r="A35856" s="5">
        <f>35849</f>
      </c>
      <c r="B35856" s="5" t="s">
        <v>35864</v>
      </c>
      <c r="C35856" s="5">
        <v>103</v>
      </c>
      <c r="D35856" s="5">
        <v>0.1</v>
      </c>
      <c r="E35856" s="5">
        <v>103.1</v>
      </c>
      <c r="F35856" s="5">
        <v>205.5</v>
      </c>
      <c r="G35856" s="5">
        <v>102.5</v>
      </c>
      <c r="H35856" s="5">
        <v>102.4</v>
      </c>
      <c r="I35856" s="5">
        <v>0</v>
      </c>
      <c r="J35856" s="5">
        <v>0</v>
      </c>
      <c r="K35856" s="5">
        <v>0</v>
      </c>
    </row>
    <row r="35857" spans="1:11" x14ac:dyDescent="0.25">
      <c r="A35857" s="5">
        <f>35850</f>
      </c>
      <c r="B35857" s="5" t="s">
        <v>35865</v>
      </c>
      <c r="C35857" s="5">
        <v>103</v>
      </c>
      <c r="D35857" s="5">
        <v>0.1</v>
      </c>
      <c r="E35857" s="5">
        <v>103.1</v>
      </c>
      <c r="F35857" s="5">
        <v>205.5</v>
      </c>
      <c r="G35857" s="5">
        <v>102.5</v>
      </c>
      <c r="H35857" s="5">
        <v>102.4</v>
      </c>
      <c r="I35857" s="5">
        <v>0</v>
      </c>
      <c r="J35857" s="5">
        <v>0</v>
      </c>
      <c r="K35857" s="5">
        <v>0</v>
      </c>
    </row>
    <row r="35858" spans="1:11" x14ac:dyDescent="0.25">
      <c r="A35858" s="5">
        <f>35851</f>
      </c>
      <c r="B35858" s="5" t="s">
        <v>35866</v>
      </c>
      <c r="C35858" s="5">
        <v>103</v>
      </c>
      <c r="D35858" s="5">
        <v>0.1</v>
      </c>
      <c r="E35858" s="5">
        <v>103.1</v>
      </c>
      <c r="F35858" s="5">
        <v>205.5</v>
      </c>
      <c r="G35858" s="5">
        <v>102.5</v>
      </c>
      <c r="H35858" s="5">
        <v>102.4</v>
      </c>
      <c r="I35858" s="5">
        <v>0</v>
      </c>
      <c r="J35858" s="5">
        <v>0</v>
      </c>
      <c r="K35858" s="5">
        <v>0</v>
      </c>
    </row>
    <row r="35859" spans="1:11" x14ac:dyDescent="0.25">
      <c r="A35859" s="5">
        <f>35852</f>
      </c>
      <c r="B35859" s="5" t="s">
        <v>35867</v>
      </c>
      <c r="C35859" s="5">
        <v>102.4</v>
      </c>
      <c r="D35859" s="5">
        <v>0.1</v>
      </c>
      <c r="E35859" s="5">
        <v>102.6</v>
      </c>
      <c r="F35859" s="5">
        <v>204.6</v>
      </c>
      <c r="G35859" s="5">
        <v>102.1</v>
      </c>
      <c r="H35859" s="5">
        <v>102</v>
      </c>
      <c r="I35859" s="5">
        <v>0</v>
      </c>
      <c r="J35859" s="5">
        <v>0</v>
      </c>
      <c r="K35859" s="5">
        <v>0</v>
      </c>
    </row>
    <row r="35860" spans="1:11" x14ac:dyDescent="0.25">
      <c r="A35860" s="5">
        <f>35853</f>
      </c>
      <c r="B35860" s="5" t="s">
        <v>35868</v>
      </c>
      <c r="C35860" s="5">
        <v>102.4</v>
      </c>
      <c r="D35860" s="5">
        <v>0.1</v>
      </c>
      <c r="E35860" s="5">
        <v>102.6</v>
      </c>
      <c r="F35860" s="5">
        <v>204.6</v>
      </c>
      <c r="G35860" s="5">
        <v>102.1</v>
      </c>
      <c r="H35860" s="5">
        <v>102</v>
      </c>
      <c r="I35860" s="5">
        <v>0</v>
      </c>
      <c r="J35860" s="5">
        <v>0</v>
      </c>
      <c r="K35860" s="5">
        <v>0</v>
      </c>
    </row>
    <row r="35861" spans="1:11" x14ac:dyDescent="0.25">
      <c r="A35861" s="5">
        <f>35854</f>
      </c>
      <c r="B35861" s="5" t="s">
        <v>35869</v>
      </c>
      <c r="C35861" s="5">
        <v>102.8</v>
      </c>
      <c r="D35861" s="5">
        <v>0.1</v>
      </c>
      <c r="E35861" s="5">
        <v>103.1</v>
      </c>
      <c r="F35861" s="5">
        <v>204.7</v>
      </c>
      <c r="G35861" s="5">
        <v>102.1</v>
      </c>
      <c r="H35861" s="5">
        <v>102</v>
      </c>
      <c r="I35861" s="5">
        <v>0</v>
      </c>
      <c r="J35861" s="5">
        <v>0</v>
      </c>
      <c r="K35861" s="5">
        <v>0</v>
      </c>
    </row>
    <row r="35862" spans="1:11" x14ac:dyDescent="0.25">
      <c r="A35862" s="5">
        <f>35855</f>
      </c>
      <c r="B35862" s="5" t="s">
        <v>35870</v>
      </c>
      <c r="C35862" s="5">
        <v>102.8</v>
      </c>
      <c r="D35862" s="5">
        <v>0.1</v>
      </c>
      <c r="E35862" s="5">
        <v>103.1</v>
      </c>
      <c r="F35862" s="5">
        <v>204.7</v>
      </c>
      <c r="G35862" s="5">
        <v>102.1</v>
      </c>
      <c r="H35862" s="5">
        <v>102</v>
      </c>
      <c r="I35862" s="5">
        <v>0</v>
      </c>
      <c r="J35862" s="5">
        <v>0</v>
      </c>
      <c r="K35862" s="5">
        <v>0</v>
      </c>
    </row>
    <row r="35863" spans="1:11" x14ac:dyDescent="0.25">
      <c r="A35863" s="5">
        <f>35856</f>
      </c>
      <c r="B35863" s="5" t="s">
        <v>35871</v>
      </c>
      <c r="C35863" s="5">
        <v>101.5</v>
      </c>
      <c r="D35863" s="5">
        <v>0.1</v>
      </c>
      <c r="E35863" s="5">
        <v>101.6</v>
      </c>
      <c r="F35863" s="5">
        <v>203.1</v>
      </c>
      <c r="G35863" s="5">
        <v>101.3</v>
      </c>
      <c r="H35863" s="5">
        <v>101.2</v>
      </c>
      <c r="I35863" s="5">
        <v>0</v>
      </c>
      <c r="J35863" s="5">
        <v>0</v>
      </c>
      <c r="K35863" s="5">
        <v>0</v>
      </c>
    </row>
    <row r="35864" spans="1:11" x14ac:dyDescent="0.25">
      <c r="A35864" s="5">
        <f>35857</f>
      </c>
      <c r="B35864" s="5" t="s">
        <v>35872</v>
      </c>
      <c r="C35864" s="5">
        <v>101.5</v>
      </c>
      <c r="D35864" s="5">
        <v>0.1</v>
      </c>
      <c r="E35864" s="5">
        <v>101.6</v>
      </c>
      <c r="F35864" s="5">
        <v>203.1</v>
      </c>
      <c r="G35864" s="5">
        <v>101.3</v>
      </c>
      <c r="H35864" s="5">
        <v>101.2</v>
      </c>
      <c r="I35864" s="5">
        <v>0</v>
      </c>
      <c r="J35864" s="5">
        <v>0</v>
      </c>
      <c r="K35864" s="5">
        <v>0</v>
      </c>
    </row>
    <row r="35865" spans="1:11" x14ac:dyDescent="0.25">
      <c r="A35865" s="5">
        <f>35858</f>
      </c>
      <c r="B35865" s="5" t="s">
        <v>35873</v>
      </c>
      <c r="C35865" s="5">
        <v>101.5</v>
      </c>
      <c r="D35865" s="5">
        <v>0.1</v>
      </c>
      <c r="E35865" s="5">
        <v>101.6</v>
      </c>
      <c r="F35865" s="5">
        <v>203.1</v>
      </c>
      <c r="G35865" s="5">
        <v>101.3</v>
      </c>
      <c r="H35865" s="5">
        <v>101.2</v>
      </c>
      <c r="I35865" s="5">
        <v>0</v>
      </c>
      <c r="J35865" s="5">
        <v>0</v>
      </c>
      <c r="K35865" s="5">
        <v>0</v>
      </c>
    </row>
    <row r="35866" spans="1:11" x14ac:dyDescent="0.25">
      <c r="A35866" s="5">
        <f>35859</f>
      </c>
      <c r="B35866" s="5" t="s">
        <v>35874</v>
      </c>
      <c r="C35866" s="5">
        <v>101.5</v>
      </c>
      <c r="D35866" s="5">
        <v>0.1</v>
      </c>
      <c r="E35866" s="5">
        <v>101.6</v>
      </c>
      <c r="F35866" s="5">
        <v>203.1</v>
      </c>
      <c r="G35866" s="5">
        <v>101.3</v>
      </c>
      <c r="H35866" s="5">
        <v>101.2</v>
      </c>
      <c r="I35866" s="5">
        <v>0</v>
      </c>
      <c r="J35866" s="5">
        <v>0</v>
      </c>
      <c r="K35866" s="5">
        <v>0</v>
      </c>
    </row>
    <row r="35867" spans="1:11" x14ac:dyDescent="0.25">
      <c r="A35867" s="5">
        <f>35860</f>
      </c>
      <c r="B35867" s="5" t="s">
        <v>35875</v>
      </c>
      <c r="C35867" s="5">
        <v>102.1</v>
      </c>
      <c r="D35867" s="5">
        <v>0.1</v>
      </c>
      <c r="E35867" s="5">
        <v>102.2</v>
      </c>
      <c r="F35867" s="5">
        <v>203.4</v>
      </c>
      <c r="G35867" s="5">
        <v>101.5</v>
      </c>
      <c r="H35867" s="5">
        <v>101.4</v>
      </c>
      <c r="I35867" s="5">
        <v>0</v>
      </c>
      <c r="J35867" s="5">
        <v>0</v>
      </c>
      <c r="K35867" s="5">
        <v>0</v>
      </c>
    </row>
    <row r="35868" spans="1:11" x14ac:dyDescent="0.25">
      <c r="A35868" s="5">
        <f>35861</f>
      </c>
      <c r="B35868" s="5" t="s">
        <v>35876</v>
      </c>
      <c r="C35868" s="5">
        <v>102.1</v>
      </c>
      <c r="D35868" s="5">
        <v>0.1</v>
      </c>
      <c r="E35868" s="5">
        <v>102.2</v>
      </c>
      <c r="F35868" s="5">
        <v>203.4</v>
      </c>
      <c r="G35868" s="5">
        <v>101.5</v>
      </c>
      <c r="H35868" s="5">
        <v>101.4</v>
      </c>
      <c r="I35868" s="5">
        <v>0</v>
      </c>
      <c r="J35868" s="5">
        <v>0</v>
      </c>
      <c r="K35868" s="5">
        <v>0</v>
      </c>
    </row>
    <row r="35869" spans="1:11" x14ac:dyDescent="0.25">
      <c r="A35869" s="5">
        <f>35862</f>
      </c>
      <c r="B35869" s="5" t="s">
        <v>35877</v>
      </c>
      <c r="C35869" s="5">
        <v>101.3</v>
      </c>
      <c r="D35869" s="5">
        <v>0.1</v>
      </c>
      <c r="E35869" s="5">
        <v>101.5</v>
      </c>
      <c r="F35869" s="5">
        <v>202.1</v>
      </c>
      <c r="G35869" s="5">
        <v>100.8</v>
      </c>
      <c r="H35869" s="5">
        <v>100.7</v>
      </c>
      <c r="I35869" s="5">
        <v>0</v>
      </c>
      <c r="J35869" s="5">
        <v>0</v>
      </c>
      <c r="K35869" s="5">
        <v>0</v>
      </c>
    </row>
    <row r="35870" spans="1:11" x14ac:dyDescent="0.25">
      <c r="A35870" s="5">
        <f>35863</f>
      </c>
      <c r="B35870" s="5" t="s">
        <v>35878</v>
      </c>
      <c r="C35870" s="5">
        <v>101.3</v>
      </c>
      <c r="D35870" s="5">
        <v>0.1</v>
      </c>
      <c r="E35870" s="5">
        <v>101.5</v>
      </c>
      <c r="F35870" s="5">
        <v>202.1</v>
      </c>
      <c r="G35870" s="5">
        <v>100.8</v>
      </c>
      <c r="H35870" s="5">
        <v>100.7</v>
      </c>
      <c r="I35870" s="5">
        <v>0</v>
      </c>
      <c r="J35870" s="5">
        <v>0</v>
      </c>
      <c r="K35870" s="5">
        <v>0</v>
      </c>
    </row>
    <row r="35871" spans="1:11" x14ac:dyDescent="0.25">
      <c r="A35871" s="5">
        <f>35864</f>
      </c>
      <c r="B35871" s="5" t="s">
        <v>35879</v>
      </c>
      <c r="C35871" s="5">
        <v>101.2</v>
      </c>
      <c r="D35871" s="5">
        <v>0.1</v>
      </c>
      <c r="E35871" s="5">
        <v>101.4</v>
      </c>
      <c r="F35871" s="5">
        <v>203.5</v>
      </c>
      <c r="G35871" s="5">
        <v>101.5</v>
      </c>
      <c r="H35871" s="5">
        <v>101.3</v>
      </c>
      <c r="I35871" s="5">
        <v>0</v>
      </c>
      <c r="J35871" s="5">
        <v>0</v>
      </c>
      <c r="K35871" s="5">
        <v>0</v>
      </c>
    </row>
    <row r="35872" spans="1:11" x14ac:dyDescent="0.25">
      <c r="A35872" s="5">
        <f>35865</f>
      </c>
      <c r="B35872" s="5" t="s">
        <v>35880</v>
      </c>
      <c r="C35872" s="5">
        <v>101.2</v>
      </c>
      <c r="D35872" s="5">
        <v>0.1</v>
      </c>
      <c r="E35872" s="5">
        <v>101.4</v>
      </c>
      <c r="F35872" s="5">
        <v>203.5</v>
      </c>
      <c r="G35872" s="5">
        <v>101.5</v>
      </c>
      <c r="H35872" s="5">
        <v>101.3</v>
      </c>
      <c r="I35872" s="5">
        <v>0</v>
      </c>
      <c r="J35872" s="5">
        <v>0</v>
      </c>
      <c r="K35872" s="5">
        <v>0</v>
      </c>
    </row>
    <row r="35873" spans="1:11" x14ac:dyDescent="0.25">
      <c r="A35873" s="5">
        <f>35866</f>
      </c>
      <c r="B35873" s="5" t="s">
        <v>35881</v>
      </c>
      <c r="C35873" s="5">
        <v>101.9</v>
      </c>
      <c r="D35873" s="5">
        <v>0.1</v>
      </c>
      <c r="E35873" s="5">
        <v>102.1</v>
      </c>
      <c r="F35873" s="5">
        <v>203.7</v>
      </c>
      <c r="G35873" s="5">
        <v>101.6</v>
      </c>
      <c r="H35873" s="5">
        <v>101.5</v>
      </c>
      <c r="I35873" s="5">
        <v>0</v>
      </c>
      <c r="J35873" s="5">
        <v>0</v>
      </c>
      <c r="K35873" s="5">
        <v>0</v>
      </c>
    </row>
    <row r="35874" spans="1:11" x14ac:dyDescent="0.25">
      <c r="A35874" s="5">
        <f>35867</f>
      </c>
      <c r="B35874" s="5" t="s">
        <v>35882</v>
      </c>
      <c r="C35874" s="5">
        <v>101.9</v>
      </c>
      <c r="D35874" s="5">
        <v>0.1</v>
      </c>
      <c r="E35874" s="5">
        <v>102.1</v>
      </c>
      <c r="F35874" s="5">
        <v>203.7</v>
      </c>
      <c r="G35874" s="5">
        <v>101.6</v>
      </c>
      <c r="H35874" s="5">
        <v>101.5</v>
      </c>
      <c r="I35874" s="5">
        <v>0</v>
      </c>
      <c r="J35874" s="5">
        <v>0</v>
      </c>
      <c r="K35874" s="5">
        <v>0</v>
      </c>
    </row>
    <row r="35875" spans="1:11" x14ac:dyDescent="0.25">
      <c r="A35875" s="5">
        <f>35868</f>
      </c>
      <c r="B35875" s="5" t="s">
        <v>35883</v>
      </c>
      <c r="C35875" s="5">
        <v>101.9</v>
      </c>
      <c r="D35875" s="5">
        <v>0.1</v>
      </c>
      <c r="E35875" s="5">
        <v>102.1</v>
      </c>
      <c r="F35875" s="5">
        <v>203.7</v>
      </c>
      <c r="G35875" s="5">
        <v>101.6</v>
      </c>
      <c r="H35875" s="5">
        <v>101.5</v>
      </c>
      <c r="I35875" s="5">
        <v>0</v>
      </c>
      <c r="J35875" s="5">
        <v>0</v>
      </c>
      <c r="K35875" s="5">
        <v>0</v>
      </c>
    </row>
    <row r="35876" spans="1:11" x14ac:dyDescent="0.25">
      <c r="A35876" s="5">
        <f>35869</f>
      </c>
      <c r="B35876" s="5" t="s">
        <v>35884</v>
      </c>
      <c r="C35876" s="5">
        <v>101.9</v>
      </c>
      <c r="D35876" s="5">
        <v>0.1</v>
      </c>
      <c r="E35876" s="5">
        <v>102.1</v>
      </c>
      <c r="F35876" s="5">
        <v>203.7</v>
      </c>
      <c r="G35876" s="5">
        <v>101.6</v>
      </c>
      <c r="H35876" s="5">
        <v>101.5</v>
      </c>
      <c r="I35876" s="5">
        <v>0</v>
      </c>
      <c r="J35876" s="5">
        <v>0</v>
      </c>
      <c r="K35876" s="5">
        <v>0</v>
      </c>
    </row>
    <row r="35877" spans="1:11" x14ac:dyDescent="0.25">
      <c r="A35877" s="5">
        <f>35870</f>
      </c>
      <c r="B35877" s="5" t="s">
        <v>35885</v>
      </c>
      <c r="C35877" s="5">
        <v>102.1</v>
      </c>
      <c r="D35877" s="5">
        <v>0.1</v>
      </c>
      <c r="E35877" s="5">
        <v>102.1</v>
      </c>
      <c r="F35877" s="5">
        <v>203.8</v>
      </c>
      <c r="G35877" s="5">
        <v>101.7</v>
      </c>
      <c r="H35877" s="5">
        <v>101.5</v>
      </c>
      <c r="I35877" s="5">
        <v>0</v>
      </c>
      <c r="J35877" s="5">
        <v>0</v>
      </c>
      <c r="K35877" s="5">
        <v>0</v>
      </c>
    </row>
    <row r="35878" spans="1:11" x14ac:dyDescent="0.25">
      <c r="A35878" s="5">
        <f>35871</f>
      </c>
      <c r="B35878" s="5" t="s">
        <v>35886</v>
      </c>
      <c r="C35878" s="5">
        <v>102.1</v>
      </c>
      <c r="D35878" s="5">
        <v>0.1</v>
      </c>
      <c r="E35878" s="5">
        <v>102.1</v>
      </c>
      <c r="F35878" s="5">
        <v>203.8</v>
      </c>
      <c r="G35878" s="5">
        <v>101.8</v>
      </c>
      <c r="H35878" s="5">
        <v>101.7</v>
      </c>
      <c r="I35878" s="5">
        <v>0</v>
      </c>
      <c r="J35878" s="5">
        <v>0</v>
      </c>
      <c r="K35878" s="5">
        <v>0</v>
      </c>
    </row>
    <row r="35879" spans="1:11" x14ac:dyDescent="0.25">
      <c r="A35879" s="5">
        <f>35872</f>
      </c>
      <c r="B35879" s="5" t="s">
        <v>35887</v>
      </c>
      <c r="C35879" s="5">
        <v>102.5</v>
      </c>
      <c r="D35879" s="5">
        <v>0.1</v>
      </c>
      <c r="E35879" s="5">
        <v>102.7</v>
      </c>
      <c r="F35879" s="5">
        <v>204.1</v>
      </c>
      <c r="G35879" s="5">
        <v>101.8</v>
      </c>
      <c r="H35879" s="5">
        <v>101.7</v>
      </c>
      <c r="I35879" s="5">
        <v>0</v>
      </c>
      <c r="J35879" s="5">
        <v>0</v>
      </c>
      <c r="K35879" s="5">
        <v>0</v>
      </c>
    </row>
    <row r="35880" spans="1:11" x14ac:dyDescent="0.25">
      <c r="A35880" s="5">
        <f>35873</f>
      </c>
      <c r="B35880" s="5" t="s">
        <v>35888</v>
      </c>
      <c r="C35880" s="5">
        <v>102.5</v>
      </c>
      <c r="D35880" s="5">
        <v>0.1</v>
      </c>
      <c r="E35880" s="5">
        <v>102.7</v>
      </c>
      <c r="F35880" s="5">
        <v>204.1</v>
      </c>
      <c r="G35880" s="5">
        <v>101.8</v>
      </c>
      <c r="H35880" s="5">
        <v>101.7</v>
      </c>
      <c r="I35880" s="5">
        <v>0</v>
      </c>
      <c r="J35880" s="5">
        <v>0</v>
      </c>
      <c r="K35880" s="5">
        <v>0</v>
      </c>
    </row>
    <row r="35881" spans="1:11" x14ac:dyDescent="0.25">
      <c r="A35881" s="5">
        <f>35874</f>
      </c>
      <c r="B35881" s="5" t="s">
        <v>35889</v>
      </c>
      <c r="C35881" s="5">
        <v>102.3</v>
      </c>
      <c r="D35881" s="5">
        <v>0.1</v>
      </c>
      <c r="E35881" s="5">
        <v>102.4</v>
      </c>
      <c r="F35881" s="5">
        <v>203.6</v>
      </c>
      <c r="G35881" s="5">
        <v>101.6</v>
      </c>
      <c r="H35881" s="5">
        <v>101.5</v>
      </c>
      <c r="I35881" s="5">
        <v>0</v>
      </c>
      <c r="J35881" s="5">
        <v>0</v>
      </c>
      <c r="K35881" s="5">
        <v>0</v>
      </c>
    </row>
    <row r="35882" spans="1:11" x14ac:dyDescent="0.25">
      <c r="A35882" s="5">
        <f>35875</f>
      </c>
      <c r="B35882" s="5" t="s">
        <v>35890</v>
      </c>
      <c r="C35882" s="5">
        <v>102.3</v>
      </c>
      <c r="D35882" s="5">
        <v>0.1</v>
      </c>
      <c r="E35882" s="5">
        <v>102.4</v>
      </c>
      <c r="F35882" s="5">
        <v>203.6</v>
      </c>
      <c r="G35882" s="5">
        <v>101.6</v>
      </c>
      <c r="H35882" s="5">
        <v>101.5</v>
      </c>
      <c r="I35882" s="5">
        <v>0</v>
      </c>
      <c r="J35882" s="5">
        <v>0</v>
      </c>
      <c r="K35882" s="5">
        <v>0</v>
      </c>
    </row>
    <row r="35883" spans="1:11" x14ac:dyDescent="0.25">
      <c r="A35883" s="5">
        <f>35876</f>
      </c>
      <c r="B35883" s="5" t="s">
        <v>35891</v>
      </c>
      <c r="C35883" s="5">
        <v>102.1</v>
      </c>
      <c r="D35883" s="5">
        <v>0.1</v>
      </c>
      <c r="E35883" s="5">
        <v>102.2</v>
      </c>
      <c r="F35883" s="5">
        <v>203.5</v>
      </c>
      <c r="G35883" s="5">
        <v>101.7</v>
      </c>
      <c r="H35883" s="5">
        <v>101.6</v>
      </c>
      <c r="I35883" s="5">
        <v>0</v>
      </c>
      <c r="J35883" s="5">
        <v>0</v>
      </c>
      <c r="K35883" s="5">
        <v>0</v>
      </c>
    </row>
    <row r="35884" spans="1:11" x14ac:dyDescent="0.25">
      <c r="A35884" s="5">
        <f>35877</f>
      </c>
      <c r="B35884" s="5" t="s">
        <v>35892</v>
      </c>
      <c r="C35884" s="5">
        <v>102.1</v>
      </c>
      <c r="D35884" s="5">
        <v>0.1</v>
      </c>
      <c r="E35884" s="5">
        <v>102.2</v>
      </c>
      <c r="F35884" s="5">
        <v>203.5</v>
      </c>
      <c r="G35884" s="5">
        <v>101.7</v>
      </c>
      <c r="H35884" s="5">
        <v>101.6</v>
      </c>
      <c r="I35884" s="5">
        <v>0</v>
      </c>
      <c r="J35884" s="5">
        <v>0</v>
      </c>
      <c r="K35884" s="5">
        <v>0</v>
      </c>
    </row>
    <row r="35885" spans="1:11" x14ac:dyDescent="0.25">
      <c r="A35885" s="5">
        <f>35878</f>
      </c>
      <c r="B35885" s="5" t="s">
        <v>35893</v>
      </c>
      <c r="C35885" s="5">
        <v>102.1</v>
      </c>
      <c r="D35885" s="5">
        <v>0.1</v>
      </c>
      <c r="E35885" s="5">
        <v>102.2</v>
      </c>
      <c r="F35885" s="5">
        <v>203.5</v>
      </c>
      <c r="G35885" s="5">
        <v>101.7</v>
      </c>
      <c r="H35885" s="5">
        <v>101.6</v>
      </c>
      <c r="I35885" s="5">
        <v>0</v>
      </c>
      <c r="J35885" s="5">
        <v>0</v>
      </c>
      <c r="K35885" s="5">
        <v>0</v>
      </c>
    </row>
    <row r="35886" spans="1:11" x14ac:dyDescent="0.25">
      <c r="A35886" s="5">
        <f>35879</f>
      </c>
      <c r="B35886" s="5" t="s">
        <v>35894</v>
      </c>
      <c r="C35886" s="5">
        <v>102.1</v>
      </c>
      <c r="D35886" s="5">
        <v>0.1</v>
      </c>
      <c r="E35886" s="5">
        <v>102.2</v>
      </c>
      <c r="F35886" s="5">
        <v>203.5</v>
      </c>
      <c r="G35886" s="5">
        <v>101.7</v>
      </c>
      <c r="H35886" s="5">
        <v>101.6</v>
      </c>
      <c r="I35886" s="5">
        <v>0</v>
      </c>
      <c r="J35886" s="5">
        <v>0</v>
      </c>
      <c r="K35886" s="5">
        <v>0</v>
      </c>
    </row>
    <row r="35887" spans="1:11" x14ac:dyDescent="0.25">
      <c r="A35887" s="5">
        <f>35880</f>
      </c>
      <c r="B35887" s="5" t="s">
        <v>35895</v>
      </c>
      <c r="C35887" s="5">
        <v>102.1</v>
      </c>
      <c r="D35887" s="5">
        <v>0.1</v>
      </c>
      <c r="E35887" s="5">
        <v>102.2</v>
      </c>
      <c r="F35887" s="5">
        <v>203.5</v>
      </c>
      <c r="G35887" s="5">
        <v>101.7</v>
      </c>
      <c r="H35887" s="5">
        <v>101.6</v>
      </c>
      <c r="I35887" s="5">
        <v>0</v>
      </c>
      <c r="J35887" s="5">
        <v>0</v>
      </c>
      <c r="K35887" s="5">
        <v>0</v>
      </c>
    </row>
    <row r="35888" spans="1:11" x14ac:dyDescent="0.25">
      <c r="A35888" s="5">
        <f>35881</f>
      </c>
      <c r="B35888" s="5" t="s">
        <v>35896</v>
      </c>
      <c r="C35888" s="5">
        <v>102.1</v>
      </c>
      <c r="D35888" s="5">
        <v>0.1</v>
      </c>
      <c r="E35888" s="5">
        <v>102.3</v>
      </c>
      <c r="F35888" s="5">
        <v>204.1</v>
      </c>
      <c r="G35888" s="5">
        <v>101.9</v>
      </c>
      <c r="H35888" s="5">
        <v>101.8</v>
      </c>
      <c r="I35888" s="5">
        <v>0</v>
      </c>
      <c r="J35888" s="5">
        <v>0</v>
      </c>
      <c r="K35888" s="5">
        <v>0</v>
      </c>
    </row>
    <row r="35889" spans="1:11" x14ac:dyDescent="0.25">
      <c r="A35889" s="5">
        <f>35882</f>
      </c>
      <c r="B35889" s="5" t="s">
        <v>35897</v>
      </c>
      <c r="C35889" s="5">
        <v>102.1</v>
      </c>
      <c r="D35889" s="5">
        <v>0.1</v>
      </c>
      <c r="E35889" s="5">
        <v>102.3</v>
      </c>
      <c r="F35889" s="5">
        <v>204.1</v>
      </c>
      <c r="G35889" s="5">
        <v>101.9</v>
      </c>
      <c r="H35889" s="5">
        <v>101.8</v>
      </c>
      <c r="I35889" s="5">
        <v>0</v>
      </c>
      <c r="J35889" s="5">
        <v>0</v>
      </c>
      <c r="K35889" s="5">
        <v>0</v>
      </c>
    </row>
    <row r="35890" spans="1:11" x14ac:dyDescent="0.25">
      <c r="A35890" s="5">
        <f>35883</f>
      </c>
      <c r="B35890" s="5" t="s">
        <v>35898</v>
      </c>
      <c r="C35890" s="5">
        <v>102.5</v>
      </c>
      <c r="D35890" s="5">
        <v>0.1</v>
      </c>
      <c r="E35890" s="5">
        <v>102.6</v>
      </c>
      <c r="F35890" s="5">
        <v>204.1</v>
      </c>
      <c r="G35890" s="5">
        <v>101.9</v>
      </c>
      <c r="H35890" s="5">
        <v>101.7</v>
      </c>
      <c r="I35890" s="5">
        <v>0</v>
      </c>
      <c r="J35890" s="5">
        <v>0</v>
      </c>
      <c r="K35890" s="5">
        <v>0</v>
      </c>
    </row>
    <row r="35891" spans="1:11" x14ac:dyDescent="0.25">
      <c r="A35891" s="5">
        <f>35884</f>
      </c>
      <c r="B35891" s="5" t="s">
        <v>35899</v>
      </c>
      <c r="C35891" s="5">
        <v>102.5</v>
      </c>
      <c r="D35891" s="5">
        <v>0.1</v>
      </c>
      <c r="E35891" s="5">
        <v>102.6</v>
      </c>
      <c r="F35891" s="5">
        <v>204.1</v>
      </c>
      <c r="G35891" s="5">
        <v>101.9</v>
      </c>
      <c r="H35891" s="5">
        <v>101.7</v>
      </c>
      <c r="I35891" s="5">
        <v>0</v>
      </c>
      <c r="J35891" s="5">
        <v>0</v>
      </c>
      <c r="K35891" s="5">
        <v>0</v>
      </c>
    </row>
    <row r="35892" spans="1:11" x14ac:dyDescent="0.25">
      <c r="A35892" s="5">
        <f>35885</f>
      </c>
      <c r="B35892" s="5" t="s">
        <v>35900</v>
      </c>
      <c r="C35892" s="5">
        <v>102.3</v>
      </c>
      <c r="D35892" s="5">
        <v>0.1</v>
      </c>
      <c r="E35892" s="5">
        <v>102.4</v>
      </c>
      <c r="F35892" s="5">
        <v>204.5</v>
      </c>
      <c r="G35892" s="5">
        <v>102</v>
      </c>
      <c r="H35892" s="5">
        <v>101.9</v>
      </c>
      <c r="I35892" s="5">
        <v>0</v>
      </c>
      <c r="J35892" s="5">
        <v>0</v>
      </c>
      <c r="K35892" s="5">
        <v>0</v>
      </c>
    </row>
    <row r="35893" spans="1:11" x14ac:dyDescent="0.25">
      <c r="A35893" s="5">
        <f>35886</f>
      </c>
      <c r="B35893" s="5" t="s">
        <v>35901</v>
      </c>
      <c r="C35893" s="5">
        <v>102.3</v>
      </c>
      <c r="D35893" s="5">
        <v>0.1</v>
      </c>
      <c r="E35893" s="5">
        <v>102.4</v>
      </c>
      <c r="F35893" s="5">
        <v>204.5</v>
      </c>
      <c r="G35893" s="5">
        <v>102</v>
      </c>
      <c r="H35893" s="5">
        <v>101.9</v>
      </c>
      <c r="I35893" s="5">
        <v>0</v>
      </c>
      <c r="J35893" s="5">
        <v>0</v>
      </c>
      <c r="K35893" s="5">
        <v>0</v>
      </c>
    </row>
    <row r="35894" spans="1:11" x14ac:dyDescent="0.25">
      <c r="A35894" s="5">
        <f>35887</f>
      </c>
      <c r="B35894" s="5" t="s">
        <v>35902</v>
      </c>
      <c r="C35894" s="5">
        <v>102.3</v>
      </c>
      <c r="D35894" s="5">
        <v>0.1</v>
      </c>
      <c r="E35894" s="5">
        <v>102.4</v>
      </c>
      <c r="F35894" s="5">
        <v>204.5</v>
      </c>
      <c r="G35894" s="5">
        <v>102</v>
      </c>
      <c r="H35894" s="5">
        <v>101.9</v>
      </c>
      <c r="I35894" s="5">
        <v>0</v>
      </c>
      <c r="J35894" s="5">
        <v>0</v>
      </c>
      <c r="K35894" s="5">
        <v>0</v>
      </c>
    </row>
    <row r="35895" spans="1:11" x14ac:dyDescent="0.25">
      <c r="A35895" s="5">
        <f>35888</f>
      </c>
      <c r="B35895" s="5" t="s">
        <v>35903</v>
      </c>
      <c r="C35895" s="5">
        <v>102.3</v>
      </c>
      <c r="D35895" s="5">
        <v>0.1</v>
      </c>
      <c r="E35895" s="5">
        <v>102.4</v>
      </c>
      <c r="F35895" s="5">
        <v>204.5</v>
      </c>
      <c r="G35895" s="5">
        <v>102</v>
      </c>
      <c r="H35895" s="5">
        <v>101.9</v>
      </c>
      <c r="I35895" s="5">
        <v>0</v>
      </c>
      <c r="J35895" s="5">
        <v>0</v>
      </c>
      <c r="K35895" s="5">
        <v>0</v>
      </c>
    </row>
    <row r="35896" spans="1:11" x14ac:dyDescent="0.25">
      <c r="A35896" s="5">
        <f>35889</f>
      </c>
      <c r="B35896" s="5" t="s">
        <v>35904</v>
      </c>
      <c r="C35896" s="5">
        <v>99.9</v>
      </c>
      <c r="D35896" s="5">
        <v>0.1</v>
      </c>
      <c r="E35896" s="5">
        <v>100.1</v>
      </c>
      <c r="F35896" s="5">
        <v>203.7</v>
      </c>
      <c r="G35896" s="5">
        <v>101.6</v>
      </c>
      <c r="H35896" s="5">
        <v>101.5</v>
      </c>
      <c r="I35896" s="5">
        <v>0</v>
      </c>
      <c r="J35896" s="5">
        <v>0</v>
      </c>
      <c r="K35896" s="5">
        <v>0</v>
      </c>
    </row>
    <row r="35897" spans="1:11" x14ac:dyDescent="0.25">
      <c r="A35897" s="5">
        <f>35890</f>
      </c>
      <c r="B35897" s="5" t="s">
        <v>35905</v>
      </c>
      <c r="C35897" s="5">
        <v>99.9</v>
      </c>
      <c r="D35897" s="5">
        <v>0.1</v>
      </c>
      <c r="E35897" s="5">
        <v>100.1</v>
      </c>
      <c r="F35897" s="5">
        <v>203.7</v>
      </c>
      <c r="G35897" s="5">
        <v>101.6</v>
      </c>
      <c r="H35897" s="5">
        <v>101.5</v>
      </c>
      <c r="I35897" s="5">
        <v>0</v>
      </c>
      <c r="J35897" s="5">
        <v>0</v>
      </c>
      <c r="K35897" s="5">
        <v>0</v>
      </c>
    </row>
    <row r="35898" spans="1:11" x14ac:dyDescent="0.25">
      <c r="A35898" s="5">
        <f>35891</f>
      </c>
      <c r="B35898" s="5" t="s">
        <v>35906</v>
      </c>
      <c r="C35898" s="5">
        <v>101.8</v>
      </c>
      <c r="D35898" s="5">
        <v>0.1</v>
      </c>
      <c r="E35898" s="5">
        <v>102</v>
      </c>
      <c r="F35898" s="5">
        <v>203.4</v>
      </c>
      <c r="G35898" s="5">
        <v>101.5</v>
      </c>
      <c r="H35898" s="5">
        <v>101.5</v>
      </c>
      <c r="I35898" s="5">
        <v>0</v>
      </c>
      <c r="J35898" s="5">
        <v>0</v>
      </c>
      <c r="K35898" s="5">
        <v>0</v>
      </c>
    </row>
    <row r="35899" spans="1:11" x14ac:dyDescent="0.25">
      <c r="A35899" s="5">
        <f>35892</f>
      </c>
      <c r="B35899" s="5" t="s">
        <v>35907</v>
      </c>
      <c r="C35899" s="5">
        <v>101.8</v>
      </c>
      <c r="D35899" s="5">
        <v>0.1</v>
      </c>
      <c r="E35899" s="5">
        <v>102</v>
      </c>
      <c r="F35899" s="5">
        <v>203.4</v>
      </c>
      <c r="G35899" s="5">
        <v>101.5</v>
      </c>
      <c r="H35899" s="5">
        <v>101.3</v>
      </c>
      <c r="I35899" s="5">
        <v>0</v>
      </c>
      <c r="J35899" s="5">
        <v>0</v>
      </c>
      <c r="K35899" s="5">
        <v>0</v>
      </c>
    </row>
    <row r="35900" spans="1:11" x14ac:dyDescent="0.25">
      <c r="A35900" s="5">
        <f>35893</f>
      </c>
      <c r="B35900" s="5" t="s">
        <v>35908</v>
      </c>
      <c r="C35900" s="5">
        <v>101.5</v>
      </c>
      <c r="D35900" s="5">
        <v>0.1</v>
      </c>
      <c r="E35900" s="5">
        <v>102</v>
      </c>
      <c r="F35900" s="5">
        <v>203.4</v>
      </c>
      <c r="G35900" s="5">
        <v>101.5</v>
      </c>
      <c r="H35900" s="5">
        <v>101.3</v>
      </c>
      <c r="I35900" s="5">
        <v>0</v>
      </c>
      <c r="J35900" s="5">
        <v>0</v>
      </c>
      <c r="K35900" s="5">
        <v>0</v>
      </c>
    </row>
    <row r="35901" spans="1:11" x14ac:dyDescent="0.25">
      <c r="A35901" s="5">
        <f>35894</f>
      </c>
      <c r="B35901" s="5" t="s">
        <v>35909</v>
      </c>
      <c r="C35901" s="5">
        <v>101.5</v>
      </c>
      <c r="D35901" s="5">
        <v>0.1</v>
      </c>
      <c r="E35901" s="5">
        <v>101.6</v>
      </c>
      <c r="F35901" s="5">
        <v>203.1</v>
      </c>
      <c r="G35901" s="5">
        <v>101.3</v>
      </c>
      <c r="H35901" s="5">
        <v>101.2</v>
      </c>
      <c r="I35901" s="5">
        <v>0</v>
      </c>
      <c r="J35901" s="5">
        <v>0</v>
      </c>
      <c r="K35901" s="5">
        <v>0</v>
      </c>
    </row>
    <row r="35902" spans="1:11" x14ac:dyDescent="0.25">
      <c r="A35902" s="5">
        <f>35895</f>
      </c>
      <c r="B35902" s="5" t="s">
        <v>35910</v>
      </c>
      <c r="C35902" s="5">
        <v>101.8</v>
      </c>
      <c r="D35902" s="5">
        <v>0.1</v>
      </c>
      <c r="E35902" s="5">
        <v>101.6</v>
      </c>
      <c r="F35902" s="5">
        <v>203.1</v>
      </c>
      <c r="G35902" s="5">
        <v>101.3</v>
      </c>
      <c r="H35902" s="5">
        <v>101.2</v>
      </c>
      <c r="I35902" s="5">
        <v>0</v>
      </c>
      <c r="J35902" s="5">
        <v>0</v>
      </c>
      <c r="K35902" s="5">
        <v>0</v>
      </c>
    </row>
    <row r="35903" spans="1:11" x14ac:dyDescent="0.25">
      <c r="A35903" s="5">
        <f>35896</f>
      </c>
      <c r="B35903" s="5" t="s">
        <v>35911</v>
      </c>
      <c r="C35903" s="5">
        <v>101.8</v>
      </c>
      <c r="D35903" s="5">
        <v>0.1</v>
      </c>
      <c r="E35903" s="5">
        <v>101.9</v>
      </c>
      <c r="F35903" s="5">
        <v>203.7</v>
      </c>
      <c r="G35903" s="5">
        <v>101.6</v>
      </c>
      <c r="H35903" s="5">
        <v>101.5</v>
      </c>
      <c r="I35903" s="5">
        <v>0</v>
      </c>
      <c r="J35903" s="5">
        <v>0</v>
      </c>
      <c r="K35903" s="5">
        <v>0</v>
      </c>
    </row>
    <row r="35904" spans="1:11" x14ac:dyDescent="0.25">
      <c r="A35904" s="5">
        <f>35897</f>
      </c>
      <c r="B35904" s="5" t="s">
        <v>35912</v>
      </c>
      <c r="C35904" s="5">
        <v>101.8</v>
      </c>
      <c r="D35904" s="5">
        <v>0.1</v>
      </c>
      <c r="E35904" s="5">
        <v>101.9</v>
      </c>
      <c r="F35904" s="5">
        <v>203.7</v>
      </c>
      <c r="G35904" s="5">
        <v>101.6</v>
      </c>
      <c r="H35904" s="5">
        <v>101.5</v>
      </c>
      <c r="I35904" s="5">
        <v>0</v>
      </c>
      <c r="J35904" s="5">
        <v>0</v>
      </c>
      <c r="K35904" s="5">
        <v>0</v>
      </c>
    </row>
    <row r="35905" spans="1:11" x14ac:dyDescent="0.25">
      <c r="A35905" s="5">
        <f>35898</f>
      </c>
      <c r="B35905" s="5" t="s">
        <v>35913</v>
      </c>
      <c r="C35905" s="5">
        <v>101.8</v>
      </c>
      <c r="D35905" s="5">
        <v>0.1</v>
      </c>
      <c r="E35905" s="5">
        <v>101.9</v>
      </c>
      <c r="F35905" s="5">
        <v>203.7</v>
      </c>
      <c r="G35905" s="5">
        <v>101.6</v>
      </c>
      <c r="H35905" s="5">
        <v>101.5</v>
      </c>
      <c r="I35905" s="5">
        <v>0</v>
      </c>
      <c r="J35905" s="5">
        <v>0</v>
      </c>
      <c r="K35905" s="5">
        <v>0</v>
      </c>
    </row>
    <row r="35906" spans="1:11" x14ac:dyDescent="0.25">
      <c r="A35906" s="5">
        <f>35899</f>
      </c>
      <c r="B35906" s="5" t="s">
        <v>35914</v>
      </c>
      <c r="C35906" s="5">
        <v>101.8</v>
      </c>
      <c r="D35906" s="5">
        <v>0.1</v>
      </c>
      <c r="E35906" s="5">
        <v>101.8</v>
      </c>
      <c r="F35906" s="5">
        <v>203.4</v>
      </c>
      <c r="G35906" s="5">
        <v>101.4</v>
      </c>
      <c r="H35906" s="5">
        <v>101.3</v>
      </c>
      <c r="I35906" s="5">
        <v>0</v>
      </c>
      <c r="J35906" s="5">
        <v>0</v>
      </c>
      <c r="K35906" s="5">
        <v>0</v>
      </c>
    </row>
    <row r="35907" spans="1:11" x14ac:dyDescent="0.25">
      <c r="A35907" s="5">
        <f>35900</f>
      </c>
      <c r="B35907" s="5" t="s">
        <v>35915</v>
      </c>
      <c r="C35907" s="5">
        <v>101.6</v>
      </c>
      <c r="D35907" s="5">
        <v>0.1</v>
      </c>
      <c r="E35907" s="5">
        <v>101.8</v>
      </c>
      <c r="F35907" s="5">
        <v>203.4</v>
      </c>
      <c r="G35907" s="5">
        <v>101.4</v>
      </c>
      <c r="H35907" s="5">
        <v>101.3</v>
      </c>
      <c r="I35907" s="5">
        <v>0</v>
      </c>
      <c r="J35907" s="5">
        <v>0</v>
      </c>
      <c r="K35907" s="5">
        <v>0</v>
      </c>
    </row>
    <row r="35908" spans="1:11" x14ac:dyDescent="0.25">
      <c r="A35908" s="5">
        <f>35901</f>
      </c>
      <c r="B35908" s="5" t="s">
        <v>35916</v>
      </c>
      <c r="C35908" s="5">
        <v>101.6</v>
      </c>
      <c r="D35908" s="5">
        <v>0.1</v>
      </c>
      <c r="E35908" s="5">
        <v>101.8</v>
      </c>
      <c r="F35908" s="5">
        <v>204.2</v>
      </c>
      <c r="G35908" s="5">
        <v>101.9</v>
      </c>
      <c r="H35908" s="5">
        <v>101.8</v>
      </c>
      <c r="I35908" s="5">
        <v>0</v>
      </c>
      <c r="J35908" s="5">
        <v>0</v>
      </c>
      <c r="K35908" s="5">
        <v>0</v>
      </c>
    </row>
    <row r="35909" spans="1:11" x14ac:dyDescent="0.25">
      <c r="A35909" s="5">
        <f>35902</f>
      </c>
      <c r="B35909" s="5" t="s">
        <v>35917</v>
      </c>
      <c r="C35909" s="5">
        <v>102.4</v>
      </c>
      <c r="D35909" s="5">
        <v>0.1</v>
      </c>
      <c r="E35909" s="5">
        <v>102.5</v>
      </c>
      <c r="F35909" s="5">
        <v>204.2</v>
      </c>
      <c r="G35909" s="5">
        <v>101.9</v>
      </c>
      <c r="H35909" s="5">
        <v>101.8</v>
      </c>
      <c r="I35909" s="5">
        <v>0</v>
      </c>
      <c r="J35909" s="5">
        <v>0</v>
      </c>
      <c r="K35909" s="5">
        <v>0</v>
      </c>
    </row>
    <row r="35910" spans="1:11" x14ac:dyDescent="0.25">
      <c r="A35910" s="5">
        <f>35903</f>
      </c>
      <c r="B35910" s="5" t="s">
        <v>35918</v>
      </c>
      <c r="C35910" s="5">
        <v>102.4</v>
      </c>
      <c r="D35910" s="5">
        <v>0.1</v>
      </c>
      <c r="E35910" s="5">
        <v>102.5</v>
      </c>
      <c r="F35910" s="5">
        <v>204.2</v>
      </c>
      <c r="G35910" s="5">
        <v>101.9</v>
      </c>
      <c r="H35910" s="5">
        <v>101.7</v>
      </c>
      <c r="I35910" s="5">
        <v>0</v>
      </c>
      <c r="J35910" s="5">
        <v>0</v>
      </c>
      <c r="K35910" s="5">
        <v>0</v>
      </c>
    </row>
    <row r="35911" spans="1:11" x14ac:dyDescent="0.25">
      <c r="A35911" s="5">
        <f>35904</f>
      </c>
      <c r="B35911" s="5" t="s">
        <v>35919</v>
      </c>
      <c r="C35911" s="5">
        <v>102.3</v>
      </c>
      <c r="D35911" s="5">
        <v>0.1</v>
      </c>
      <c r="E35911" s="5">
        <v>102.4</v>
      </c>
      <c r="F35911" s="5">
        <v>204.1</v>
      </c>
      <c r="G35911" s="5">
        <v>101.9</v>
      </c>
      <c r="H35911" s="5">
        <v>101.7</v>
      </c>
      <c r="I35911" s="5">
        <v>0</v>
      </c>
      <c r="J35911" s="5">
        <v>0</v>
      </c>
      <c r="K35911" s="5">
        <v>0</v>
      </c>
    </row>
    <row r="35912" spans="1:11" x14ac:dyDescent="0.25">
      <c r="A35912" s="5">
        <f>35905</f>
      </c>
      <c r="B35912" s="5" t="s">
        <v>35920</v>
      </c>
      <c r="C35912" s="5">
        <v>102.3</v>
      </c>
      <c r="D35912" s="5">
        <v>0.1</v>
      </c>
      <c r="E35912" s="5">
        <v>102.4</v>
      </c>
      <c r="F35912" s="5">
        <v>204.1</v>
      </c>
      <c r="G35912" s="5">
        <v>101.9</v>
      </c>
      <c r="H35912" s="5">
        <v>101.7</v>
      </c>
      <c r="I35912" s="5">
        <v>0</v>
      </c>
      <c r="J35912" s="5">
        <v>0</v>
      </c>
      <c r="K35912" s="5">
        <v>0</v>
      </c>
    </row>
    <row r="35913" spans="1:11" x14ac:dyDescent="0.25">
      <c r="A35913" s="5">
        <f>35906</f>
      </c>
      <c r="B35913" s="5" t="s">
        <v>35921</v>
      </c>
      <c r="C35913" s="5">
        <v>102.4</v>
      </c>
      <c r="D35913" s="5">
        <v>0.1</v>
      </c>
      <c r="E35913" s="5">
        <v>102.6</v>
      </c>
      <c r="F35913" s="5">
        <v>205</v>
      </c>
      <c r="G35913" s="5">
        <v>102.3</v>
      </c>
      <c r="H35913" s="5">
        <v>102.1</v>
      </c>
      <c r="I35913" s="5">
        <v>0</v>
      </c>
      <c r="J35913" s="5">
        <v>0</v>
      </c>
      <c r="K35913" s="5">
        <v>0</v>
      </c>
    </row>
    <row r="35914" spans="1:11" x14ac:dyDescent="0.25">
      <c r="A35914" s="5">
        <f>35907</f>
      </c>
      <c r="B35914" s="5" t="s">
        <v>35922</v>
      </c>
      <c r="C35914" s="5">
        <v>102.4</v>
      </c>
      <c r="D35914" s="5">
        <v>0.1</v>
      </c>
      <c r="E35914" s="5">
        <v>102.6</v>
      </c>
      <c r="F35914" s="5">
        <v>205</v>
      </c>
      <c r="G35914" s="5">
        <v>102.3</v>
      </c>
      <c r="H35914" s="5">
        <v>102.1</v>
      </c>
      <c r="I35914" s="5">
        <v>0</v>
      </c>
      <c r="J35914" s="5">
        <v>0</v>
      </c>
      <c r="K35914" s="5">
        <v>0</v>
      </c>
    </row>
    <row r="35915" spans="1:11" x14ac:dyDescent="0.25">
      <c r="A35915" s="5">
        <f>35908</f>
      </c>
      <c r="B35915" s="5" t="s">
        <v>35923</v>
      </c>
      <c r="C35915" s="5">
        <v>102.4</v>
      </c>
      <c r="D35915" s="5">
        <v>0.1</v>
      </c>
      <c r="E35915" s="5">
        <v>102.6</v>
      </c>
      <c r="F35915" s="5">
        <v>205</v>
      </c>
      <c r="G35915" s="5">
        <v>102.3</v>
      </c>
      <c r="H35915" s="5">
        <v>102.1</v>
      </c>
      <c r="I35915" s="5">
        <v>0</v>
      </c>
      <c r="J35915" s="5">
        <v>0</v>
      </c>
      <c r="K35915" s="5">
        <v>0</v>
      </c>
    </row>
    <row r="35916" spans="1:11" x14ac:dyDescent="0.25">
      <c r="A35916" s="5">
        <f>35909</f>
      </c>
      <c r="B35916" s="5" t="s">
        <v>35924</v>
      </c>
      <c r="C35916" s="5">
        <v>99.9</v>
      </c>
      <c r="D35916" s="5">
        <v>0.1</v>
      </c>
      <c r="E35916" s="5">
        <v>100.1</v>
      </c>
      <c r="F35916" s="5">
        <v>204.6</v>
      </c>
      <c r="G35916" s="5">
        <v>102.1</v>
      </c>
      <c r="H35916" s="5">
        <v>101.9</v>
      </c>
      <c r="I35916" s="5">
        <v>0</v>
      </c>
      <c r="J35916" s="5">
        <v>0</v>
      </c>
      <c r="K35916" s="5">
        <v>0</v>
      </c>
    </row>
    <row r="35917" spans="1:11" x14ac:dyDescent="0.25">
      <c r="A35917" s="5">
        <f>35910</f>
      </c>
      <c r="B35917" s="5" t="s">
        <v>35925</v>
      </c>
      <c r="C35917" s="5">
        <v>99.9</v>
      </c>
      <c r="D35917" s="5">
        <v>0.1</v>
      </c>
      <c r="E35917" s="5">
        <v>100.1</v>
      </c>
      <c r="F35917" s="5">
        <v>204.6</v>
      </c>
      <c r="G35917" s="5">
        <v>102.1</v>
      </c>
      <c r="H35917" s="5">
        <v>101.9</v>
      </c>
      <c r="I35917" s="5">
        <v>0</v>
      </c>
      <c r="J35917" s="5">
        <v>0</v>
      </c>
      <c r="K35917" s="5">
        <v>0</v>
      </c>
    </row>
    <row r="35918" spans="1:11" x14ac:dyDescent="0.25">
      <c r="A35918" s="5">
        <f>35911</f>
      </c>
      <c r="B35918" s="5" t="s">
        <v>35926</v>
      </c>
      <c r="C35918" s="5">
        <v>102.4</v>
      </c>
      <c r="D35918" s="5">
        <v>0.1</v>
      </c>
      <c r="E35918" s="5">
        <v>102.6</v>
      </c>
      <c r="F35918" s="5">
        <v>204.7</v>
      </c>
      <c r="G35918" s="5">
        <v>102.1</v>
      </c>
      <c r="H35918" s="5">
        <v>102</v>
      </c>
      <c r="I35918" s="5">
        <v>0</v>
      </c>
      <c r="J35918" s="5">
        <v>0</v>
      </c>
      <c r="K35918" s="5">
        <v>0</v>
      </c>
    </row>
    <row r="35919" spans="1:11" x14ac:dyDescent="0.25">
      <c r="A35919" s="5">
        <f>35912</f>
      </c>
      <c r="B35919" s="5" t="s">
        <v>35927</v>
      </c>
      <c r="C35919" s="5">
        <v>102.4</v>
      </c>
      <c r="D35919" s="5">
        <v>0.1</v>
      </c>
      <c r="E35919" s="5">
        <v>102.6</v>
      </c>
      <c r="F35919" s="5">
        <v>204.7</v>
      </c>
      <c r="G35919" s="5">
        <v>102.1</v>
      </c>
      <c r="H35919" s="5">
        <v>102</v>
      </c>
      <c r="I35919" s="5">
        <v>0</v>
      </c>
      <c r="J35919" s="5">
        <v>0</v>
      </c>
      <c r="K35919" s="5">
        <v>0</v>
      </c>
    </row>
    <row r="35920" spans="1:11" x14ac:dyDescent="0.25">
      <c r="A35920" s="5">
        <f>35913</f>
      </c>
      <c r="B35920" s="5" t="s">
        <v>35928</v>
      </c>
      <c r="C35920" s="5">
        <v>102.5</v>
      </c>
      <c r="D35920" s="5">
        <v>0.1</v>
      </c>
      <c r="E35920" s="5">
        <v>102.6</v>
      </c>
      <c r="F35920" s="5">
        <v>204.4</v>
      </c>
      <c r="G35920" s="5">
        <v>102</v>
      </c>
      <c r="H35920" s="5">
        <v>101.8</v>
      </c>
      <c r="I35920" s="5">
        <v>0</v>
      </c>
      <c r="J35920" s="5">
        <v>0</v>
      </c>
      <c r="K35920" s="5">
        <v>0</v>
      </c>
    </row>
    <row r="35921" spans="1:11" x14ac:dyDescent="0.25">
      <c r="A35921" s="5">
        <f>35914</f>
      </c>
      <c r="B35921" s="5" t="s">
        <v>35929</v>
      </c>
      <c r="C35921" s="5">
        <v>102.5</v>
      </c>
      <c r="D35921" s="5">
        <v>0.1</v>
      </c>
      <c r="E35921" s="5">
        <v>102.6</v>
      </c>
      <c r="F35921" s="5">
        <v>204.4</v>
      </c>
      <c r="G35921" s="5">
        <v>102</v>
      </c>
      <c r="H35921" s="5">
        <v>101.8</v>
      </c>
      <c r="I35921" s="5">
        <v>0</v>
      </c>
      <c r="J35921" s="5">
        <v>0</v>
      </c>
      <c r="K35921" s="5">
        <v>0</v>
      </c>
    </row>
    <row r="35922" spans="1:11" x14ac:dyDescent="0.25">
      <c r="A35922" s="5">
        <f>35915</f>
      </c>
      <c r="B35922" s="5" t="s">
        <v>35930</v>
      </c>
      <c r="C35922" s="5">
        <v>102.7</v>
      </c>
      <c r="D35922" s="5">
        <v>0.1</v>
      </c>
      <c r="E35922" s="5">
        <v>102.8</v>
      </c>
      <c r="F35922" s="5">
        <v>204.8</v>
      </c>
      <c r="G35922" s="5">
        <v>102.2</v>
      </c>
      <c r="H35922" s="5">
        <v>102.1</v>
      </c>
      <c r="I35922" s="5">
        <v>0</v>
      </c>
      <c r="J35922" s="5">
        <v>0</v>
      </c>
      <c r="K35922" s="5">
        <v>0</v>
      </c>
    </row>
    <row r="35923" spans="1:11" x14ac:dyDescent="0.25">
      <c r="A35923" s="5">
        <f>35916</f>
      </c>
      <c r="B35923" s="5" t="s">
        <v>35931</v>
      </c>
      <c r="C35923" s="5">
        <v>102.7</v>
      </c>
      <c r="D35923" s="5">
        <v>0.1</v>
      </c>
      <c r="E35923" s="5">
        <v>102.8</v>
      </c>
      <c r="F35923" s="5">
        <v>204.8</v>
      </c>
      <c r="G35923" s="5">
        <v>102.2</v>
      </c>
      <c r="H35923" s="5">
        <v>102.1</v>
      </c>
      <c r="I35923" s="5">
        <v>0</v>
      </c>
      <c r="J35923" s="5">
        <v>0</v>
      </c>
      <c r="K35923" s="5">
        <v>0</v>
      </c>
    </row>
    <row r="35924" spans="1:11" x14ac:dyDescent="0.25">
      <c r="A35924" s="5">
        <f>35917</f>
      </c>
      <c r="B35924" s="5" t="s">
        <v>35932</v>
      </c>
      <c r="C35924" s="5">
        <v>102.7</v>
      </c>
      <c r="D35924" s="5">
        <v>0.1</v>
      </c>
      <c r="E35924" s="5">
        <v>102.8</v>
      </c>
      <c r="F35924" s="5">
        <v>204.8</v>
      </c>
      <c r="G35924" s="5">
        <v>102.2</v>
      </c>
      <c r="H35924" s="5">
        <v>102.1</v>
      </c>
      <c r="I35924" s="5">
        <v>0</v>
      </c>
      <c r="J35924" s="5">
        <v>0</v>
      </c>
      <c r="K35924" s="5">
        <v>0</v>
      </c>
    </row>
    <row r="35925" spans="1:11" x14ac:dyDescent="0.25">
      <c r="A35925" s="5">
        <f>35918</f>
      </c>
      <c r="B35925" s="5" t="s">
        <v>35933</v>
      </c>
      <c r="C35925" s="5">
        <v>102.7</v>
      </c>
      <c r="D35925" s="5">
        <v>0.1</v>
      </c>
      <c r="E35925" s="5">
        <v>102.8</v>
      </c>
      <c r="F35925" s="5">
        <v>204.8</v>
      </c>
      <c r="G35925" s="5">
        <v>102.2</v>
      </c>
      <c r="H35925" s="5">
        <v>102.1</v>
      </c>
      <c r="I35925" s="5">
        <v>0</v>
      </c>
      <c r="J35925" s="5">
        <v>0</v>
      </c>
      <c r="K35925" s="5">
        <v>0</v>
      </c>
    </row>
    <row r="35926" spans="1:11" x14ac:dyDescent="0.25">
      <c r="A35926" s="5">
        <f>35919</f>
      </c>
      <c r="B35926" s="5" t="s">
        <v>35934</v>
      </c>
      <c r="C35926" s="5">
        <v>104.5</v>
      </c>
      <c r="D35926" s="5">
        <v>0.1</v>
      </c>
      <c r="E35926" s="5">
        <v>104.6</v>
      </c>
      <c r="F35926" s="5">
        <v>208.8</v>
      </c>
      <c r="G35926" s="5">
        <v>104.1</v>
      </c>
      <c r="H35926" s="5">
        <v>104</v>
      </c>
      <c r="I35926" s="5">
        <v>0</v>
      </c>
      <c r="J35926" s="5">
        <v>0</v>
      </c>
      <c r="K35926" s="5">
        <v>0</v>
      </c>
    </row>
    <row r="35927" spans="1:11" x14ac:dyDescent="0.25">
      <c r="A35927" s="5">
        <f>35920</f>
      </c>
      <c r="B35927" s="5" t="s">
        <v>35935</v>
      </c>
      <c r="C35927" s="5">
        <v>104.5</v>
      </c>
      <c r="D35927" s="5">
        <v>0.1</v>
      </c>
      <c r="E35927" s="5">
        <v>104.6</v>
      </c>
      <c r="F35927" s="5">
        <v>208.8</v>
      </c>
      <c r="G35927" s="5">
        <v>104.1</v>
      </c>
      <c r="H35927" s="5">
        <v>104</v>
      </c>
      <c r="I35927" s="5">
        <v>0</v>
      </c>
      <c r="J35927" s="5">
        <v>0</v>
      </c>
      <c r="K35927" s="5">
        <v>0</v>
      </c>
    </row>
    <row r="35928" spans="1:11" x14ac:dyDescent="0.25">
      <c r="A35928" s="5">
        <f>35921</f>
      </c>
      <c r="B35928" s="5" t="s">
        <v>35936</v>
      </c>
      <c r="C35928" s="5">
        <v>103</v>
      </c>
      <c r="D35928" s="5">
        <v>0.1</v>
      </c>
      <c r="E35928" s="5">
        <v>103.1</v>
      </c>
      <c r="F35928" s="5">
        <v>209.5</v>
      </c>
      <c r="G35928" s="5">
        <v>104.4</v>
      </c>
      <c r="H35928" s="5">
        <v>104.2</v>
      </c>
      <c r="I35928" s="5">
        <v>0</v>
      </c>
      <c r="J35928" s="5">
        <v>0</v>
      </c>
      <c r="K35928" s="5">
        <v>0</v>
      </c>
    </row>
    <row r="35929" spans="1:11" x14ac:dyDescent="0.25">
      <c r="A35929" s="5">
        <f>35922</f>
      </c>
      <c r="B35929" s="5" t="s">
        <v>35937</v>
      </c>
      <c r="C35929" s="5">
        <v>103</v>
      </c>
      <c r="D35929" s="5">
        <v>0.1</v>
      </c>
      <c r="E35929" s="5">
        <v>103.1</v>
      </c>
      <c r="F35929" s="5">
        <v>209.5</v>
      </c>
      <c r="G35929" s="5">
        <v>104.4</v>
      </c>
      <c r="H35929" s="5">
        <v>104.2</v>
      </c>
      <c r="I35929" s="5">
        <v>0</v>
      </c>
      <c r="J35929" s="5">
        <v>0</v>
      </c>
      <c r="K35929" s="5">
        <v>0</v>
      </c>
    </row>
    <row r="35930" spans="1:11" x14ac:dyDescent="0.25">
      <c r="A35930" s="5">
        <f>35923</f>
      </c>
      <c r="B35930" s="5" t="s">
        <v>35938</v>
      </c>
      <c r="C35930" s="5">
        <v>105</v>
      </c>
      <c r="D35930" s="5">
        <v>0.1</v>
      </c>
      <c r="E35930" s="5">
        <v>105.2</v>
      </c>
      <c r="F35930" s="5">
        <v>209.3</v>
      </c>
      <c r="G35930" s="5">
        <v>104.4</v>
      </c>
      <c r="H35930" s="5">
        <v>104.3</v>
      </c>
      <c r="I35930" s="5">
        <v>0</v>
      </c>
      <c r="J35930" s="5">
        <v>0</v>
      </c>
      <c r="K35930" s="5">
        <v>0</v>
      </c>
    </row>
    <row r="35931" spans="1:11" x14ac:dyDescent="0.25">
      <c r="A35931" s="5">
        <f>35924</f>
      </c>
      <c r="B35931" s="5" t="s">
        <v>35939</v>
      </c>
      <c r="C35931" s="5">
        <v>105</v>
      </c>
      <c r="D35931" s="5">
        <v>0.1</v>
      </c>
      <c r="E35931" s="5">
        <v>105.2</v>
      </c>
      <c r="F35931" s="5">
        <v>209.3</v>
      </c>
      <c r="G35931" s="5">
        <v>104.4</v>
      </c>
      <c r="H35931" s="5">
        <v>104.3</v>
      </c>
      <c r="I35931" s="5">
        <v>0</v>
      </c>
      <c r="J35931" s="5">
        <v>0</v>
      </c>
      <c r="K35931" s="5">
        <v>0</v>
      </c>
    </row>
    <row r="35932" spans="1:11" x14ac:dyDescent="0.25">
      <c r="A35932" s="5">
        <f>35925</f>
      </c>
      <c r="B35932" s="5" t="s">
        <v>35940</v>
      </c>
      <c r="C35932" s="5">
        <v>104.6</v>
      </c>
      <c r="D35932" s="5">
        <v>0.1</v>
      </c>
      <c r="E35932" s="5">
        <v>104.6</v>
      </c>
      <c r="F35932" s="5">
        <v>209.2</v>
      </c>
      <c r="G35932" s="5">
        <v>104.4</v>
      </c>
      <c r="H35932" s="5">
        <v>104.2</v>
      </c>
      <c r="I35932" s="5">
        <v>0</v>
      </c>
      <c r="J35932" s="5">
        <v>0</v>
      </c>
      <c r="K35932" s="5">
        <v>0</v>
      </c>
    </row>
    <row r="35933" spans="1:11" x14ac:dyDescent="0.25">
      <c r="A35933" s="5">
        <f>35926</f>
      </c>
      <c r="B35933" s="5" t="s">
        <v>35941</v>
      </c>
      <c r="C35933" s="5">
        <v>104.6</v>
      </c>
      <c r="D35933" s="5">
        <v>0.1</v>
      </c>
      <c r="E35933" s="5">
        <v>104.6</v>
      </c>
      <c r="F35933" s="5">
        <v>209.2</v>
      </c>
      <c r="G35933" s="5">
        <v>104.4</v>
      </c>
      <c r="H35933" s="5">
        <v>104.2</v>
      </c>
      <c r="I35933" s="5">
        <v>0</v>
      </c>
      <c r="J35933" s="5">
        <v>0</v>
      </c>
      <c r="K35933" s="5">
        <v>0</v>
      </c>
    </row>
    <row r="35934" spans="1:11" x14ac:dyDescent="0.25">
      <c r="A35934" s="5">
        <f>35927</f>
      </c>
      <c r="B35934" s="5" t="s">
        <v>35942</v>
      </c>
      <c r="C35934" s="5">
        <v>104.6</v>
      </c>
      <c r="D35934" s="5">
        <v>0.1</v>
      </c>
      <c r="E35934" s="5">
        <v>104.6</v>
      </c>
      <c r="F35934" s="5">
        <v>209.2</v>
      </c>
      <c r="G35934" s="5">
        <v>104.4</v>
      </c>
      <c r="H35934" s="5">
        <v>104.2</v>
      </c>
      <c r="I35934" s="5">
        <v>0</v>
      </c>
      <c r="J35934" s="5">
        <v>0</v>
      </c>
      <c r="K35934" s="5">
        <v>0</v>
      </c>
    </row>
    <row r="35935" spans="1:11" x14ac:dyDescent="0.25">
      <c r="A35935" s="5">
        <f>35928</f>
      </c>
      <c r="B35935" s="5" t="s">
        <v>35943</v>
      </c>
      <c r="C35935" s="5">
        <v>104.6</v>
      </c>
      <c r="D35935" s="5">
        <v>0.1</v>
      </c>
      <c r="E35935" s="5">
        <v>104.6</v>
      </c>
      <c r="F35935" s="5">
        <v>209.2</v>
      </c>
      <c r="G35935" s="5">
        <v>104.4</v>
      </c>
      <c r="H35935" s="5">
        <v>104.2</v>
      </c>
      <c r="I35935" s="5">
        <v>0</v>
      </c>
      <c r="J35935" s="5">
        <v>0</v>
      </c>
      <c r="K35935" s="5">
        <v>0</v>
      </c>
    </row>
    <row r="35936" spans="1:11" x14ac:dyDescent="0.25">
      <c r="A35936" s="5">
        <f>35929</f>
      </c>
      <c r="B35936" s="5" t="s">
        <v>35944</v>
      </c>
      <c r="C35936" s="5">
        <v>103.8</v>
      </c>
      <c r="D35936" s="5">
        <v>0.1</v>
      </c>
      <c r="E35936" s="5">
        <v>104</v>
      </c>
      <c r="F35936" s="5">
        <v>207.9</v>
      </c>
      <c r="G35936" s="5">
        <v>103.7</v>
      </c>
      <c r="H35936" s="5">
        <v>103.6</v>
      </c>
      <c r="I35936" s="5">
        <v>0</v>
      </c>
      <c r="J35936" s="5">
        <v>0</v>
      </c>
      <c r="K35936" s="5">
        <v>0</v>
      </c>
    </row>
    <row r="35937" spans="1:11" x14ac:dyDescent="0.25">
      <c r="A35937" s="5">
        <f>35930</f>
      </c>
      <c r="B35937" s="5" t="s">
        <v>35945</v>
      </c>
      <c r="C35937" s="5">
        <v>103.8</v>
      </c>
      <c r="D35937" s="5">
        <v>0.1</v>
      </c>
      <c r="E35937" s="5">
        <v>104</v>
      </c>
      <c r="F35937" s="5">
        <v>207.9</v>
      </c>
      <c r="G35937" s="5">
        <v>103.7</v>
      </c>
      <c r="H35937" s="5">
        <v>103.6</v>
      </c>
      <c r="I35937" s="5">
        <v>0</v>
      </c>
      <c r="J35937" s="5">
        <v>0</v>
      </c>
      <c r="K35937" s="5">
        <v>0</v>
      </c>
    </row>
    <row r="35938" spans="1:11" x14ac:dyDescent="0.25">
      <c r="A35938" s="5">
        <f>35931</f>
      </c>
      <c r="B35938" s="5" t="s">
        <v>35946</v>
      </c>
      <c r="C35938" s="5">
        <v>104.3</v>
      </c>
      <c r="D35938" s="5">
        <v>0.1</v>
      </c>
      <c r="E35938" s="5">
        <v>104.4</v>
      </c>
      <c r="F35938" s="5">
        <v>208.9</v>
      </c>
      <c r="G35938" s="5">
        <v>104.2</v>
      </c>
      <c r="H35938" s="5">
        <v>104.1</v>
      </c>
      <c r="I35938" s="5">
        <v>0</v>
      </c>
      <c r="J35938" s="5">
        <v>0</v>
      </c>
      <c r="K35938" s="5">
        <v>0</v>
      </c>
    </row>
    <row r="35939" spans="1:11" x14ac:dyDescent="0.25">
      <c r="A35939" s="5">
        <f>35932</f>
      </c>
      <c r="B35939" s="5" t="s">
        <v>35947</v>
      </c>
      <c r="C35939" s="5">
        <v>104.3</v>
      </c>
      <c r="D35939" s="5">
        <v>0.1</v>
      </c>
      <c r="E35939" s="5">
        <v>104.4</v>
      </c>
      <c r="F35939" s="5">
        <v>208.9</v>
      </c>
      <c r="G35939" s="5">
        <v>104.2</v>
      </c>
      <c r="H35939" s="5">
        <v>104.1</v>
      </c>
      <c r="I35939" s="5">
        <v>0</v>
      </c>
      <c r="J35939" s="5">
        <v>0</v>
      </c>
      <c r="K35939" s="5">
        <v>0</v>
      </c>
    </row>
    <row r="35940" spans="1:11" x14ac:dyDescent="0.25">
      <c r="A35940" s="5">
        <f>35933</f>
      </c>
      <c r="B35940" s="5" t="s">
        <v>35948</v>
      </c>
      <c r="C35940" s="5">
        <v>104</v>
      </c>
      <c r="D35940" s="5">
        <v>0.1</v>
      </c>
      <c r="E35940" s="5">
        <v>104.2</v>
      </c>
      <c r="F35940" s="5">
        <v>207.7</v>
      </c>
      <c r="G35940" s="5">
        <v>103.6</v>
      </c>
      <c r="H35940" s="5">
        <v>103.5</v>
      </c>
      <c r="I35940" s="5">
        <v>0</v>
      </c>
      <c r="J35940" s="5">
        <v>0</v>
      </c>
      <c r="K35940" s="5">
        <v>0</v>
      </c>
    </row>
    <row r="35941" spans="1:11" x14ac:dyDescent="0.25">
      <c r="A35941" s="5">
        <f>35934</f>
      </c>
      <c r="B35941" s="5" t="s">
        <v>35949</v>
      </c>
      <c r="C35941" s="5">
        <v>104</v>
      </c>
      <c r="D35941" s="5">
        <v>0.1</v>
      </c>
      <c r="E35941" s="5">
        <v>104.2</v>
      </c>
      <c r="F35941" s="5">
        <v>207.7</v>
      </c>
      <c r="G35941" s="5">
        <v>103.6</v>
      </c>
      <c r="H35941" s="5">
        <v>103.5</v>
      </c>
      <c r="I35941" s="5">
        <v>0</v>
      </c>
      <c r="J35941" s="5">
        <v>0</v>
      </c>
      <c r="K35941" s="5">
        <v>0</v>
      </c>
    </row>
    <row r="35942" spans="1:11" x14ac:dyDescent="0.25">
      <c r="A35942" s="5">
        <f>35935</f>
      </c>
      <c r="B35942" s="5" t="s">
        <v>35950</v>
      </c>
      <c r="C35942" s="5">
        <v>104.6</v>
      </c>
      <c r="D35942" s="5">
        <v>0.1</v>
      </c>
      <c r="E35942" s="5">
        <v>104.7</v>
      </c>
      <c r="F35942" s="5">
        <v>209.3</v>
      </c>
      <c r="G35942" s="5">
        <v>104.3</v>
      </c>
      <c r="H35942" s="5">
        <v>103.8</v>
      </c>
      <c r="I35942" s="5">
        <v>0</v>
      </c>
      <c r="J35942" s="5">
        <v>0</v>
      </c>
      <c r="K35942" s="5">
        <v>0</v>
      </c>
    </row>
    <row r="35943" spans="1:11" x14ac:dyDescent="0.25">
      <c r="A35943" s="5">
        <f>35936</f>
      </c>
      <c r="B35943" s="5" t="s">
        <v>35951</v>
      </c>
      <c r="C35943" s="5">
        <v>104.6</v>
      </c>
      <c r="D35943" s="5">
        <v>0.1</v>
      </c>
      <c r="E35943" s="5">
        <v>104.7</v>
      </c>
      <c r="F35943" s="5">
        <v>209.3</v>
      </c>
      <c r="G35943" s="5">
        <v>104.3</v>
      </c>
      <c r="H35943" s="5">
        <v>103.8</v>
      </c>
      <c r="I35943" s="5">
        <v>0</v>
      </c>
      <c r="J35943" s="5">
        <v>0</v>
      </c>
      <c r="K35943" s="5">
        <v>0</v>
      </c>
    </row>
    <row r="35944" spans="1:11" x14ac:dyDescent="0.25">
      <c r="A35944" s="5">
        <f>35937</f>
      </c>
      <c r="B35944" s="5" t="s">
        <v>35952</v>
      </c>
      <c r="C35944" s="5">
        <v>104.6</v>
      </c>
      <c r="D35944" s="5">
        <v>0.1</v>
      </c>
      <c r="E35944" s="5">
        <v>104.7</v>
      </c>
      <c r="F35944" s="5">
        <v>209.3</v>
      </c>
      <c r="G35944" s="5">
        <v>104.3</v>
      </c>
      <c r="H35944" s="5">
        <v>103.8</v>
      </c>
      <c r="I35944" s="5">
        <v>0</v>
      </c>
      <c r="J35944" s="5">
        <v>0</v>
      </c>
      <c r="K35944" s="5">
        <v>0</v>
      </c>
    </row>
    <row r="35945" spans="1:11" x14ac:dyDescent="0.25">
      <c r="A35945" s="5">
        <f>35938</f>
      </c>
      <c r="B35945" s="5" t="s">
        <v>35953</v>
      </c>
      <c r="C35945" s="5">
        <v>104.6</v>
      </c>
      <c r="D35945" s="5">
        <v>0.1</v>
      </c>
      <c r="E35945" s="5">
        <v>104.7</v>
      </c>
      <c r="F35945" s="5">
        <v>209.3</v>
      </c>
      <c r="G35945" s="5">
        <v>104.3</v>
      </c>
      <c r="H35945" s="5">
        <v>103.8</v>
      </c>
      <c r="I35945" s="5">
        <v>0</v>
      </c>
      <c r="J35945" s="5">
        <v>0</v>
      </c>
      <c r="K35945" s="5">
        <v>0</v>
      </c>
    </row>
    <row r="35946" spans="1:11" x14ac:dyDescent="0.25">
      <c r="A35946" s="5">
        <f>35939</f>
      </c>
      <c r="B35946" s="5" t="s">
        <v>35954</v>
      </c>
      <c r="C35946" s="5">
        <v>104.6</v>
      </c>
      <c r="D35946" s="5">
        <v>0.1</v>
      </c>
      <c r="E35946" s="5">
        <v>104.7</v>
      </c>
      <c r="F35946" s="5">
        <v>209.3</v>
      </c>
      <c r="G35946" s="5">
        <v>104.3</v>
      </c>
      <c r="H35946" s="5">
        <v>103.8</v>
      </c>
      <c r="I35946" s="5">
        <v>0</v>
      </c>
      <c r="J35946" s="5">
        <v>0</v>
      </c>
      <c r="K35946" s="5">
        <v>0</v>
      </c>
    </row>
    <row r="35947" spans="1:11" x14ac:dyDescent="0.25">
      <c r="A35947" s="5">
        <f>35940</f>
      </c>
      <c r="B35947" s="5" t="s">
        <v>35955</v>
      </c>
      <c r="C35947" s="5">
        <v>104.6</v>
      </c>
      <c r="D35947" s="5">
        <v>0.1</v>
      </c>
      <c r="E35947" s="5">
        <v>104.7</v>
      </c>
      <c r="F35947" s="5">
        <v>209.3</v>
      </c>
      <c r="G35947" s="5">
        <v>104.3</v>
      </c>
      <c r="H35947" s="5">
        <v>103.8</v>
      </c>
      <c r="I35947" s="5">
        <v>0</v>
      </c>
      <c r="J35947" s="5">
        <v>0</v>
      </c>
      <c r="K35947" s="5">
        <v>0</v>
      </c>
    </row>
    <row r="35948" spans="1:11" x14ac:dyDescent="0.25">
      <c r="A35948" s="5">
        <f>35941</f>
      </c>
      <c r="B35948" s="5" t="s">
        <v>35956</v>
      </c>
      <c r="C35948" s="5">
        <v>104.4</v>
      </c>
      <c r="D35948" s="5">
        <v>0.1</v>
      </c>
      <c r="E35948" s="5">
        <v>104.6</v>
      </c>
      <c r="F35948" s="5">
        <v>208.7</v>
      </c>
      <c r="G35948" s="5">
        <v>104.1</v>
      </c>
      <c r="H35948" s="5">
        <v>103.9</v>
      </c>
      <c r="I35948" s="5">
        <v>0</v>
      </c>
      <c r="J35948" s="5">
        <v>0</v>
      </c>
      <c r="K35948" s="5">
        <v>0</v>
      </c>
    </row>
    <row r="35949" spans="1:11" x14ac:dyDescent="0.25">
      <c r="A35949" s="5">
        <f>35942</f>
      </c>
      <c r="B35949" s="5" t="s">
        <v>35957</v>
      </c>
      <c r="C35949" s="5">
        <v>104.4</v>
      </c>
      <c r="D35949" s="5">
        <v>0.1</v>
      </c>
      <c r="E35949" s="5">
        <v>104.6</v>
      </c>
      <c r="F35949" s="5">
        <v>208.7</v>
      </c>
      <c r="G35949" s="5">
        <v>104.1</v>
      </c>
      <c r="H35949" s="5">
        <v>103.9</v>
      </c>
      <c r="I35949" s="5">
        <v>0</v>
      </c>
      <c r="J35949" s="5">
        <v>0</v>
      </c>
      <c r="K35949" s="5">
        <v>0</v>
      </c>
    </row>
    <row r="35950" spans="1:11" x14ac:dyDescent="0.25">
      <c r="A35950" s="5">
        <f>35943</f>
      </c>
      <c r="B35950" s="5" t="s">
        <v>35958</v>
      </c>
      <c r="C35950" s="5">
        <v>104.5</v>
      </c>
      <c r="D35950" s="5">
        <v>0.1</v>
      </c>
      <c r="E35950" s="5">
        <v>104.6</v>
      </c>
      <c r="F35950" s="5">
        <v>209</v>
      </c>
      <c r="G35950" s="5">
        <v>104.3</v>
      </c>
      <c r="H35950" s="5">
        <v>104.1</v>
      </c>
      <c r="I35950" s="5">
        <v>0</v>
      </c>
      <c r="J35950" s="5">
        <v>0</v>
      </c>
      <c r="K35950" s="5">
        <v>0</v>
      </c>
    </row>
    <row r="35951" spans="1:11" x14ac:dyDescent="0.25">
      <c r="A35951" s="5">
        <f>35944</f>
      </c>
      <c r="B35951" s="5" t="s">
        <v>35959</v>
      </c>
      <c r="C35951" s="5">
        <v>104.5</v>
      </c>
      <c r="D35951" s="5">
        <v>0.1</v>
      </c>
      <c r="E35951" s="5">
        <v>104.6</v>
      </c>
      <c r="F35951" s="5">
        <v>209</v>
      </c>
      <c r="G35951" s="5">
        <v>104.3</v>
      </c>
      <c r="H35951" s="5">
        <v>104.1</v>
      </c>
      <c r="I35951" s="5">
        <v>0</v>
      </c>
      <c r="J35951" s="5">
        <v>0</v>
      </c>
      <c r="K35951" s="5">
        <v>0</v>
      </c>
    </row>
    <row r="35952" spans="1:11" x14ac:dyDescent="0.25">
      <c r="A35952" s="5">
        <f>35945</f>
      </c>
      <c r="B35952" s="5" t="s">
        <v>35960</v>
      </c>
      <c r="C35952" s="5">
        <v>104.7</v>
      </c>
      <c r="D35952" s="5">
        <v>0.1</v>
      </c>
      <c r="E35952" s="5">
        <v>104.9</v>
      </c>
      <c r="F35952" s="5">
        <v>209.3</v>
      </c>
      <c r="G35952" s="5">
        <v>104.4</v>
      </c>
      <c r="H35952" s="5">
        <v>104.3</v>
      </c>
      <c r="I35952" s="5">
        <v>0</v>
      </c>
      <c r="J35952" s="5">
        <v>0</v>
      </c>
      <c r="K35952" s="5">
        <v>0</v>
      </c>
    </row>
    <row r="35953" spans="1:11" x14ac:dyDescent="0.25">
      <c r="A35953" s="5">
        <f>35946</f>
      </c>
      <c r="B35953" s="5" t="s">
        <v>35961</v>
      </c>
      <c r="C35953" s="5">
        <v>104.7</v>
      </c>
      <c r="D35953" s="5">
        <v>0.1</v>
      </c>
      <c r="E35953" s="5">
        <v>104.9</v>
      </c>
      <c r="F35953" s="5">
        <v>209.3</v>
      </c>
      <c r="G35953" s="5">
        <v>104.4</v>
      </c>
      <c r="H35953" s="5">
        <v>104.3</v>
      </c>
      <c r="I35953" s="5">
        <v>0</v>
      </c>
      <c r="J35953" s="5">
        <v>0</v>
      </c>
      <c r="K35953" s="5">
        <v>0</v>
      </c>
    </row>
    <row r="35954" spans="1:11" x14ac:dyDescent="0.25">
      <c r="A35954" s="5">
        <f>35947</f>
      </c>
      <c r="B35954" s="5" t="s">
        <v>35962</v>
      </c>
      <c r="C35954" s="5">
        <v>104.7</v>
      </c>
      <c r="D35954" s="5">
        <v>0.1</v>
      </c>
      <c r="E35954" s="5">
        <v>104.9</v>
      </c>
      <c r="F35954" s="5">
        <v>209.3</v>
      </c>
      <c r="G35954" s="5">
        <v>104.4</v>
      </c>
      <c r="H35954" s="5">
        <v>104.3</v>
      </c>
      <c r="I35954" s="5">
        <v>0</v>
      </c>
      <c r="J35954" s="5">
        <v>0</v>
      </c>
      <c r="K35954" s="5">
        <v>0</v>
      </c>
    </row>
    <row r="35955" spans="1:11" x14ac:dyDescent="0.25">
      <c r="A35955" s="5">
        <f>35948</f>
      </c>
      <c r="B35955" s="5" t="s">
        <v>35963</v>
      </c>
      <c r="C35955" s="5">
        <v>104.7</v>
      </c>
      <c r="D35955" s="5">
        <v>0.1</v>
      </c>
      <c r="E35955" s="5">
        <v>104.9</v>
      </c>
      <c r="F35955" s="5">
        <v>209.3</v>
      </c>
      <c r="G35955" s="5">
        <v>104.4</v>
      </c>
      <c r="H35955" s="5">
        <v>104.3</v>
      </c>
      <c r="I35955" s="5">
        <v>0</v>
      </c>
      <c r="J35955" s="5">
        <v>0</v>
      </c>
      <c r="K35955" s="5">
        <v>0</v>
      </c>
    </row>
    <row r="35956" spans="1:11" x14ac:dyDescent="0.25">
      <c r="A35956" s="5">
        <f>35949</f>
      </c>
      <c r="B35956" s="5" t="s">
        <v>35964</v>
      </c>
      <c r="C35956" s="5">
        <v>104.3</v>
      </c>
      <c r="D35956" s="5">
        <v>0.1</v>
      </c>
      <c r="E35956" s="5">
        <v>104.5</v>
      </c>
      <c r="F35956" s="5">
        <v>208.3</v>
      </c>
      <c r="G35956" s="5">
        <v>103.9</v>
      </c>
      <c r="H35956" s="5">
        <v>104</v>
      </c>
      <c r="I35956" s="5">
        <v>0</v>
      </c>
      <c r="J35956" s="5">
        <v>0</v>
      </c>
      <c r="K35956" s="5">
        <v>0</v>
      </c>
    </row>
    <row r="35957" spans="1:11" x14ac:dyDescent="0.25">
      <c r="A35957" s="5"/>
      <c r="B35957" s="5"/>
      <c r="C35957" s="5"/>
      <c r="D35957" s="5"/>
      <c r="E35957" s="5"/>
      <c r="F35957" s="5"/>
      <c r="G35957" s="5"/>
      <c r="H35957" s="5"/>
      <c r="I35957" s="5"/>
      <c r="J35957" s="5"/>
      <c r="K35957" s="5"/>
    </row>
    <row r="35958" spans="8:8" x14ac:dyDescent="0.25">
      <c r="H35958" s="6" t="s">
        <v>35965</v>
      </c>
    </row>
    <row r="35959" spans="1:8" x14ac:dyDescent="0.25">
      <c r="A35959" s="7" t="s">
        <v>35966</v>
      </c>
      <c r="E35959" s="7" t="s">
        <v>35967</v>
      </c>
      <c r="H35959" s="7" t="s">
        <v>35968</v>
      </c>
    </row>
    <row r="35960" spans="1:8" x14ac:dyDescent="0.25">
      <c r="A35960" s="8" t="s">
        <v>35969</v>
      </c>
      <c r="E35960" s="8" t="s">
        <v>35969</v>
      </c>
      <c r="H35960" s="8" t="s">
        <v>35969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2023-05-23T09:14:18Z</dcterms:created>
  <dcterms:modified xsi:type="dcterms:W3CDTF">2023-05-23T09:14:18Z</dcterms:modified>
</cp:coreProperties>
</file>