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CSE 6329 Frailey\Assignments\Assign 2\"/>
    </mc:Choice>
  </mc:AlternateContent>
  <bookViews>
    <workbookView xWindow="0" yWindow="0" windowWidth="15345" windowHeight="4455" activeTab="4" xr2:uid="{00000000-000D-0000-FFFF-FFFF00000000}"/>
  </bookViews>
  <sheets>
    <sheet name="a4data" sheetId="1" r:id="rId1"/>
    <sheet name="Variables" sheetId="2" r:id="rId2"/>
    <sheet name="Post Release Quality ZD" sheetId="3" r:id="rId3"/>
    <sheet name="Post-release Quality Average" sheetId="4" r:id="rId4"/>
    <sheet name="Sheet3" sheetId="5" r:id="rId5"/>
  </sheets>
  <externalReferences>
    <externalReference r:id="rId6"/>
  </externalReferences>
  <calcPr calcId="171027"/>
  <fileRecoveryPr autoRecover="0"/>
</workbook>
</file>

<file path=xl/calcChain.xml><?xml version="1.0" encoding="utf-8"?>
<calcChain xmlns="http://schemas.openxmlformats.org/spreadsheetml/2006/main">
  <c r="E34" i="5" l="1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5" i="5"/>
  <c r="D6" i="5"/>
  <c r="D7" i="5"/>
  <c r="D8" i="5"/>
  <c r="D9" i="5"/>
  <c r="D10" i="5"/>
  <c r="D11" i="5"/>
  <c r="D12" i="5"/>
  <c r="D13" i="5"/>
  <c r="D14" i="5"/>
  <c r="D4" i="5"/>
  <c r="D34" i="5" s="1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D33" i="4"/>
  <c r="E33" i="4"/>
  <c r="F33" i="4"/>
  <c r="G33" i="4"/>
  <c r="H33" i="4"/>
  <c r="I33" i="4"/>
  <c r="J33" i="4"/>
  <c r="C33" i="4"/>
  <c r="D8" i="3"/>
  <c r="E8" i="3" s="1"/>
  <c r="D9" i="3" l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A5" i="1"/>
  <c r="H4" i="1"/>
  <c r="E9" i="3" l="1"/>
  <c r="D10" i="3"/>
  <c r="C63" i="1"/>
  <c r="C61" i="1"/>
  <c r="C59" i="1"/>
  <c r="C57" i="1"/>
  <c r="C55" i="1"/>
  <c r="C53" i="1"/>
  <c r="C51" i="1"/>
  <c r="C49" i="1"/>
  <c r="C47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9" i="1"/>
  <c r="C7" i="1"/>
  <c r="C5" i="1"/>
  <c r="C64" i="1"/>
  <c r="C62" i="1"/>
  <c r="C60" i="1"/>
  <c r="C58" i="1"/>
  <c r="C56" i="1"/>
  <c r="C54" i="1"/>
  <c r="C52" i="1"/>
  <c r="C50" i="1"/>
  <c r="C48" i="1"/>
  <c r="C46" i="1"/>
  <c r="C44" i="1"/>
  <c r="C42" i="1"/>
  <c r="C40" i="1"/>
  <c r="C38" i="1"/>
  <c r="C36" i="1"/>
  <c r="C34" i="1"/>
  <c r="C32" i="1"/>
  <c r="C30" i="1"/>
  <c r="C28" i="1"/>
  <c r="C26" i="1"/>
  <c r="C24" i="1"/>
  <c r="C22" i="1"/>
  <c r="C20" i="1"/>
  <c r="C18" i="1"/>
  <c r="C16" i="1"/>
  <c r="C14" i="1"/>
  <c r="C12" i="1"/>
  <c r="C10" i="1"/>
  <c r="C8" i="1"/>
  <c r="C6" i="1"/>
  <c r="D11" i="3" l="1"/>
  <c r="E10" i="3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E11" i="3" l="1"/>
  <c r="D12" i="3"/>
  <c r="D13" i="3" l="1"/>
  <c r="E12" i="3"/>
  <c r="E13" i="3" l="1"/>
  <c r="D14" i="3"/>
  <c r="E14" i="3" l="1"/>
  <c r="D15" i="3"/>
  <c r="E15" i="3" l="1"/>
  <c r="D16" i="3"/>
  <c r="D17" i="3" l="1"/>
  <c r="E16" i="3"/>
  <c r="E17" i="3" l="1"/>
  <c r="D18" i="3"/>
  <c r="D19" i="3" l="1"/>
  <c r="E19" i="3" s="1"/>
  <c r="E18" i="3"/>
</calcChain>
</file>

<file path=xl/sharedStrings.xml><?xml version="1.0" encoding="utf-8"?>
<sst xmlns="http://schemas.openxmlformats.org/spreadsheetml/2006/main" count="357" uniqueCount="65">
  <si>
    <t>New</t>
  </si>
  <si>
    <t>Rel Date</t>
  </si>
  <si>
    <t>Product</t>
  </si>
  <si>
    <t>Size</t>
  </si>
  <si>
    <t>Corr</t>
  </si>
  <si>
    <t>A</t>
  </si>
  <si>
    <t>N</t>
  </si>
  <si>
    <t>C</t>
  </si>
  <si>
    <t>B</t>
  </si>
  <si>
    <t>D</t>
  </si>
  <si>
    <t>E</t>
  </si>
  <si>
    <t>F</t>
  </si>
  <si>
    <t>G</t>
  </si>
  <si>
    <t>H</t>
  </si>
  <si>
    <t>CSE 6329 - assignment 2 -- DATA spreadsheet</t>
  </si>
  <si>
    <t>I</t>
  </si>
  <si>
    <t>J</t>
  </si>
  <si>
    <t>Fall</t>
  </si>
  <si>
    <t>Environment</t>
  </si>
  <si>
    <t>Language</t>
  </si>
  <si>
    <t>Development Process</t>
  </si>
  <si>
    <t>Application Domain</t>
  </si>
  <si>
    <t>People (programmer skill level)</t>
  </si>
  <si>
    <t>People (domain knowledge)</t>
  </si>
  <si>
    <t>Development tools</t>
  </si>
  <si>
    <t>Management style</t>
  </si>
  <si>
    <t>Priorities (Pressure to meet deadlines vs quality)</t>
  </si>
  <si>
    <t>Variables that Might Affect Results</t>
  </si>
  <si>
    <t>x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</si>
  <si>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</si>
  <si>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</si>
  <si>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</si>
  <si>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</si>
  <si>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</si>
  <si>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</si>
  <si>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</si>
  <si>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</si>
  <si>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</si>
  <si>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</si>
  <si>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</si>
  <si>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</si>
  <si>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</si>
  <si>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</si>
  <si>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</si>
  <si>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ZA</t>
  </si>
  <si>
    <t>ZB</t>
  </si>
  <si>
    <t>ZC</t>
  </si>
  <si>
    <t>ZD</t>
  </si>
  <si>
    <t>Tot Def</t>
  </si>
  <si>
    <t>Method</t>
  </si>
  <si>
    <t>Scrum</t>
  </si>
  <si>
    <t>Extreme</t>
  </si>
  <si>
    <t>Ruby</t>
  </si>
  <si>
    <t>Java</t>
  </si>
  <si>
    <t>Months</t>
  </si>
  <si>
    <t>New Defects</t>
  </si>
  <si>
    <t>Corrected Defects</t>
  </si>
  <si>
    <t>Total defects</t>
  </si>
  <si>
    <t>Total correted defects</t>
  </si>
  <si>
    <t>Average</t>
  </si>
  <si>
    <t>Average total defects</t>
  </si>
  <si>
    <t>Average total uncorrected defectes</t>
  </si>
  <si>
    <t>Total Defects</t>
  </si>
  <si>
    <t>Total Uncorrected Defects</t>
  </si>
  <si>
    <t>Product\Months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</si>
</sst>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\ ;\(&quot;$&quot;#,##0\)"/>
  </numFmts>
  <fonts count="12" x14ac:knownFonts="1">
    <font>
      <sz val="10"/>
      <color indexed="22"/>
      <name val="Arial"/>
    </font>
    <font>
      <b/>
      <sz val="18"/>
      <color indexed="22"/>
      <name val="Arial"/>
    </font>
    <font>
      <b/>
      <sz val="12"/>
      <color indexed="22"/>
      <name val="Arial"/>
    </font>
    <font>
      <sz val="10"/>
      <color indexed="8"/>
      <name val="Arial"/>
    </font>
    <font>
      <sz val="10"/>
      <color indexed="22"/>
      <name val="Arial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8"/>
      <color indexed="22"/>
      <name val="Arial"/>
      <family val="2"/>
    </font>
    <font>
      <b/>
      <sz val="12"/>
      <color indexed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" applyNumberFormat="0" applyFont="0" applyFill="0" applyAlignment="0" applyProtection="0"/>
    <xf numFmtId="0" fontId="4" fillId="0" borderId="0"/>
    <xf numFmtId="0" fontId="9" fillId="0" borderId="0"/>
    <xf numFmtId="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2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1" applyNumberFormat="0" applyFont="0" applyFill="0" applyAlignment="0" applyProtection="0"/>
  </cellStyleXfs>
  <cellXfs count="51">
    <xf numFmtId="0" fontId="0" fillId="0" borderId="0" xfId="0"/>
    <xf numFmtId="0" fontId="3" fillId="0" borderId="0" xfId="0" applyFont="1"/>
    <xf numFmtId="0" fontId="3" fillId="0" borderId="2" xfId="0" applyFont="1" applyBorder="1"/>
    <xf numFmtId="17" fontId="3" fillId="0" borderId="4" xfId="0" applyNumberFormat="1" applyFont="1" applyBorder="1"/>
    <xf numFmtId="17" fontId="3" fillId="0" borderId="3" xfId="0" applyNumberFormat="1" applyFont="1" applyBorder="1"/>
    <xf numFmtId="15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5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5" fontId="3" fillId="0" borderId="3" xfId="8" applyNumberFormat="1" applyFont="1" applyBorder="1" applyAlignment="1">
      <alignment horizontal="center" vertical="center"/>
    </xf>
    <xf numFmtId="0" fontId="3" fillId="0" borderId="3" xfId="8" applyFont="1" applyBorder="1" applyAlignment="1">
      <alignment horizontal="center" vertical="center"/>
    </xf>
    <xf numFmtId="0" fontId="7" fillId="0" borderId="3" xfId="8" applyFont="1" applyBorder="1" applyAlignment="1">
      <alignment horizontal="center" vertical="center"/>
    </xf>
    <xf numFmtId="17" fontId="3" fillId="0" borderId="3" xfId="8" applyNumberFormat="1" applyFont="1" applyBorder="1"/>
    <xf numFmtId="15" fontId="3" fillId="0" borderId="0" xfId="8" applyNumberFormat="1" applyFont="1"/>
    <xf numFmtId="0" fontId="7" fillId="0" borderId="0" xfId="8" applyFont="1" applyAlignment="1">
      <alignment horizontal="center"/>
    </xf>
    <xf numFmtId="0" fontId="3" fillId="0" borderId="0" xfId="8" applyFont="1" applyAlignment="1">
      <alignment horizontal="center"/>
    </xf>
    <xf numFmtId="0" fontId="3" fillId="0" borderId="0" xfId="8" applyFont="1"/>
    <xf numFmtId="0" fontId="3" fillId="0" borderId="6" xfId="8" applyFont="1" applyBorder="1" applyAlignment="1">
      <alignment horizontal="center"/>
    </xf>
    <xf numFmtId="0" fontId="8" fillId="0" borderId="0" xfId="0" applyFont="1"/>
    <xf numFmtId="0" fontId="8" fillId="0" borderId="0" xfId="8" applyFont="1"/>
    <xf numFmtId="0" fontId="8" fillId="0" borderId="0" xfId="0" applyNumberFormat="1" applyFont="1" applyBorder="1"/>
    <xf numFmtId="0" fontId="8" fillId="0" borderId="0" xfId="9" applyFont="1" applyBorder="1" applyAlignment="1">
      <alignment horizontal="center" vertical="center"/>
    </xf>
    <xf numFmtId="0" fontId="8" fillId="0" borderId="11" xfId="9" applyFont="1" applyBorder="1" applyAlignment="1">
      <alignment horizontal="center" vertical="center"/>
    </xf>
    <xf numFmtId="0" fontId="8" fillId="0" borderId="15" xfId="9" applyFont="1" applyBorder="1" applyAlignment="1">
      <alignment horizontal="center" vertical="center"/>
    </xf>
    <xf numFmtId="0" fontId="8" fillId="0" borderId="7" xfId="0" applyNumberFormat="1" applyFont="1" applyBorder="1"/>
    <xf numFmtId="0" fontId="8" fillId="2" borderId="7" xfId="0" applyNumberFormat="1" applyFont="1" applyFill="1" applyBorder="1"/>
    <xf numFmtId="0" fontId="8" fillId="2" borderId="7" xfId="0" applyNumberFormat="1" applyFont="1" applyFill="1" applyBorder="1" applyAlignment="1">
      <alignment horizontal="center"/>
    </xf>
    <xf numFmtId="0" fontId="8" fillId="0" borderId="9" xfId="9" applyFont="1" applyBorder="1" applyAlignment="1">
      <alignment horizontal="center" vertical="center"/>
    </xf>
    <xf numFmtId="0" fontId="8" fillId="0" borderId="13" xfId="9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 wrapText="1"/>
    </xf>
    <xf numFmtId="0" fontId="8" fillId="2" borderId="7" xfId="0" applyNumberFormat="1" applyFont="1" applyFill="1" applyBorder="1" applyAlignment="1">
      <alignment horizontal="center" vertical="center" wrapText="1"/>
    </xf>
    <xf numFmtId="0" fontId="8" fillId="2" borderId="7" xfId="0" applyNumberFormat="1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12" xfId="0" applyFont="1" applyBorder="1"/>
    <xf numFmtId="0" fontId="8" fillId="2" borderId="8" xfId="0" applyNumberFormat="1" applyFont="1" applyFill="1" applyBorder="1" applyAlignment="1">
      <alignment horizontal="center" vertical="center" wrapText="1"/>
    </xf>
    <xf numFmtId="0" fontId="8" fillId="0" borderId="10" xfId="9" applyFont="1" applyBorder="1" applyAlignment="1">
      <alignment horizontal="center" vertical="center"/>
    </xf>
    <xf numFmtId="0" fontId="8" fillId="0" borderId="14" xfId="9" applyFont="1" applyBorder="1" applyAlignment="1">
      <alignment horizontal="center" vertical="center"/>
    </xf>
    <xf numFmtId="0" fontId="8" fillId="2" borderId="8" xfId="0" applyNumberFormat="1" applyFont="1" applyFill="1" applyBorder="1"/>
    <xf numFmtId="0" fontId="3" fillId="0" borderId="10" xfId="0" applyFont="1" applyBorder="1"/>
    <xf numFmtId="0" fontId="0" fillId="0" borderId="7" xfId="0" applyBorder="1"/>
    <xf numFmtId="0" fontId="8" fillId="0" borderId="7" xfId="0" applyFont="1" applyBorder="1"/>
  </cellXfs>
  <cellStyles count="17">
    <cellStyle name="Comma0" xfId="1" xr:uid="{00000000-0005-0000-0000-000000000000}"/>
    <cellStyle name="Comma0 2" xfId="10" xr:uid="{00000000-0005-0000-0000-000000000000}"/>
    <cellStyle name="Currency0" xfId="2" xr:uid="{00000000-0005-0000-0000-000001000000}"/>
    <cellStyle name="Currency0 2" xfId="11" xr:uid="{00000000-0005-0000-0000-000001000000}"/>
    <cellStyle name="Date" xfId="3" xr:uid="{00000000-0005-0000-0000-000002000000}"/>
    <cellStyle name="Date 2" xfId="12" xr:uid="{00000000-0005-0000-0000-000002000000}"/>
    <cellStyle name="Fixed" xfId="4" xr:uid="{00000000-0005-0000-0000-000003000000}"/>
    <cellStyle name="Fixed 2" xfId="13" xr:uid="{00000000-0005-0000-0000-000003000000}"/>
    <cellStyle name="Heading 1" xfId="5" builtinId="16" customBuiltin="1"/>
    <cellStyle name="Heading 1 2" xfId="14" xr:uid="{00000000-0005-0000-0000-000038000000}"/>
    <cellStyle name="Heading 2" xfId="6" builtinId="17" customBuiltin="1"/>
    <cellStyle name="Heading 2 2" xfId="15" xr:uid="{00000000-0005-0000-0000-000039000000}"/>
    <cellStyle name="Normal" xfId="0" builtinId="0"/>
    <cellStyle name="Normal 2" xfId="8" xr:uid="{AC785CED-9C8C-4A5B-B7BF-D054C1BF3A3D}"/>
    <cellStyle name="Normal 3" xfId="9" xr:uid="{00000000-0005-0000-0000-00003A000000}"/>
    <cellStyle name="Total" xfId="7" builtinId="25" customBuiltin="1"/>
    <cellStyle name="Total 2" xfId="16" xr:uid="{00000000-0005-0000-0000-00003B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67CDB2-325E-4FE1-B9B9-4FEAE89731E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 Release quality for product ZD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[1]Sheet1!$D$6</c:f>
              <c:strCache>
                <c:ptCount val="1"/>
                <c:pt idx="0">
                  <c:v>Total 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[1]Sheet1!$A$7:$A$19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[1]Sheet1!$D$7:$D$19</c:f>
              <c:numCache>
                <c:formatCode>General</c:formatCode>
                <c:ptCount val="13"/>
                <c:pt idx="0">
                  <c:v>63</c:v>
                </c:pt>
                <c:pt idx="1">
                  <c:v>78</c:v>
                </c:pt>
                <c:pt idx="2">
                  <c:v>91</c:v>
                </c:pt>
                <c:pt idx="3">
                  <c:v>105</c:v>
                </c:pt>
                <c:pt idx="4">
                  <c:v>113</c:v>
                </c:pt>
                <c:pt idx="5">
                  <c:v>119</c:v>
                </c:pt>
                <c:pt idx="6">
                  <c:v>121</c:v>
                </c:pt>
                <c:pt idx="7">
                  <c:v>122</c:v>
                </c:pt>
                <c:pt idx="8">
                  <c:v>123</c:v>
                </c:pt>
                <c:pt idx="9">
                  <c:v>123</c:v>
                </c:pt>
                <c:pt idx="10">
                  <c:v>124</c:v>
                </c:pt>
                <c:pt idx="11">
                  <c:v>126</c:v>
                </c:pt>
                <c:pt idx="12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C-4B4A-BE6F-C884A2994C70}"/>
            </c:ext>
          </c:extLst>
        </c:ser>
        <c:ser>
          <c:idx val="1"/>
          <c:order val="1"/>
          <c:tx>
            <c:strRef>
              <c:f>[1]Sheet1!$E$6</c:f>
              <c:strCache>
                <c:ptCount val="1"/>
                <c:pt idx="0">
                  <c:v>Total correted defects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[1]Sheet1!$A$7:$A$19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[1]Sheet1!$E$7:$E$19</c:f>
              <c:numCache>
                <c:formatCode>General</c:formatCode>
                <c:ptCount val="13"/>
                <c:pt idx="0">
                  <c:v>63</c:v>
                </c:pt>
                <c:pt idx="1">
                  <c:v>72</c:v>
                </c:pt>
                <c:pt idx="2">
                  <c:v>77</c:v>
                </c:pt>
                <c:pt idx="3">
                  <c:v>84</c:v>
                </c:pt>
                <c:pt idx="4">
                  <c:v>85</c:v>
                </c:pt>
                <c:pt idx="5">
                  <c:v>85</c:v>
                </c:pt>
                <c:pt idx="6">
                  <c:v>82</c:v>
                </c:pt>
                <c:pt idx="7">
                  <c:v>73</c:v>
                </c:pt>
                <c:pt idx="8">
                  <c:v>62</c:v>
                </c:pt>
                <c:pt idx="9">
                  <c:v>47</c:v>
                </c:pt>
                <c:pt idx="10">
                  <c:v>32</c:v>
                </c:pt>
                <c:pt idx="11">
                  <c:v>55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C-4B4A-BE6F-C884A2994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955456"/>
        <c:axId val="520959720"/>
      </c:lineChart>
      <c:catAx>
        <c:axId val="5209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59720"/>
        <c:crosses val="autoZero"/>
        <c:auto val="1"/>
        <c:lblAlgn val="ctr"/>
        <c:lblOffset val="100"/>
        <c:noMultiLvlLbl val="0"/>
      </c:catAx>
      <c:valAx>
        <c:axId val="52095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5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12BF07B7-CECC-457D-90D0-4EC4A377A18A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Post-release Quality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'Post-release Quality Average'!$C$37</c:f>
              <c:strCache>
                <c:ptCount val="1"/>
                <c:pt idx="0">
                  <c:v>Average total 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'Post-release Quality Average'!$B$38:$B$50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'Post-release Quality Average'!$C$38:$C$50</c:f>
              <c:numCache>
                <c:formatCode>General</c:formatCode>
                <c:ptCount val="13"/>
                <c:pt idx="0">
                  <c:v>40.9</c:v>
                </c:pt>
                <c:pt idx="1">
                  <c:v>46.4</c:v>
                </c:pt>
                <c:pt idx="2">
                  <c:v>53.966666666666669</c:v>
                </c:pt>
                <c:pt idx="3">
                  <c:v>58.1</c:v>
                </c:pt>
                <c:pt idx="4">
                  <c:v>63.1</c:v>
                </c:pt>
                <c:pt idx="5">
                  <c:v>66.166666666666671</c:v>
                </c:pt>
                <c:pt idx="6">
                  <c:v>68.3</c:v>
                </c:pt>
                <c:pt idx="7">
                  <c:v>70.63333333333334</c:v>
                </c:pt>
                <c:pt idx="8">
                  <c:v>71.400000000000006</c:v>
                </c:pt>
                <c:pt idx="9">
                  <c:v>71.400000000000006</c:v>
                </c:pt>
                <c:pt idx="10">
                  <c:v>72.333333333333329</c:v>
                </c:pt>
                <c:pt idx="11">
                  <c:v>72.599999999999994</c:v>
                </c:pt>
                <c:pt idx="12">
                  <c:v>72.933333333333337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9-4C7C-AF87-C35CC8C36DBC}"/>
            </c:ext>
          </c:extLst>
        </c:ser>
        <c:ser>
          <c:idx val="1"/>
          <c:order val="1"/>
          <c:tx>
            <c:strRef>
              <c:f>'Post-release Quality Average'!$D$37</c:f>
              <c:strCache>
                <c:ptCount val="1"/>
                <c:pt idx="0">
                  <c:v>Average total uncorrected defectes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'Post-release Quality Average'!$B$38:$B$50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'Post-release Quality Average'!$D$38:$D$50</c:f>
              <c:numCache>
                <c:formatCode>General</c:formatCode>
                <c:ptCount val="13"/>
                <c:pt idx="0">
                  <c:v>40.9</c:v>
                </c:pt>
                <c:pt idx="1">
                  <c:v>40.233333333333334</c:v>
                </c:pt>
                <c:pt idx="2">
                  <c:v>40.733333333333334</c:v>
                </c:pt>
                <c:pt idx="3">
                  <c:v>40.466666666666669</c:v>
                </c:pt>
                <c:pt idx="4">
                  <c:v>38.133333333333333</c:v>
                </c:pt>
                <c:pt idx="5">
                  <c:v>35.766666666666666</c:v>
                </c:pt>
                <c:pt idx="6">
                  <c:v>32.56666666666667</c:v>
                </c:pt>
                <c:pt idx="7">
                  <c:v>27.166666666666668</c:v>
                </c:pt>
                <c:pt idx="8">
                  <c:v>18.899999999999999</c:v>
                </c:pt>
                <c:pt idx="9">
                  <c:v>13.933333333333334</c:v>
                </c:pt>
                <c:pt idx="10">
                  <c:v>10.033333333333333</c:v>
                </c:pt>
                <c:pt idx="11">
                  <c:v>7.333333333333333</c:v>
                </c:pt>
                <c:pt idx="12">
                  <c:v>7.4666666666666668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9-4C7C-AF87-C35CC8C36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35096"/>
        <c:axId val="522038048"/>
      </c:lineChart>
      <c:catAx>
        <c:axId val="52203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38048"/>
        <c:crosses val="autoZero"/>
        <c:auto val="1"/>
        <c:lblAlgn val="ctr"/>
        <c:lblOffset val="100"/>
        <c:noMultiLvlLbl val="0"/>
      </c:catAx>
      <c:valAx>
        <c:axId val="52203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3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12BF07B7-CECC-457D-90D0-4EC4A377A18A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</xdr:row>
      <xdr:rowOff>19050</xdr:rowOff>
    </xdr:from>
    <xdr:to>
      <xdr:col>14</xdr:col>
      <xdr:colOff>314325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AF766-603C-42AB-A7C7-8100108EF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35</xdr:row>
      <xdr:rowOff>157162</xdr:rowOff>
    </xdr:from>
    <xdr:to>
      <xdr:col>14</xdr:col>
      <xdr:colOff>28575</xdr:colOff>
      <xdr:row>52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17D0C-C744-43CF-8659-B57C39FD9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D6" t="str">
            <v>Total defects</v>
          </cell>
          <cell r="E6" t="str">
            <v>Total correted defects</v>
          </cell>
        </row>
        <row r="7">
          <cell r="A7">
            <v>0</v>
          </cell>
          <cell r="D7">
            <v>63</v>
          </cell>
          <cell r="E7">
            <v>63</v>
          </cell>
        </row>
        <row r="8">
          <cell r="A8">
            <v>1</v>
          </cell>
          <cell r="D8">
            <v>78</v>
          </cell>
          <cell r="E8">
            <v>72</v>
          </cell>
        </row>
        <row r="9">
          <cell r="A9">
            <v>2</v>
          </cell>
          <cell r="D9">
            <v>91</v>
          </cell>
          <cell r="E9">
            <v>77</v>
          </cell>
        </row>
        <row r="10">
          <cell r="A10">
            <v>3</v>
          </cell>
          <cell r="D10">
            <v>105</v>
          </cell>
          <cell r="E10">
            <v>84</v>
          </cell>
        </row>
        <row r="11">
          <cell r="A11">
            <v>4</v>
          </cell>
          <cell r="D11">
            <v>113</v>
          </cell>
          <cell r="E11">
            <v>85</v>
          </cell>
        </row>
        <row r="12">
          <cell r="A12">
            <v>5</v>
          </cell>
          <cell r="D12">
            <v>119</v>
          </cell>
          <cell r="E12">
            <v>85</v>
          </cell>
        </row>
        <row r="13">
          <cell r="A13">
            <v>6</v>
          </cell>
          <cell r="D13">
            <v>121</v>
          </cell>
          <cell r="E13">
            <v>82</v>
          </cell>
        </row>
        <row r="14">
          <cell r="A14">
            <v>7</v>
          </cell>
          <cell r="D14">
            <v>122</v>
          </cell>
          <cell r="E14">
            <v>73</v>
          </cell>
        </row>
        <row r="15">
          <cell r="A15">
            <v>8</v>
          </cell>
          <cell r="D15">
            <v>123</v>
          </cell>
          <cell r="E15">
            <v>62</v>
          </cell>
        </row>
        <row r="16">
          <cell r="A16">
            <v>9</v>
          </cell>
          <cell r="D16">
            <v>123</v>
          </cell>
          <cell r="E16">
            <v>47</v>
          </cell>
        </row>
        <row r="17">
          <cell r="A17">
            <v>10</v>
          </cell>
          <cell r="D17">
            <v>124</v>
          </cell>
          <cell r="E17">
            <v>32</v>
          </cell>
        </row>
        <row r="18">
          <cell r="A18">
            <v>11</v>
          </cell>
          <cell r="D18">
            <v>126</v>
          </cell>
          <cell r="E18">
            <v>55</v>
          </cell>
        </row>
        <row r="19">
          <cell r="A19">
            <v>12</v>
          </cell>
          <cell r="D19">
            <v>126</v>
          </cell>
          <cell r="E19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4"/>
  <sheetViews>
    <sheetView workbookViewId="0">
      <selection activeCell="F55" sqref="F55"/>
    </sheetView>
  </sheetViews>
  <sheetFormatPr defaultRowHeight="12.75" x14ac:dyDescent="0.2"/>
  <cols>
    <col min="1" max="1" width="10.5703125" customWidth="1"/>
    <col min="3" max="3" width="0" hidden="1" customWidth="1"/>
  </cols>
  <sheetData>
    <row r="1" spans="1:55" x14ac:dyDescent="0.2">
      <c r="A1" s="1"/>
      <c r="B1" s="1" t="s">
        <v>14</v>
      </c>
      <c r="C1" s="1"/>
      <c r="D1" s="1"/>
      <c r="E1" s="1"/>
      <c r="F1" s="1"/>
      <c r="G1" s="1"/>
      <c r="H1" s="1"/>
      <c r="I1" s="1"/>
      <c r="J1" s="1"/>
      <c r="K1" s="10">
        <v>2017</v>
      </c>
      <c r="L1" s="10" t="s">
        <v>17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">
      <c r="A3" s="14"/>
      <c r="B3" s="14"/>
      <c r="C3" s="14"/>
      <c r="D3" s="14"/>
      <c r="E3" s="14"/>
      <c r="F3" s="14"/>
      <c r="G3" s="14" t="s">
        <v>0</v>
      </c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ht="13.5" thickBot="1" x14ac:dyDescent="0.25">
      <c r="A4" s="15" t="s">
        <v>1</v>
      </c>
      <c r="B4" s="16" t="s">
        <v>2</v>
      </c>
      <c r="C4" s="17" t="s">
        <v>48</v>
      </c>
      <c r="D4" s="17" t="s">
        <v>49</v>
      </c>
      <c r="E4" s="17" t="s">
        <v>19</v>
      </c>
      <c r="F4" s="16" t="s">
        <v>3</v>
      </c>
      <c r="G4" s="16" t="s">
        <v>4</v>
      </c>
      <c r="H4" s="3">
        <f>DATE(2014,1,1)</f>
        <v>41640</v>
      </c>
      <c r="I4" s="4">
        <f>DATE($K$1-3,2,1)</f>
        <v>41671</v>
      </c>
      <c r="J4" s="4">
        <f>DATE($K$1-3,3,1)</f>
        <v>41699</v>
      </c>
      <c r="K4" s="4">
        <f>DATE($K$1-3,4,1)</f>
        <v>41730</v>
      </c>
      <c r="L4" s="4">
        <f>DATE($K$1-3,5,1)</f>
        <v>41760</v>
      </c>
      <c r="M4" s="4">
        <f>DATE($K$1-3,6,1)</f>
        <v>41791</v>
      </c>
      <c r="N4" s="4">
        <f>DATE($K$1-3,7,1)</f>
        <v>41821</v>
      </c>
      <c r="O4" s="4">
        <f>DATE($K$1-3,8,1)</f>
        <v>41852</v>
      </c>
      <c r="P4" s="4">
        <f>DATE($K$1-3,9,1)</f>
        <v>41883</v>
      </c>
      <c r="Q4" s="4">
        <f>DATE($K$1-3,10,1)</f>
        <v>41913</v>
      </c>
      <c r="R4" s="4">
        <f>DATE($K$1-3,11,1)</f>
        <v>41944</v>
      </c>
      <c r="S4" s="4">
        <f>DATE($K$1-3,12,1)</f>
        <v>41974</v>
      </c>
      <c r="T4" s="4">
        <f>DATE($K$1-2,1,1)</f>
        <v>42005</v>
      </c>
      <c r="U4" s="4">
        <f>DATE($K$1-2,2,1)</f>
        <v>42036</v>
      </c>
      <c r="V4" s="4">
        <f>DATE($K$1-2,3,1)</f>
        <v>42064</v>
      </c>
      <c r="W4" s="4">
        <f>DATE($K$1-2,4,1)</f>
        <v>42095</v>
      </c>
      <c r="X4" s="4">
        <f>DATE($K$1-2,5,1)</f>
        <v>42125</v>
      </c>
      <c r="Y4" s="4">
        <f>DATE($K$1-2,6,1)</f>
        <v>42156</v>
      </c>
      <c r="Z4" s="4">
        <f>DATE($K$1-2,7,1)</f>
        <v>42186</v>
      </c>
      <c r="AA4" s="4">
        <f>DATE($K$1-2,8,1)</f>
        <v>42217</v>
      </c>
      <c r="AB4" s="4">
        <f>DATE($K$1-2,9,1)</f>
        <v>42248</v>
      </c>
      <c r="AC4" s="4">
        <f>DATE($K$1-2,10,1)</f>
        <v>42278</v>
      </c>
      <c r="AD4" s="4">
        <f>DATE($K$1-2,11,1)</f>
        <v>42309</v>
      </c>
      <c r="AE4" s="4">
        <f>DATE($K$1-2,12,1)</f>
        <v>42339</v>
      </c>
      <c r="AF4" s="4">
        <f>DATE($K$1-1,1,1)</f>
        <v>42370</v>
      </c>
      <c r="AG4" s="4">
        <f>DATE($K$1-1,2,1)</f>
        <v>42401</v>
      </c>
      <c r="AH4" s="4">
        <f>DATE($K$1-1,3,1)</f>
        <v>42430</v>
      </c>
      <c r="AI4" s="4">
        <f>DATE($K$1-1,4,1)</f>
        <v>42461</v>
      </c>
      <c r="AJ4" s="4">
        <f>DATE($K$1-1,5,1)</f>
        <v>42491</v>
      </c>
      <c r="AK4" s="4">
        <f>DATE($K$1-1,6,1)</f>
        <v>42522</v>
      </c>
      <c r="AL4" s="4">
        <f>DATE($K$1-1,7,1)</f>
        <v>42552</v>
      </c>
      <c r="AM4" s="4">
        <f>DATE($K$1-1,8,1)</f>
        <v>42583</v>
      </c>
      <c r="AN4" s="4">
        <f>DATE($K$1-1,9,1)</f>
        <v>42614</v>
      </c>
      <c r="AO4" s="4">
        <f>DATE($K$1-1,10,1)</f>
        <v>42644</v>
      </c>
      <c r="AP4" s="4">
        <f>DATE($K$1-1,11,1)</f>
        <v>42675</v>
      </c>
      <c r="AQ4" s="4">
        <f>DATE($K$1-1,12,1)</f>
        <v>42705</v>
      </c>
      <c r="AR4" s="4">
        <f>DATE($K$1,1,1)</f>
        <v>42736</v>
      </c>
      <c r="AS4" s="4">
        <f>DATE($K$1,2,1)</f>
        <v>42767</v>
      </c>
      <c r="AT4" s="4">
        <f>DATE($K$1,3,1)</f>
        <v>42795</v>
      </c>
      <c r="AU4" s="4">
        <f>DATE($K$1,4,1)</f>
        <v>42826</v>
      </c>
      <c r="AV4" s="4">
        <f>DATE($K$1,5,1)</f>
        <v>42856</v>
      </c>
      <c r="AW4" s="4">
        <f>DATE($K$1,6,1)</f>
        <v>42887</v>
      </c>
      <c r="AX4" s="4">
        <f>DATE($K$1,7,1)</f>
        <v>42917</v>
      </c>
      <c r="AY4" s="4">
        <f>DATE($K$1,8,1)</f>
        <v>42948</v>
      </c>
      <c r="AZ4" s="4">
        <f>DATE($K$1,9,1)</f>
        <v>42979</v>
      </c>
      <c r="BA4" s="4">
        <f>DATE($K$1,10,1)</f>
        <v>43009</v>
      </c>
      <c r="BB4" s="4">
        <f>DATE($K$1,11,1)</f>
        <v>43040</v>
      </c>
      <c r="BC4" s="4">
        <f>DATE($K$1,12,1)</f>
        <v>43070</v>
      </c>
    </row>
    <row r="5" spans="1:55" ht="13.5" thickTop="1" x14ac:dyDescent="0.2">
      <c r="A5" s="5">
        <f>DATE($K$1-3,1,1)</f>
        <v>41640</v>
      </c>
      <c r="B5" s="6" t="s">
        <v>5</v>
      </c>
      <c r="C5" s="6">
        <f t="shared" ref="C5:C36" si="0">SUM(H5:BC5)</f>
        <v>72</v>
      </c>
      <c r="D5" s="13" t="s">
        <v>51</v>
      </c>
      <c r="E5" s="13" t="s">
        <v>53</v>
      </c>
      <c r="F5" s="1">
        <v>2400</v>
      </c>
      <c r="G5" s="7" t="s">
        <v>6</v>
      </c>
      <c r="H5" s="8">
        <v>45</v>
      </c>
      <c r="I5" s="1">
        <v>3</v>
      </c>
      <c r="J5" s="1">
        <v>5</v>
      </c>
      <c r="K5" s="1">
        <v>3</v>
      </c>
      <c r="L5" s="1">
        <v>2</v>
      </c>
      <c r="M5" s="1">
        <v>6</v>
      </c>
      <c r="N5" s="1">
        <v>3</v>
      </c>
      <c r="O5" s="1">
        <v>2</v>
      </c>
      <c r="P5" s="1">
        <v>1</v>
      </c>
      <c r="Q5" s="1">
        <v>0</v>
      </c>
      <c r="R5" s="1">
        <v>1</v>
      </c>
      <c r="S5" s="1">
        <v>0</v>
      </c>
      <c r="T5" s="1">
        <v>1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x14ac:dyDescent="0.2">
      <c r="A6" s="5">
        <f>DATE(($K$1-3),1,1)</f>
        <v>41640</v>
      </c>
      <c r="B6" s="6" t="s">
        <v>5</v>
      </c>
      <c r="C6" s="6">
        <f t="shared" si="0"/>
        <v>67</v>
      </c>
      <c r="D6" s="13" t="s">
        <v>51</v>
      </c>
      <c r="E6" s="13" t="s">
        <v>53</v>
      </c>
      <c r="F6" s="1">
        <v>2400</v>
      </c>
      <c r="G6" s="9" t="s">
        <v>7</v>
      </c>
      <c r="H6" s="8">
        <v>0</v>
      </c>
      <c r="I6" s="1">
        <v>5</v>
      </c>
      <c r="J6" s="1">
        <v>7</v>
      </c>
      <c r="K6" s="1">
        <v>6</v>
      </c>
      <c r="L6" s="1">
        <v>6</v>
      </c>
      <c r="M6" s="1">
        <v>3</v>
      </c>
      <c r="N6" s="1">
        <v>5</v>
      </c>
      <c r="O6" s="1">
        <v>8</v>
      </c>
      <c r="P6" s="1">
        <v>12</v>
      </c>
      <c r="Q6" s="1">
        <v>5</v>
      </c>
      <c r="R6" s="1">
        <v>6</v>
      </c>
      <c r="S6" s="1">
        <v>4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">
      <c r="A7" s="5">
        <f>DATE(($K$1-3),2,1)</f>
        <v>41671</v>
      </c>
      <c r="B7" s="6" t="s">
        <v>8</v>
      </c>
      <c r="C7" s="6">
        <f t="shared" si="0"/>
        <v>69</v>
      </c>
      <c r="D7" s="13" t="s">
        <v>50</v>
      </c>
      <c r="E7" s="13" t="s">
        <v>53</v>
      </c>
      <c r="F7" s="1">
        <v>3780</v>
      </c>
      <c r="G7" s="9" t="s">
        <v>6</v>
      </c>
      <c r="H7" s="2"/>
      <c r="I7" s="8">
        <v>38</v>
      </c>
      <c r="J7" s="1">
        <v>6</v>
      </c>
      <c r="K7" s="1">
        <v>8</v>
      </c>
      <c r="L7" s="1">
        <v>2</v>
      </c>
      <c r="M7" s="1">
        <v>3</v>
      </c>
      <c r="N7" s="1">
        <v>4</v>
      </c>
      <c r="O7" s="1">
        <v>1</v>
      </c>
      <c r="P7" s="1">
        <v>5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2">
      <c r="A8" s="5">
        <f>DATE(($K$1-3),2,1)</f>
        <v>41671</v>
      </c>
      <c r="B8" s="6" t="s">
        <v>8</v>
      </c>
      <c r="C8" s="6">
        <f t="shared" si="0"/>
        <v>67</v>
      </c>
      <c r="D8" s="13" t="s">
        <v>50</v>
      </c>
      <c r="E8" s="13" t="s">
        <v>53</v>
      </c>
      <c r="F8" s="1">
        <v>3780</v>
      </c>
      <c r="G8" s="9" t="s">
        <v>7</v>
      </c>
      <c r="H8" s="2"/>
      <c r="I8" s="8">
        <v>0</v>
      </c>
      <c r="J8" s="1">
        <v>4</v>
      </c>
      <c r="K8" s="1">
        <v>8</v>
      </c>
      <c r="L8" s="1">
        <v>3</v>
      </c>
      <c r="M8" s="1">
        <v>5</v>
      </c>
      <c r="N8" s="1">
        <v>5</v>
      </c>
      <c r="O8" s="1">
        <v>7</v>
      </c>
      <c r="P8" s="1">
        <v>8</v>
      </c>
      <c r="Q8" s="1">
        <v>10</v>
      </c>
      <c r="R8" s="1">
        <v>6</v>
      </c>
      <c r="S8" s="1">
        <v>7</v>
      </c>
      <c r="T8" s="1">
        <v>3</v>
      </c>
      <c r="U8" s="1">
        <v>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">
      <c r="A9" s="5">
        <f>DATE(($K$1-3),3,1)</f>
        <v>41699</v>
      </c>
      <c r="B9" s="6" t="s">
        <v>7</v>
      </c>
      <c r="C9" s="6">
        <f t="shared" si="0"/>
        <v>63</v>
      </c>
      <c r="D9" s="13" t="s">
        <v>51</v>
      </c>
      <c r="E9" s="13" t="s">
        <v>52</v>
      </c>
      <c r="F9" s="1">
        <v>4593</v>
      </c>
      <c r="G9" s="9" t="s">
        <v>6</v>
      </c>
      <c r="H9" s="8"/>
      <c r="I9" s="1"/>
      <c r="J9" s="1">
        <v>41</v>
      </c>
      <c r="K9" s="1">
        <v>5</v>
      </c>
      <c r="L9" s="1">
        <v>3</v>
      </c>
      <c r="M9" s="1">
        <v>4</v>
      </c>
      <c r="N9" s="1">
        <v>3</v>
      </c>
      <c r="O9" s="1">
        <v>2</v>
      </c>
      <c r="P9" s="1">
        <v>2</v>
      </c>
      <c r="Q9" s="1">
        <v>1</v>
      </c>
      <c r="R9" s="1">
        <v>1</v>
      </c>
      <c r="S9" s="1">
        <v>0</v>
      </c>
      <c r="T9" s="1">
        <v>1</v>
      </c>
      <c r="U9" s="1">
        <v>0</v>
      </c>
      <c r="V9" s="1">
        <v>0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">
      <c r="A10" s="5">
        <f>DATE(($K$1-3),3,1)</f>
        <v>41699</v>
      </c>
      <c r="B10" s="6" t="s">
        <v>7</v>
      </c>
      <c r="C10" s="6">
        <f t="shared" si="0"/>
        <v>62</v>
      </c>
      <c r="D10" s="13" t="s">
        <v>51</v>
      </c>
      <c r="E10" s="13" t="s">
        <v>52</v>
      </c>
      <c r="F10" s="1">
        <v>4593</v>
      </c>
      <c r="G10" s="9" t="s">
        <v>7</v>
      </c>
      <c r="H10" s="8"/>
      <c r="I10" s="1"/>
      <c r="J10" s="1">
        <v>0</v>
      </c>
      <c r="K10" s="1">
        <v>6</v>
      </c>
      <c r="L10" s="1">
        <v>8</v>
      </c>
      <c r="M10" s="1">
        <v>7</v>
      </c>
      <c r="N10" s="1">
        <v>4</v>
      </c>
      <c r="O10" s="1">
        <v>5</v>
      </c>
      <c r="P10" s="1">
        <v>3</v>
      </c>
      <c r="Q10" s="1">
        <v>10</v>
      </c>
      <c r="R10" s="1">
        <v>12</v>
      </c>
      <c r="S10" s="1">
        <v>5</v>
      </c>
      <c r="T10" s="1">
        <v>2</v>
      </c>
      <c r="U10" s="1">
        <v>0</v>
      </c>
      <c r="V10" s="1">
        <v>0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2">
      <c r="A11" s="5">
        <f>DATE(($K$1-3),5,1)</f>
        <v>41760</v>
      </c>
      <c r="B11" s="6" t="s">
        <v>9</v>
      </c>
      <c r="C11" s="6">
        <f t="shared" si="0"/>
        <v>53</v>
      </c>
      <c r="D11" s="13" t="s">
        <v>51</v>
      </c>
      <c r="E11" s="13" t="s">
        <v>53</v>
      </c>
      <c r="F11" s="1">
        <v>3690</v>
      </c>
      <c r="G11" s="9" t="s">
        <v>6</v>
      </c>
      <c r="H11" s="8"/>
      <c r="I11" s="1"/>
      <c r="J11" s="1"/>
      <c r="K11" s="1"/>
      <c r="L11" s="1">
        <v>33</v>
      </c>
      <c r="M11" s="1">
        <v>4</v>
      </c>
      <c r="N11" s="1">
        <v>2</v>
      </c>
      <c r="O11" s="1">
        <v>5</v>
      </c>
      <c r="P11" s="1">
        <v>2</v>
      </c>
      <c r="Q11" s="1">
        <v>2</v>
      </c>
      <c r="R11" s="1">
        <v>1</v>
      </c>
      <c r="S11" s="1">
        <v>3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">
      <c r="A12" s="5">
        <f>DATE(($K$1-3),5,1)</f>
        <v>41760</v>
      </c>
      <c r="B12" s="6" t="s">
        <v>9</v>
      </c>
      <c r="C12" s="6">
        <f t="shared" si="0"/>
        <v>53</v>
      </c>
      <c r="D12" s="13" t="s">
        <v>51</v>
      </c>
      <c r="E12" s="13" t="s">
        <v>53</v>
      </c>
      <c r="F12" s="1">
        <v>3690</v>
      </c>
      <c r="G12" s="9" t="s">
        <v>7</v>
      </c>
      <c r="H12" s="8"/>
      <c r="I12" s="1"/>
      <c r="J12" s="1"/>
      <c r="K12" s="1"/>
      <c r="L12" s="1">
        <v>0</v>
      </c>
      <c r="M12" s="1">
        <v>8</v>
      </c>
      <c r="N12" s="1">
        <v>4</v>
      </c>
      <c r="O12" s="1">
        <v>4</v>
      </c>
      <c r="P12" s="1">
        <v>5</v>
      </c>
      <c r="Q12" s="1">
        <v>3</v>
      </c>
      <c r="R12" s="1">
        <v>7</v>
      </c>
      <c r="S12" s="1">
        <v>8</v>
      </c>
      <c r="T12" s="1">
        <v>7</v>
      </c>
      <c r="U12" s="1">
        <v>4</v>
      </c>
      <c r="V12" s="1">
        <v>2</v>
      </c>
      <c r="W12" s="1">
        <v>1</v>
      </c>
      <c r="X12" s="1"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2">
      <c r="A13" s="5">
        <f>DATE(($K$1-3),6,1)</f>
        <v>41791</v>
      </c>
      <c r="B13" s="6" t="s">
        <v>10</v>
      </c>
      <c r="C13" s="6">
        <f t="shared" si="0"/>
        <v>82</v>
      </c>
      <c r="D13" s="13" t="s">
        <v>51</v>
      </c>
      <c r="E13" s="13" t="s">
        <v>53</v>
      </c>
      <c r="F13" s="1">
        <v>4400</v>
      </c>
      <c r="G13" s="9" t="s">
        <v>6</v>
      </c>
      <c r="H13" s="8"/>
      <c r="I13" s="1"/>
      <c r="J13" s="1"/>
      <c r="K13" s="1"/>
      <c r="L13" s="1"/>
      <c r="M13" s="1">
        <v>55</v>
      </c>
      <c r="N13" s="1">
        <v>3</v>
      </c>
      <c r="O13" s="1">
        <v>5</v>
      </c>
      <c r="P13" s="1">
        <v>3</v>
      </c>
      <c r="Q13" s="1">
        <v>2</v>
      </c>
      <c r="R13" s="1">
        <v>6</v>
      </c>
      <c r="S13" s="1">
        <v>3</v>
      </c>
      <c r="T13" s="1">
        <v>2</v>
      </c>
      <c r="U13" s="1">
        <v>1</v>
      </c>
      <c r="V13" s="1">
        <v>0</v>
      </c>
      <c r="W13" s="1">
        <v>1</v>
      </c>
      <c r="X13" s="1">
        <v>0</v>
      </c>
      <c r="Y13" s="1">
        <v>1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">
      <c r="A14" s="5">
        <f>DATE(($K$1-3),6,1)</f>
        <v>41791</v>
      </c>
      <c r="B14" s="6" t="s">
        <v>10</v>
      </c>
      <c r="C14" s="6">
        <f t="shared" si="0"/>
        <v>76</v>
      </c>
      <c r="D14" s="13" t="s">
        <v>51</v>
      </c>
      <c r="E14" s="13" t="s">
        <v>53</v>
      </c>
      <c r="F14" s="1">
        <v>4400</v>
      </c>
      <c r="G14" s="9" t="s">
        <v>7</v>
      </c>
      <c r="H14" s="8"/>
      <c r="I14" s="1"/>
      <c r="J14" s="1"/>
      <c r="K14" s="1"/>
      <c r="L14" s="1"/>
      <c r="M14" s="1">
        <v>0</v>
      </c>
      <c r="N14" s="1">
        <v>8</v>
      </c>
      <c r="O14" s="1">
        <v>7</v>
      </c>
      <c r="P14" s="1">
        <v>9</v>
      </c>
      <c r="Q14" s="1">
        <v>6</v>
      </c>
      <c r="R14" s="1">
        <v>5</v>
      </c>
      <c r="S14" s="1">
        <v>5</v>
      </c>
      <c r="T14" s="1">
        <v>8</v>
      </c>
      <c r="U14" s="1">
        <v>12</v>
      </c>
      <c r="V14" s="1">
        <v>5</v>
      </c>
      <c r="W14" s="1">
        <v>6</v>
      </c>
      <c r="X14" s="1">
        <v>4</v>
      </c>
      <c r="Y14" s="1">
        <v>1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">
      <c r="A15" s="5">
        <f>DATE(($K$1-3),7,1)</f>
        <v>41821</v>
      </c>
      <c r="B15" s="6" t="s">
        <v>11</v>
      </c>
      <c r="C15" s="6">
        <f t="shared" si="0"/>
        <v>86</v>
      </c>
      <c r="D15" s="13" t="s">
        <v>51</v>
      </c>
      <c r="E15" s="13" t="s">
        <v>53</v>
      </c>
      <c r="F15" s="1">
        <v>4450</v>
      </c>
      <c r="G15" s="9" t="s">
        <v>6</v>
      </c>
      <c r="H15" s="8"/>
      <c r="I15" s="1"/>
      <c r="J15" s="1"/>
      <c r="K15" s="1"/>
      <c r="L15" s="1"/>
      <c r="M15" s="1"/>
      <c r="N15" s="1">
        <v>56</v>
      </c>
      <c r="O15" s="1">
        <v>6</v>
      </c>
      <c r="P15" s="1">
        <v>8</v>
      </c>
      <c r="Q15" s="1">
        <v>2</v>
      </c>
      <c r="R15" s="1">
        <v>3</v>
      </c>
      <c r="S15" s="1">
        <v>4</v>
      </c>
      <c r="T15" s="1">
        <v>1</v>
      </c>
      <c r="U15" s="1">
        <v>5</v>
      </c>
      <c r="V15" s="1">
        <v>0</v>
      </c>
      <c r="W15" s="1">
        <v>0</v>
      </c>
      <c r="X15" s="1">
        <v>1</v>
      </c>
      <c r="Y15" s="1">
        <v>0</v>
      </c>
      <c r="Z15" s="1"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">
      <c r="A16" s="5">
        <f>DATE(($K$1-3),7,1)</f>
        <v>41821</v>
      </c>
      <c r="B16" s="6" t="s">
        <v>11</v>
      </c>
      <c r="C16" s="6">
        <f t="shared" si="0"/>
        <v>84</v>
      </c>
      <c r="D16" s="13" t="s">
        <v>51</v>
      </c>
      <c r="E16" s="13" t="s">
        <v>53</v>
      </c>
      <c r="F16" s="1">
        <v>4450</v>
      </c>
      <c r="G16" s="9" t="s">
        <v>7</v>
      </c>
      <c r="H16" s="8"/>
      <c r="I16" s="1"/>
      <c r="J16" s="1"/>
      <c r="K16" s="1"/>
      <c r="L16" s="1"/>
      <c r="M16" s="1"/>
      <c r="N16" s="1">
        <v>0</v>
      </c>
      <c r="O16" s="1">
        <v>10</v>
      </c>
      <c r="P16" s="1">
        <v>8</v>
      </c>
      <c r="Q16" s="1">
        <v>13</v>
      </c>
      <c r="R16" s="1">
        <v>5</v>
      </c>
      <c r="S16" s="1">
        <v>5</v>
      </c>
      <c r="T16" s="1">
        <v>9</v>
      </c>
      <c r="U16" s="1">
        <v>8</v>
      </c>
      <c r="V16" s="1">
        <v>10</v>
      </c>
      <c r="W16" s="1">
        <v>6</v>
      </c>
      <c r="X16" s="1">
        <v>7</v>
      </c>
      <c r="Y16" s="1">
        <v>3</v>
      </c>
      <c r="Z16" s="1">
        <v>0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">
      <c r="A17" s="5">
        <f>DATE(($K$1-3),8,1)</f>
        <v>41852</v>
      </c>
      <c r="B17" s="6" t="s">
        <v>12</v>
      </c>
      <c r="C17" s="6">
        <f t="shared" si="0"/>
        <v>66</v>
      </c>
      <c r="D17" s="13" t="s">
        <v>50</v>
      </c>
      <c r="E17" s="13" t="s">
        <v>53</v>
      </c>
      <c r="F17" s="1">
        <v>4925</v>
      </c>
      <c r="G17" s="9" t="s">
        <v>6</v>
      </c>
      <c r="H17" s="8"/>
      <c r="I17" s="1"/>
      <c r="J17" s="1"/>
      <c r="K17" s="1"/>
      <c r="L17" s="1"/>
      <c r="M17" s="1"/>
      <c r="N17" s="1"/>
      <c r="O17" s="1">
        <v>44</v>
      </c>
      <c r="P17" s="1">
        <v>4</v>
      </c>
      <c r="Q17" s="1">
        <v>3</v>
      </c>
      <c r="R17" s="1">
        <v>5</v>
      </c>
      <c r="S17" s="1">
        <v>2</v>
      </c>
      <c r="T17" s="1">
        <v>3</v>
      </c>
      <c r="U17" s="1">
        <v>2</v>
      </c>
      <c r="V17" s="1">
        <v>1</v>
      </c>
      <c r="W17" s="1">
        <v>1</v>
      </c>
      <c r="X17" s="1">
        <v>0</v>
      </c>
      <c r="Y17" s="1">
        <v>1</v>
      </c>
      <c r="Z17" s="1">
        <v>0</v>
      </c>
      <c r="AA17" s="1"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">
      <c r="A18" s="5">
        <f>DATE(($K$1-3),8,1)</f>
        <v>41852</v>
      </c>
      <c r="B18" s="6" t="s">
        <v>12</v>
      </c>
      <c r="C18" s="6">
        <f t="shared" si="0"/>
        <v>65</v>
      </c>
      <c r="D18" s="13" t="s">
        <v>50</v>
      </c>
      <c r="E18" s="13" t="s">
        <v>53</v>
      </c>
      <c r="F18" s="1">
        <v>4925</v>
      </c>
      <c r="G18" s="9" t="s">
        <v>7</v>
      </c>
      <c r="H18" s="8"/>
      <c r="I18" s="1"/>
      <c r="J18" s="1"/>
      <c r="K18" s="1"/>
      <c r="L18" s="1"/>
      <c r="M18" s="1"/>
      <c r="N18" s="1"/>
      <c r="O18" s="1">
        <v>0</v>
      </c>
      <c r="P18" s="1">
        <v>6</v>
      </c>
      <c r="Q18" s="1">
        <v>8</v>
      </c>
      <c r="R18" s="1">
        <v>7</v>
      </c>
      <c r="S18" s="1">
        <v>4</v>
      </c>
      <c r="T18" s="1">
        <v>7</v>
      </c>
      <c r="U18" s="1">
        <v>5</v>
      </c>
      <c r="V18" s="1">
        <v>10</v>
      </c>
      <c r="W18" s="1">
        <v>11</v>
      </c>
      <c r="X18" s="1">
        <v>5</v>
      </c>
      <c r="Y18" s="1">
        <v>2</v>
      </c>
      <c r="Z18" s="1">
        <v>0</v>
      </c>
      <c r="AA18" s="1"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">
      <c r="A19" s="5">
        <f>DATE(($K$1-3),10,1)</f>
        <v>41913</v>
      </c>
      <c r="B19" s="6" t="s">
        <v>13</v>
      </c>
      <c r="C19" s="6">
        <f t="shared" si="0"/>
        <v>64</v>
      </c>
      <c r="D19" s="13" t="s">
        <v>50</v>
      </c>
      <c r="E19" s="13" t="s">
        <v>53</v>
      </c>
      <c r="F19" s="1">
        <v>5645</v>
      </c>
      <c r="G19" s="9" t="s">
        <v>6</v>
      </c>
      <c r="H19" s="8"/>
      <c r="I19" s="1"/>
      <c r="J19" s="1"/>
      <c r="K19" s="1"/>
      <c r="L19" s="1"/>
      <c r="M19" s="1"/>
      <c r="N19" s="1"/>
      <c r="O19" s="1"/>
      <c r="P19" s="1"/>
      <c r="Q19" s="1">
        <v>43</v>
      </c>
      <c r="R19" s="1">
        <v>2</v>
      </c>
      <c r="S19" s="1">
        <v>4</v>
      </c>
      <c r="T19" s="1">
        <v>3</v>
      </c>
      <c r="U19" s="1">
        <v>4</v>
      </c>
      <c r="V19" s="1">
        <v>2</v>
      </c>
      <c r="W19" s="1">
        <v>1</v>
      </c>
      <c r="X19" s="1">
        <v>3</v>
      </c>
      <c r="Y19" s="1">
        <v>0</v>
      </c>
      <c r="Z19" s="1">
        <v>0</v>
      </c>
      <c r="AA19" s="1">
        <v>1</v>
      </c>
      <c r="AB19" s="1">
        <v>0</v>
      </c>
      <c r="AC19" s="1">
        <v>1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">
      <c r="A20" s="5">
        <f>DATE(($K$1-3),10,1)</f>
        <v>41913</v>
      </c>
      <c r="B20" s="6" t="s">
        <v>13</v>
      </c>
      <c r="C20" s="6">
        <f t="shared" si="0"/>
        <v>62</v>
      </c>
      <c r="D20" s="13" t="s">
        <v>50</v>
      </c>
      <c r="E20" s="13" t="s">
        <v>53</v>
      </c>
      <c r="F20" s="1">
        <v>5645</v>
      </c>
      <c r="G20" s="9" t="s">
        <v>7</v>
      </c>
      <c r="H20" s="8"/>
      <c r="I20" s="1"/>
      <c r="J20" s="1"/>
      <c r="K20" s="1"/>
      <c r="L20" s="1"/>
      <c r="M20" s="1"/>
      <c r="N20" s="1"/>
      <c r="O20" s="1"/>
      <c r="P20" s="1"/>
      <c r="Q20" s="1">
        <v>0</v>
      </c>
      <c r="R20" s="1">
        <v>8</v>
      </c>
      <c r="S20" s="1">
        <v>6</v>
      </c>
      <c r="T20" s="1">
        <v>4</v>
      </c>
      <c r="U20" s="1">
        <v>5</v>
      </c>
      <c r="V20" s="1">
        <v>5</v>
      </c>
      <c r="W20" s="1">
        <v>7</v>
      </c>
      <c r="X20" s="1">
        <v>8</v>
      </c>
      <c r="Y20" s="1">
        <v>7</v>
      </c>
      <c r="Z20" s="1">
        <v>6</v>
      </c>
      <c r="AA20" s="1">
        <v>3</v>
      </c>
      <c r="AB20" s="1">
        <v>2</v>
      </c>
      <c r="AC20" s="1">
        <v>1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">
      <c r="A21" s="5">
        <f>DATE(($K$1-3),11,1)</f>
        <v>41944</v>
      </c>
      <c r="B21" s="6" t="s">
        <v>15</v>
      </c>
      <c r="C21" s="6">
        <f t="shared" si="0"/>
        <v>60</v>
      </c>
      <c r="D21" s="13" t="s">
        <v>50</v>
      </c>
      <c r="E21" s="13" t="s">
        <v>52</v>
      </c>
      <c r="F21" s="1">
        <v>6323</v>
      </c>
      <c r="G21" s="9" t="s">
        <v>6</v>
      </c>
      <c r="H21" s="8"/>
      <c r="I21" s="1"/>
      <c r="J21" s="1"/>
      <c r="K21" s="1"/>
      <c r="L21" s="1"/>
      <c r="M21" s="1"/>
      <c r="N21" s="1"/>
      <c r="O21" s="1"/>
      <c r="P21" s="1"/>
      <c r="Q21" s="1"/>
      <c r="R21" s="1">
        <v>38</v>
      </c>
      <c r="S21" s="1">
        <v>4</v>
      </c>
      <c r="T21" s="1">
        <v>3</v>
      </c>
      <c r="U21" s="1">
        <v>5</v>
      </c>
      <c r="V21" s="1">
        <v>2</v>
      </c>
      <c r="W21" s="1">
        <v>3</v>
      </c>
      <c r="X21" s="1">
        <v>2</v>
      </c>
      <c r="Y21" s="1">
        <v>1</v>
      </c>
      <c r="Z21" s="1">
        <v>1</v>
      </c>
      <c r="AA21" s="1">
        <v>0</v>
      </c>
      <c r="AB21" s="1">
        <v>1</v>
      </c>
      <c r="AC21" s="1">
        <v>0</v>
      </c>
      <c r="AD21" s="1"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">
      <c r="A22" s="5">
        <f>DATE(($K$1-3),11,1)</f>
        <v>41944</v>
      </c>
      <c r="B22" s="6" t="s">
        <v>15</v>
      </c>
      <c r="C22" s="6">
        <f t="shared" si="0"/>
        <v>59</v>
      </c>
      <c r="D22" s="13" t="s">
        <v>50</v>
      </c>
      <c r="E22" s="13" t="s">
        <v>52</v>
      </c>
      <c r="F22" s="1">
        <v>6323</v>
      </c>
      <c r="G22" s="9" t="s">
        <v>7</v>
      </c>
      <c r="H22" s="8"/>
      <c r="I22" s="1"/>
      <c r="J22" s="1"/>
      <c r="K22" s="1"/>
      <c r="L22" s="1"/>
      <c r="M22" s="1"/>
      <c r="N22" s="1"/>
      <c r="O22" s="1"/>
      <c r="P22" s="1"/>
      <c r="Q22" s="1"/>
      <c r="R22" s="1">
        <v>0</v>
      </c>
      <c r="S22" s="1">
        <v>6</v>
      </c>
      <c r="T22" s="1">
        <v>6</v>
      </c>
      <c r="U22" s="1">
        <v>7</v>
      </c>
      <c r="V22" s="1">
        <v>4</v>
      </c>
      <c r="W22" s="1">
        <v>7</v>
      </c>
      <c r="X22" s="1">
        <v>5</v>
      </c>
      <c r="Y22" s="1">
        <v>6</v>
      </c>
      <c r="Z22" s="1">
        <v>11</v>
      </c>
      <c r="AA22" s="1">
        <v>5</v>
      </c>
      <c r="AB22" s="1">
        <v>2</v>
      </c>
      <c r="AC22" s="1">
        <v>0</v>
      </c>
      <c r="AD22" s="1"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">
      <c r="A23" s="5">
        <f>DATE(($K$1-3),12,1)</f>
        <v>41974</v>
      </c>
      <c r="B23" s="6" t="s">
        <v>16</v>
      </c>
      <c r="C23" s="6">
        <f t="shared" si="0"/>
        <v>63</v>
      </c>
      <c r="D23" s="13" t="s">
        <v>50</v>
      </c>
      <c r="E23" s="13" t="s">
        <v>52</v>
      </c>
      <c r="F23" s="1">
        <v>3809</v>
      </c>
      <c r="G23" s="9" t="s">
        <v>6</v>
      </c>
      <c r="H23" s="8"/>
      <c r="I23" s="1"/>
      <c r="J23" s="1"/>
      <c r="K23" s="1"/>
      <c r="L23" s="1"/>
      <c r="M23" s="1"/>
      <c r="N23" s="1"/>
      <c r="O23" s="1"/>
      <c r="P23" s="1"/>
      <c r="Q23" s="1"/>
      <c r="R23" s="1"/>
      <c r="S23" s="1">
        <v>42</v>
      </c>
      <c r="T23" s="1">
        <v>2</v>
      </c>
      <c r="U23" s="1">
        <v>4</v>
      </c>
      <c r="V23" s="1">
        <v>3</v>
      </c>
      <c r="W23" s="1">
        <v>4</v>
      </c>
      <c r="X23" s="1">
        <v>2</v>
      </c>
      <c r="Y23" s="1">
        <v>1</v>
      </c>
      <c r="Z23" s="1">
        <v>3</v>
      </c>
      <c r="AA23" s="1">
        <v>0</v>
      </c>
      <c r="AB23" s="1">
        <v>0</v>
      </c>
      <c r="AC23" s="1">
        <v>1</v>
      </c>
      <c r="AD23" s="1">
        <v>0</v>
      </c>
      <c r="AE23" s="1">
        <v>1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">
      <c r="A24" s="5">
        <f>DATE(($K$1-3),12,1)</f>
        <v>41974</v>
      </c>
      <c r="B24" s="6" t="s">
        <v>16</v>
      </c>
      <c r="C24" s="6">
        <f t="shared" si="0"/>
        <v>61</v>
      </c>
      <c r="D24" s="13" t="s">
        <v>50</v>
      </c>
      <c r="E24" s="13" t="s">
        <v>52</v>
      </c>
      <c r="F24" s="1">
        <v>3809</v>
      </c>
      <c r="G24" s="9" t="s">
        <v>7</v>
      </c>
      <c r="H24" s="8"/>
      <c r="I24" s="1"/>
      <c r="J24" s="1"/>
      <c r="K24" s="1"/>
      <c r="L24" s="1"/>
      <c r="M24" s="1"/>
      <c r="N24" s="1"/>
      <c r="O24" s="1"/>
      <c r="P24" s="1"/>
      <c r="Q24" s="1"/>
      <c r="R24" s="1"/>
      <c r="S24" s="1">
        <v>0</v>
      </c>
      <c r="T24" s="1">
        <v>8</v>
      </c>
      <c r="U24" s="1">
        <v>6</v>
      </c>
      <c r="V24" s="1">
        <v>4</v>
      </c>
      <c r="W24" s="1">
        <v>5</v>
      </c>
      <c r="X24" s="1">
        <v>5</v>
      </c>
      <c r="Y24" s="1">
        <v>7</v>
      </c>
      <c r="Z24" s="1">
        <v>8</v>
      </c>
      <c r="AA24" s="1">
        <v>6</v>
      </c>
      <c r="AB24" s="1">
        <v>6</v>
      </c>
      <c r="AC24" s="1">
        <v>3</v>
      </c>
      <c r="AD24" s="1">
        <v>2</v>
      </c>
      <c r="AE24" s="1">
        <v>1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">
      <c r="A25" s="5">
        <f>DATE(($K$1-2),1,1)</f>
        <v>42005</v>
      </c>
      <c r="B25" s="13" t="s">
        <v>29</v>
      </c>
      <c r="C25" s="6">
        <f t="shared" si="0"/>
        <v>61</v>
      </c>
      <c r="D25" s="13" t="s">
        <v>51</v>
      </c>
      <c r="E25" s="13" t="s">
        <v>53</v>
      </c>
      <c r="F25" s="1">
        <v>2900</v>
      </c>
      <c r="G25" s="9" t="s">
        <v>6</v>
      </c>
      <c r="H25" s="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v>40</v>
      </c>
      <c r="U25" s="1">
        <v>2</v>
      </c>
      <c r="V25" s="1">
        <v>6</v>
      </c>
      <c r="W25" s="1">
        <v>2</v>
      </c>
      <c r="X25" s="1">
        <v>1</v>
      </c>
      <c r="Y25" s="1">
        <v>2</v>
      </c>
      <c r="Z25" s="1">
        <v>3</v>
      </c>
      <c r="AA25" s="1">
        <v>2</v>
      </c>
      <c r="AB25" s="1">
        <v>1</v>
      </c>
      <c r="AC25" s="1">
        <v>0</v>
      </c>
      <c r="AD25" s="1">
        <v>1</v>
      </c>
      <c r="AE25" s="1">
        <v>0</v>
      </c>
      <c r="AF25" s="1">
        <v>1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">
      <c r="A26" s="5">
        <f>DATE(($K$1-2),1,1)</f>
        <v>42005</v>
      </c>
      <c r="B26" s="13" t="s">
        <v>29</v>
      </c>
      <c r="C26" s="6">
        <f t="shared" si="0"/>
        <v>59</v>
      </c>
      <c r="D26" s="13" t="s">
        <v>51</v>
      </c>
      <c r="E26" s="13" t="s">
        <v>53</v>
      </c>
      <c r="F26" s="1">
        <v>2900</v>
      </c>
      <c r="G26" s="9" t="s">
        <v>7</v>
      </c>
      <c r="H26" s="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v>0</v>
      </c>
      <c r="U26" s="1">
        <v>5</v>
      </c>
      <c r="V26" s="1">
        <v>4</v>
      </c>
      <c r="W26" s="1">
        <v>6</v>
      </c>
      <c r="X26" s="1">
        <v>7</v>
      </c>
      <c r="Y26" s="1">
        <v>3</v>
      </c>
      <c r="Z26" s="1">
        <v>2</v>
      </c>
      <c r="AA26" s="1">
        <v>9</v>
      </c>
      <c r="AB26" s="1">
        <v>8</v>
      </c>
      <c r="AC26" s="1">
        <v>5</v>
      </c>
      <c r="AD26" s="1">
        <v>6</v>
      </c>
      <c r="AE26" s="1">
        <v>4</v>
      </c>
      <c r="AF26" s="1"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">
      <c r="A27" s="5">
        <f>DATE(($K$1-2),2,15)</f>
        <v>42050</v>
      </c>
      <c r="B27" s="13" t="s">
        <v>30</v>
      </c>
      <c r="C27" s="6">
        <f t="shared" si="0"/>
        <v>49</v>
      </c>
      <c r="D27" s="13" t="s">
        <v>51</v>
      </c>
      <c r="E27" s="13" t="s">
        <v>52</v>
      </c>
      <c r="F27" s="1">
        <v>3800</v>
      </c>
      <c r="G27" s="9" t="s">
        <v>6</v>
      </c>
      <c r="H27" s="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25</v>
      </c>
      <c r="V27" s="1">
        <v>4</v>
      </c>
      <c r="W27" s="1">
        <v>6</v>
      </c>
      <c r="X27" s="1">
        <v>3</v>
      </c>
      <c r="Y27" s="1">
        <v>1</v>
      </c>
      <c r="Z27" s="1">
        <v>2</v>
      </c>
      <c r="AA27" s="1">
        <v>2</v>
      </c>
      <c r="AB27" s="1">
        <v>3</v>
      </c>
      <c r="AC27" s="1">
        <v>1</v>
      </c>
      <c r="AD27" s="1">
        <v>0</v>
      </c>
      <c r="AE27" s="1">
        <v>1</v>
      </c>
      <c r="AF27" s="1">
        <v>0</v>
      </c>
      <c r="AG27" s="1">
        <v>1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">
      <c r="A28" s="5">
        <f>DATE(($K$1-2),2,15)</f>
        <v>42050</v>
      </c>
      <c r="B28" s="13" t="s">
        <v>30</v>
      </c>
      <c r="C28" s="6">
        <f t="shared" si="0"/>
        <v>49</v>
      </c>
      <c r="D28" s="13" t="s">
        <v>51</v>
      </c>
      <c r="E28" s="13" t="s">
        <v>52</v>
      </c>
      <c r="F28" s="1">
        <v>3800</v>
      </c>
      <c r="G28" s="9" t="s">
        <v>7</v>
      </c>
      <c r="H28" s="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>
        <v>0</v>
      </c>
      <c r="V28" s="1">
        <v>4</v>
      </c>
      <c r="W28" s="1">
        <v>8</v>
      </c>
      <c r="X28" s="1">
        <v>3</v>
      </c>
      <c r="Y28" s="1">
        <v>5</v>
      </c>
      <c r="Z28" s="1">
        <v>5</v>
      </c>
      <c r="AA28" s="1">
        <v>7</v>
      </c>
      <c r="AB28" s="1">
        <v>8</v>
      </c>
      <c r="AC28" s="1">
        <v>6</v>
      </c>
      <c r="AD28" s="1">
        <v>1</v>
      </c>
      <c r="AE28" s="1">
        <v>0</v>
      </c>
      <c r="AF28" s="1">
        <v>1</v>
      </c>
      <c r="AG28" s="1">
        <v>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">
      <c r="A29" s="5">
        <f>DATE(($K$1-2),3,1)</f>
        <v>42064</v>
      </c>
      <c r="B29" s="13" t="s">
        <v>31</v>
      </c>
      <c r="C29" s="6">
        <f t="shared" si="0"/>
        <v>59</v>
      </c>
      <c r="D29" s="13" t="s">
        <v>50</v>
      </c>
      <c r="E29" s="13" t="s">
        <v>53</v>
      </c>
      <c r="F29" s="1">
        <v>5215</v>
      </c>
      <c r="G29" s="9" t="s">
        <v>6</v>
      </c>
      <c r="H29" s="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>
        <v>36</v>
      </c>
      <c r="W29" s="1">
        <v>3</v>
      </c>
      <c r="X29" s="1">
        <v>4</v>
      </c>
      <c r="Y29" s="1">
        <v>5</v>
      </c>
      <c r="Z29" s="1">
        <v>1</v>
      </c>
      <c r="AA29" s="1">
        <v>4</v>
      </c>
      <c r="AB29" s="1">
        <v>1</v>
      </c>
      <c r="AC29" s="1">
        <v>2</v>
      </c>
      <c r="AD29" s="1">
        <v>1</v>
      </c>
      <c r="AE29" s="1">
        <v>0</v>
      </c>
      <c r="AF29" s="1">
        <v>1</v>
      </c>
      <c r="AG29" s="1">
        <v>0</v>
      </c>
      <c r="AH29" s="1">
        <v>1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">
      <c r="A30" s="5">
        <f>DATE(($K$1-2),3,1)</f>
        <v>42064</v>
      </c>
      <c r="B30" s="13" t="s">
        <v>31</v>
      </c>
      <c r="C30" s="6">
        <f t="shared" si="0"/>
        <v>59</v>
      </c>
      <c r="D30" s="13" t="s">
        <v>50</v>
      </c>
      <c r="E30" s="13" t="s">
        <v>53</v>
      </c>
      <c r="F30" s="1">
        <v>5215</v>
      </c>
      <c r="G30" s="9" t="s">
        <v>7</v>
      </c>
      <c r="H30" s="8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>
        <v>0</v>
      </c>
      <c r="W30" s="1">
        <v>6</v>
      </c>
      <c r="X30" s="1">
        <v>7</v>
      </c>
      <c r="Y30" s="1">
        <v>5</v>
      </c>
      <c r="Z30" s="1">
        <v>4</v>
      </c>
      <c r="AA30" s="1">
        <v>6</v>
      </c>
      <c r="AB30" s="1">
        <v>3</v>
      </c>
      <c r="AC30" s="1">
        <v>10</v>
      </c>
      <c r="AD30" s="1">
        <v>10</v>
      </c>
      <c r="AE30" s="1">
        <v>5</v>
      </c>
      <c r="AF30" s="1">
        <v>2</v>
      </c>
      <c r="AG30" s="1">
        <v>0</v>
      </c>
      <c r="AH30" s="1">
        <v>1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">
      <c r="A31" s="5">
        <f>DATE(($K$1-2),5,1)</f>
        <v>42125</v>
      </c>
      <c r="B31" s="13" t="s">
        <v>6</v>
      </c>
      <c r="C31" s="6">
        <f t="shared" si="0"/>
        <v>49</v>
      </c>
      <c r="D31" s="13" t="s">
        <v>50</v>
      </c>
      <c r="E31" s="13" t="s">
        <v>53</v>
      </c>
      <c r="F31" s="1">
        <v>3900</v>
      </c>
      <c r="G31" s="9" t="s">
        <v>6</v>
      </c>
      <c r="H31" s="8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v>28</v>
      </c>
      <c r="Y31" s="1">
        <v>2</v>
      </c>
      <c r="Z31" s="1">
        <v>3</v>
      </c>
      <c r="AA31" s="1">
        <v>4</v>
      </c>
      <c r="AB31" s="1">
        <v>3</v>
      </c>
      <c r="AC31" s="1">
        <v>3</v>
      </c>
      <c r="AD31" s="1">
        <v>2</v>
      </c>
      <c r="AE31" s="1">
        <v>2</v>
      </c>
      <c r="AF31" s="1">
        <v>1</v>
      </c>
      <c r="AG31" s="1">
        <v>0</v>
      </c>
      <c r="AH31" s="1">
        <v>1</v>
      </c>
      <c r="AI31" s="1">
        <v>0</v>
      </c>
      <c r="AJ31" s="1"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">
      <c r="A32" s="5">
        <f>DATE(($K$1-2),5,1)</f>
        <v>42125</v>
      </c>
      <c r="B32" s="13" t="s">
        <v>6</v>
      </c>
      <c r="C32" s="6">
        <f t="shared" si="0"/>
        <v>49</v>
      </c>
      <c r="D32" s="13" t="s">
        <v>50</v>
      </c>
      <c r="E32" s="13" t="s">
        <v>53</v>
      </c>
      <c r="F32" s="1">
        <v>3900</v>
      </c>
      <c r="G32" s="9" t="s">
        <v>7</v>
      </c>
      <c r="H32" s="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>
        <v>0</v>
      </c>
      <c r="Y32" s="1">
        <v>8</v>
      </c>
      <c r="Z32" s="1">
        <v>4</v>
      </c>
      <c r="AA32" s="1">
        <v>4</v>
      </c>
      <c r="AB32" s="1">
        <v>5</v>
      </c>
      <c r="AC32" s="1">
        <v>5</v>
      </c>
      <c r="AD32" s="1">
        <v>7</v>
      </c>
      <c r="AE32" s="1">
        <v>8</v>
      </c>
      <c r="AF32" s="1">
        <v>4</v>
      </c>
      <c r="AG32" s="1">
        <v>1</v>
      </c>
      <c r="AH32" s="1">
        <v>2</v>
      </c>
      <c r="AI32" s="1">
        <v>1</v>
      </c>
      <c r="AJ32" s="1"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">
      <c r="A33" s="5">
        <f>DATE(($K$1-2),6,15)</f>
        <v>42170</v>
      </c>
      <c r="B33" s="13" t="s">
        <v>32</v>
      </c>
      <c r="C33" s="6">
        <f t="shared" si="0"/>
        <v>63</v>
      </c>
      <c r="D33" s="13" t="s">
        <v>51</v>
      </c>
      <c r="E33" s="13" t="s">
        <v>52</v>
      </c>
      <c r="F33" s="1">
        <v>5100</v>
      </c>
      <c r="G33" s="9" t="s">
        <v>6</v>
      </c>
      <c r="H33" s="8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>
        <v>43</v>
      </c>
      <c r="Z33" s="1">
        <v>2</v>
      </c>
      <c r="AA33" s="1">
        <v>6</v>
      </c>
      <c r="AB33" s="1">
        <v>2</v>
      </c>
      <c r="AC33" s="1">
        <v>1</v>
      </c>
      <c r="AD33" s="1">
        <v>2</v>
      </c>
      <c r="AE33" s="1">
        <v>3</v>
      </c>
      <c r="AF33" s="1">
        <v>2</v>
      </c>
      <c r="AG33" s="1">
        <v>1</v>
      </c>
      <c r="AH33" s="1">
        <v>0</v>
      </c>
      <c r="AI33" s="1">
        <v>1</v>
      </c>
      <c r="AJ33" s="1">
        <v>0</v>
      </c>
      <c r="AK33" s="1"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">
      <c r="A34" s="5">
        <f>DATE(($K$1-2),6,15)</f>
        <v>42170</v>
      </c>
      <c r="B34" s="13" t="s">
        <v>32</v>
      </c>
      <c r="C34" s="6">
        <f t="shared" si="0"/>
        <v>62</v>
      </c>
      <c r="D34" s="13" t="s">
        <v>51</v>
      </c>
      <c r="E34" s="13" t="s">
        <v>52</v>
      </c>
      <c r="F34" s="1">
        <v>5100</v>
      </c>
      <c r="G34" s="9" t="s">
        <v>7</v>
      </c>
      <c r="H34" s="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>
        <v>0</v>
      </c>
      <c r="Z34" s="1">
        <v>5</v>
      </c>
      <c r="AA34" s="1">
        <v>4</v>
      </c>
      <c r="AB34" s="1">
        <v>6</v>
      </c>
      <c r="AC34" s="1">
        <v>7</v>
      </c>
      <c r="AD34" s="1">
        <v>3</v>
      </c>
      <c r="AE34" s="1">
        <v>5</v>
      </c>
      <c r="AF34" s="1">
        <v>9</v>
      </c>
      <c r="AG34" s="1">
        <v>8</v>
      </c>
      <c r="AH34" s="1">
        <v>5</v>
      </c>
      <c r="AI34" s="1">
        <v>6</v>
      </c>
      <c r="AJ34" s="1">
        <v>4</v>
      </c>
      <c r="AK34" s="1"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">
      <c r="A35" s="5">
        <f>DATE(($K$1-2),7,1)</f>
        <v>42186</v>
      </c>
      <c r="B35" s="13" t="s">
        <v>33</v>
      </c>
      <c r="C35" s="6">
        <f t="shared" si="0"/>
        <v>53</v>
      </c>
      <c r="D35" s="13" t="s">
        <v>50</v>
      </c>
      <c r="E35" s="13" t="s">
        <v>53</v>
      </c>
      <c r="F35" s="1">
        <v>5330</v>
      </c>
      <c r="G35" s="9" t="s">
        <v>6</v>
      </c>
      <c r="H35" s="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>
        <v>30</v>
      </c>
      <c r="AA35" s="1">
        <v>6</v>
      </c>
      <c r="AB35" s="1">
        <v>4</v>
      </c>
      <c r="AC35" s="1">
        <v>1</v>
      </c>
      <c r="AD35" s="1">
        <v>3</v>
      </c>
      <c r="AE35" s="1">
        <v>2</v>
      </c>
      <c r="AF35" s="1">
        <v>2</v>
      </c>
      <c r="AG35" s="1">
        <v>3</v>
      </c>
      <c r="AH35" s="1">
        <v>1</v>
      </c>
      <c r="AI35" s="1">
        <v>0</v>
      </c>
      <c r="AJ35" s="1">
        <v>1</v>
      </c>
      <c r="AK35" s="1">
        <v>0</v>
      </c>
      <c r="AL35" s="1"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">
      <c r="A36" s="5">
        <f>DATE(($K$1-2),7,1)</f>
        <v>42186</v>
      </c>
      <c r="B36" s="13" t="s">
        <v>33</v>
      </c>
      <c r="C36" s="6">
        <f t="shared" si="0"/>
        <v>53</v>
      </c>
      <c r="D36" s="13" t="s">
        <v>50</v>
      </c>
      <c r="E36" s="13" t="s">
        <v>53</v>
      </c>
      <c r="F36" s="1">
        <v>5330</v>
      </c>
      <c r="G36" s="9" t="s">
        <v>7</v>
      </c>
      <c r="H36" s="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>
        <v>0</v>
      </c>
      <c r="AA36" s="1">
        <v>4</v>
      </c>
      <c r="AB36" s="1">
        <v>8</v>
      </c>
      <c r="AC36" s="1">
        <v>6</v>
      </c>
      <c r="AD36" s="1">
        <v>8</v>
      </c>
      <c r="AE36" s="1">
        <v>5</v>
      </c>
      <c r="AF36" s="1">
        <v>7</v>
      </c>
      <c r="AG36" s="1">
        <v>6</v>
      </c>
      <c r="AH36" s="1">
        <v>7</v>
      </c>
      <c r="AI36" s="1">
        <v>1</v>
      </c>
      <c r="AJ36" s="1">
        <v>0</v>
      </c>
      <c r="AK36" s="1">
        <v>1</v>
      </c>
      <c r="AL36" s="1"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">
      <c r="A37" s="5">
        <f>DATE(($K$1-2),8,1)</f>
        <v>42217</v>
      </c>
      <c r="B37" s="13" t="s">
        <v>34</v>
      </c>
      <c r="C37" s="6">
        <f t="shared" ref="C37:C64" si="1">SUM(H37:BC37)</f>
        <v>58</v>
      </c>
      <c r="D37" s="13" t="s">
        <v>50</v>
      </c>
      <c r="E37" s="13" t="s">
        <v>52</v>
      </c>
      <c r="F37" s="1">
        <v>5455</v>
      </c>
      <c r="G37" s="9" t="s">
        <v>6</v>
      </c>
      <c r="H37" s="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>
        <v>36</v>
      </c>
      <c r="AB37" s="1">
        <v>3</v>
      </c>
      <c r="AC37" s="1">
        <v>4</v>
      </c>
      <c r="AD37" s="1">
        <v>5</v>
      </c>
      <c r="AE37" s="1">
        <v>1</v>
      </c>
      <c r="AF37" s="1">
        <v>4</v>
      </c>
      <c r="AG37" s="1">
        <v>1</v>
      </c>
      <c r="AH37" s="1">
        <v>2</v>
      </c>
      <c r="AI37" s="1">
        <v>1</v>
      </c>
      <c r="AJ37" s="1">
        <v>0</v>
      </c>
      <c r="AK37" s="1">
        <v>1</v>
      </c>
      <c r="AL37" s="1">
        <v>0</v>
      </c>
      <c r="AM37" s="1"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">
      <c r="A38" s="5">
        <f>DATE(($K$1-2),8,1)</f>
        <v>42217</v>
      </c>
      <c r="B38" s="13" t="s">
        <v>34</v>
      </c>
      <c r="C38" s="6">
        <f t="shared" si="1"/>
        <v>58</v>
      </c>
      <c r="D38" s="13" t="s">
        <v>50</v>
      </c>
      <c r="E38" s="13" t="s">
        <v>52</v>
      </c>
      <c r="F38" s="1">
        <v>5455</v>
      </c>
      <c r="G38" s="9" t="s">
        <v>7</v>
      </c>
      <c r="H38" s="8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>
        <v>0</v>
      </c>
      <c r="AB38" s="1">
        <v>6</v>
      </c>
      <c r="AC38" s="1">
        <v>7</v>
      </c>
      <c r="AD38" s="1">
        <v>5</v>
      </c>
      <c r="AE38" s="1">
        <v>4</v>
      </c>
      <c r="AF38" s="1">
        <v>6</v>
      </c>
      <c r="AG38" s="1">
        <v>3</v>
      </c>
      <c r="AH38" s="1">
        <v>10</v>
      </c>
      <c r="AI38" s="1">
        <v>10</v>
      </c>
      <c r="AJ38" s="1">
        <v>5</v>
      </c>
      <c r="AK38" s="1">
        <v>2</v>
      </c>
      <c r="AL38" s="1">
        <v>0</v>
      </c>
      <c r="AM38" s="1"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">
      <c r="A39" s="5">
        <f>DATE(($K$1-2),10,1)</f>
        <v>42278</v>
      </c>
      <c r="B39" s="13" t="s">
        <v>35</v>
      </c>
      <c r="C39" s="6">
        <f t="shared" si="1"/>
        <v>49</v>
      </c>
      <c r="D39" s="13" t="s">
        <v>50</v>
      </c>
      <c r="E39" s="13" t="s">
        <v>52</v>
      </c>
      <c r="F39" s="1">
        <v>6200</v>
      </c>
      <c r="G39" s="9" t="s">
        <v>6</v>
      </c>
      <c r="H39" s="8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>
        <v>28</v>
      </c>
      <c r="AD39" s="1">
        <v>2</v>
      </c>
      <c r="AE39" s="1">
        <v>3</v>
      </c>
      <c r="AF39" s="1">
        <v>4</v>
      </c>
      <c r="AG39" s="1">
        <v>3</v>
      </c>
      <c r="AH39" s="1">
        <v>3</v>
      </c>
      <c r="AI39" s="1">
        <v>2</v>
      </c>
      <c r="AJ39" s="1">
        <v>2</v>
      </c>
      <c r="AK39" s="1">
        <v>1</v>
      </c>
      <c r="AL39" s="1">
        <v>0</v>
      </c>
      <c r="AM39" s="1">
        <v>1</v>
      </c>
      <c r="AN39" s="1">
        <v>0</v>
      </c>
      <c r="AO39" s="1">
        <v>0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">
      <c r="A40" s="5">
        <f>DATE(($K$1-2),10,1)</f>
        <v>42278</v>
      </c>
      <c r="B40" s="13" t="s">
        <v>35</v>
      </c>
      <c r="C40" s="6">
        <f t="shared" si="1"/>
        <v>49</v>
      </c>
      <c r="D40" s="13" t="s">
        <v>50</v>
      </c>
      <c r="E40" s="13" t="s">
        <v>52</v>
      </c>
      <c r="F40" s="1">
        <v>6200</v>
      </c>
      <c r="G40" s="9" t="s">
        <v>7</v>
      </c>
      <c r="H40" s="8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>
        <v>0</v>
      </c>
      <c r="AD40" s="1">
        <v>8</v>
      </c>
      <c r="AE40" s="1">
        <v>4</v>
      </c>
      <c r="AF40" s="1">
        <v>4</v>
      </c>
      <c r="AG40" s="1">
        <v>5</v>
      </c>
      <c r="AH40" s="1">
        <v>5</v>
      </c>
      <c r="AI40" s="1">
        <v>7</v>
      </c>
      <c r="AJ40" s="1">
        <v>8</v>
      </c>
      <c r="AK40" s="1">
        <v>4</v>
      </c>
      <c r="AL40" s="1">
        <v>1</v>
      </c>
      <c r="AM40" s="1">
        <v>2</v>
      </c>
      <c r="AN40" s="1">
        <v>1</v>
      </c>
      <c r="AO40" s="1">
        <v>0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">
      <c r="A41" s="5">
        <f>DATE(($K$1-2),11,1)</f>
        <v>42309</v>
      </c>
      <c r="B41" s="13" t="s">
        <v>36</v>
      </c>
      <c r="C41" s="6">
        <f t="shared" si="1"/>
        <v>54</v>
      </c>
      <c r="D41" s="13" t="s">
        <v>50</v>
      </c>
      <c r="E41" s="13" t="s">
        <v>53</v>
      </c>
      <c r="F41" s="1">
        <v>7100</v>
      </c>
      <c r="G41" s="9" t="s">
        <v>6</v>
      </c>
      <c r="H41" s="8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>
        <v>32</v>
      </c>
      <c r="AE41" s="1">
        <v>3</v>
      </c>
      <c r="AF41" s="1">
        <v>4</v>
      </c>
      <c r="AG41" s="1">
        <v>5</v>
      </c>
      <c r="AH41" s="1">
        <v>1</v>
      </c>
      <c r="AI41" s="1">
        <v>4</v>
      </c>
      <c r="AJ41" s="1">
        <v>1</v>
      </c>
      <c r="AK41" s="1">
        <v>2</v>
      </c>
      <c r="AL41" s="1">
        <v>1</v>
      </c>
      <c r="AM41" s="1">
        <v>0</v>
      </c>
      <c r="AN41" s="1">
        <v>1</v>
      </c>
      <c r="AO41" s="1">
        <v>0</v>
      </c>
      <c r="AP41" s="1">
        <v>0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">
      <c r="A42" s="5">
        <f>DATE(($K$1-2),11,1)</f>
        <v>42309</v>
      </c>
      <c r="B42" s="13" t="s">
        <v>36</v>
      </c>
      <c r="C42" s="6">
        <f t="shared" si="1"/>
        <v>54</v>
      </c>
      <c r="D42" s="13" t="s">
        <v>50</v>
      </c>
      <c r="E42" s="13" t="s">
        <v>53</v>
      </c>
      <c r="F42" s="1">
        <v>7100</v>
      </c>
      <c r="G42" s="9" t="s">
        <v>7</v>
      </c>
      <c r="H42" s="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>
        <v>0</v>
      </c>
      <c r="AE42" s="1">
        <v>6</v>
      </c>
      <c r="AF42" s="1">
        <v>7</v>
      </c>
      <c r="AG42" s="1">
        <v>5</v>
      </c>
      <c r="AH42" s="1">
        <v>4</v>
      </c>
      <c r="AI42" s="1">
        <v>6</v>
      </c>
      <c r="AJ42" s="1">
        <v>3</v>
      </c>
      <c r="AK42" s="1">
        <v>8</v>
      </c>
      <c r="AL42" s="1">
        <v>8</v>
      </c>
      <c r="AM42" s="1">
        <v>5</v>
      </c>
      <c r="AN42" s="1">
        <v>2</v>
      </c>
      <c r="AO42" s="1">
        <v>0</v>
      </c>
      <c r="AP42" s="1">
        <v>0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">
      <c r="A43" s="5">
        <f>DATE(($K$1-2),12,1)</f>
        <v>42339</v>
      </c>
      <c r="B43" s="13" t="s">
        <v>37</v>
      </c>
      <c r="C43" s="6">
        <f t="shared" si="1"/>
        <v>45</v>
      </c>
      <c r="D43" s="13" t="s">
        <v>50</v>
      </c>
      <c r="E43" s="13" t="s">
        <v>52</v>
      </c>
      <c r="F43" s="1">
        <v>4204</v>
      </c>
      <c r="G43" s="9" t="s">
        <v>6</v>
      </c>
      <c r="H43" s="8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>
        <v>24</v>
      </c>
      <c r="AF43" s="1">
        <v>2</v>
      </c>
      <c r="AG43" s="1">
        <v>3</v>
      </c>
      <c r="AH43" s="1">
        <v>4</v>
      </c>
      <c r="AI43" s="1">
        <v>3</v>
      </c>
      <c r="AJ43" s="1">
        <v>3</v>
      </c>
      <c r="AK43" s="1">
        <v>2</v>
      </c>
      <c r="AL43" s="1">
        <v>2</v>
      </c>
      <c r="AM43" s="1">
        <v>1</v>
      </c>
      <c r="AN43" s="1">
        <v>0</v>
      </c>
      <c r="AO43" s="1">
        <v>1</v>
      </c>
      <c r="AP43" s="1">
        <v>0</v>
      </c>
      <c r="AQ43" s="1">
        <v>0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">
      <c r="A44" s="5">
        <f>DATE(($K$1-2),12,1)</f>
        <v>42339</v>
      </c>
      <c r="B44" s="13" t="s">
        <v>37</v>
      </c>
      <c r="C44" s="6">
        <f t="shared" si="1"/>
        <v>45</v>
      </c>
      <c r="D44" s="13" t="s">
        <v>50</v>
      </c>
      <c r="E44" s="13" t="s">
        <v>52</v>
      </c>
      <c r="F44" s="1">
        <v>4204</v>
      </c>
      <c r="G44" s="9" t="s">
        <v>7</v>
      </c>
      <c r="H44" s="8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>
        <v>0</v>
      </c>
      <c r="AF44" s="1">
        <v>8</v>
      </c>
      <c r="AG44" s="1">
        <v>4</v>
      </c>
      <c r="AH44" s="1">
        <v>4</v>
      </c>
      <c r="AI44" s="1">
        <v>5</v>
      </c>
      <c r="AJ44" s="1">
        <v>5</v>
      </c>
      <c r="AK44" s="1">
        <v>7</v>
      </c>
      <c r="AL44" s="1">
        <v>6</v>
      </c>
      <c r="AM44" s="1">
        <v>2</v>
      </c>
      <c r="AN44" s="1">
        <v>1</v>
      </c>
      <c r="AO44" s="1">
        <v>2</v>
      </c>
      <c r="AP44" s="1">
        <v>1</v>
      </c>
      <c r="AQ44" s="1">
        <v>0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">
      <c r="A45" s="5">
        <f>DATE(($K$1-1),1,1)</f>
        <v>42370</v>
      </c>
      <c r="B45" s="13" t="s">
        <v>38</v>
      </c>
      <c r="C45" s="6">
        <f t="shared" si="1"/>
        <v>90</v>
      </c>
      <c r="D45" s="13" t="s">
        <v>51</v>
      </c>
      <c r="E45" s="13" t="s">
        <v>53</v>
      </c>
      <c r="F45" s="1">
        <v>3200</v>
      </c>
      <c r="G45" s="9" t="s">
        <v>6</v>
      </c>
      <c r="H45" s="8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>
        <v>48</v>
      </c>
      <c r="AG45" s="1">
        <v>7</v>
      </c>
      <c r="AH45" s="1">
        <v>14</v>
      </c>
      <c r="AI45" s="1">
        <v>10</v>
      </c>
      <c r="AJ45" s="1">
        <v>5</v>
      </c>
      <c r="AK45" s="1">
        <v>2</v>
      </c>
      <c r="AL45" s="1">
        <v>1</v>
      </c>
      <c r="AM45" s="1">
        <v>2</v>
      </c>
      <c r="AN45" s="1">
        <v>1</v>
      </c>
      <c r="AO45" s="1">
        <v>0</v>
      </c>
      <c r="AP45" s="1">
        <v>0</v>
      </c>
      <c r="AQ45" s="1">
        <v>0</v>
      </c>
      <c r="AR45" s="1">
        <v>0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">
      <c r="A46" s="5">
        <f>DATE(($K$1-1),1,1)</f>
        <v>42370</v>
      </c>
      <c r="B46" s="13" t="s">
        <v>38</v>
      </c>
      <c r="C46" s="6">
        <f t="shared" si="1"/>
        <v>74</v>
      </c>
      <c r="D46" s="13" t="s">
        <v>51</v>
      </c>
      <c r="E46" s="13" t="s">
        <v>53</v>
      </c>
      <c r="F46" s="1">
        <v>3200</v>
      </c>
      <c r="G46" s="9" t="s">
        <v>7</v>
      </c>
      <c r="H46" s="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>
        <v>0</v>
      </c>
      <c r="AG46" s="1">
        <v>5</v>
      </c>
      <c r="AH46" s="1">
        <v>7</v>
      </c>
      <c r="AI46" s="1">
        <v>6</v>
      </c>
      <c r="AJ46" s="1">
        <v>6</v>
      </c>
      <c r="AK46" s="1">
        <v>7</v>
      </c>
      <c r="AL46" s="1">
        <v>5</v>
      </c>
      <c r="AM46" s="1">
        <v>8</v>
      </c>
      <c r="AN46" s="1">
        <v>12</v>
      </c>
      <c r="AO46" s="1">
        <v>5</v>
      </c>
      <c r="AP46" s="1">
        <v>8</v>
      </c>
      <c r="AQ46" s="1">
        <v>5</v>
      </c>
      <c r="AR46" s="1">
        <v>0</v>
      </c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">
      <c r="A47" s="5">
        <f>DATE(($K$1-1),2,28)</f>
        <v>42428</v>
      </c>
      <c r="B47" s="13" t="s">
        <v>39</v>
      </c>
      <c r="C47" s="6">
        <f t="shared" si="1"/>
        <v>91</v>
      </c>
      <c r="D47" s="13" t="s">
        <v>51</v>
      </c>
      <c r="E47" s="13" t="s">
        <v>52</v>
      </c>
      <c r="F47" s="1">
        <v>5020</v>
      </c>
      <c r="G47" s="9" t="s">
        <v>6</v>
      </c>
      <c r="H47" s="8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>
        <v>40</v>
      </c>
      <c r="AH47" s="1">
        <v>10</v>
      </c>
      <c r="AI47" s="1">
        <v>16</v>
      </c>
      <c r="AJ47" s="1">
        <v>8</v>
      </c>
      <c r="AK47" s="1">
        <v>5</v>
      </c>
      <c r="AL47" s="1">
        <v>1</v>
      </c>
      <c r="AM47" s="1">
        <v>6</v>
      </c>
      <c r="AN47" s="1">
        <v>3</v>
      </c>
      <c r="AO47" s="1">
        <v>1</v>
      </c>
      <c r="AP47" s="1">
        <v>0</v>
      </c>
      <c r="AQ47" s="1">
        <v>1</v>
      </c>
      <c r="AR47" s="1">
        <v>0</v>
      </c>
      <c r="AS47" s="1">
        <v>0</v>
      </c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">
      <c r="A48" s="5">
        <f>DATE(($K$1-1),2,28)</f>
        <v>42428</v>
      </c>
      <c r="B48" s="13" t="s">
        <v>39</v>
      </c>
      <c r="C48" s="6">
        <f t="shared" si="1"/>
        <v>63</v>
      </c>
      <c r="D48" s="13" t="s">
        <v>51</v>
      </c>
      <c r="E48" s="13" t="s">
        <v>52</v>
      </c>
      <c r="F48" s="1">
        <v>5020</v>
      </c>
      <c r="G48" s="9" t="s">
        <v>7</v>
      </c>
      <c r="H48" s="8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>
        <v>0</v>
      </c>
      <c r="AH48" s="1">
        <v>4</v>
      </c>
      <c r="AI48" s="1">
        <v>11</v>
      </c>
      <c r="AJ48" s="1">
        <v>5</v>
      </c>
      <c r="AK48" s="1">
        <v>4</v>
      </c>
      <c r="AL48" s="1">
        <v>6</v>
      </c>
      <c r="AM48" s="1">
        <v>4</v>
      </c>
      <c r="AN48" s="1">
        <v>6</v>
      </c>
      <c r="AO48" s="1">
        <v>6</v>
      </c>
      <c r="AP48" s="1">
        <v>3</v>
      </c>
      <c r="AQ48" s="1">
        <v>5</v>
      </c>
      <c r="AR48" s="1">
        <v>9</v>
      </c>
      <c r="AS48" s="1">
        <v>0</v>
      </c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">
      <c r="A49" s="5">
        <f>DATE(($K$1-1),3,1)</f>
        <v>42430</v>
      </c>
      <c r="B49" s="13" t="s">
        <v>40</v>
      </c>
      <c r="C49" s="6">
        <f t="shared" si="1"/>
        <v>82</v>
      </c>
      <c r="D49" s="13" t="s">
        <v>50</v>
      </c>
      <c r="E49" s="13" t="s">
        <v>52</v>
      </c>
      <c r="F49" s="1">
        <v>5500</v>
      </c>
      <c r="G49" s="9" t="s">
        <v>6</v>
      </c>
      <c r="H49" s="8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>
        <v>30</v>
      </c>
      <c r="AI49" s="1">
        <v>5</v>
      </c>
      <c r="AJ49" s="1">
        <v>13</v>
      </c>
      <c r="AK49" s="1">
        <v>14</v>
      </c>
      <c r="AL49" s="1">
        <v>8</v>
      </c>
      <c r="AM49" s="1">
        <v>6</v>
      </c>
      <c r="AN49" s="1">
        <v>2</v>
      </c>
      <c r="AO49" s="1">
        <v>1</v>
      </c>
      <c r="AP49" s="1">
        <v>1</v>
      </c>
      <c r="AQ49" s="1">
        <v>0</v>
      </c>
      <c r="AR49" s="1">
        <v>1</v>
      </c>
      <c r="AS49" s="1">
        <v>0</v>
      </c>
      <c r="AT49" s="1">
        <v>1</v>
      </c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">
      <c r="A50" s="5">
        <f>DATE(($K$1-1),3,1)</f>
        <v>42430</v>
      </c>
      <c r="B50" s="13" t="s">
        <v>40</v>
      </c>
      <c r="C50" s="6">
        <f t="shared" si="1"/>
        <v>74</v>
      </c>
      <c r="D50" s="13" t="s">
        <v>50</v>
      </c>
      <c r="E50" s="13" t="s">
        <v>52</v>
      </c>
      <c r="F50" s="1">
        <v>5500</v>
      </c>
      <c r="G50" s="9" t="s">
        <v>7</v>
      </c>
      <c r="H50" s="8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>
        <v>0</v>
      </c>
      <c r="AI50" s="1">
        <v>6</v>
      </c>
      <c r="AJ50" s="1">
        <v>8</v>
      </c>
      <c r="AK50" s="1">
        <v>7</v>
      </c>
      <c r="AL50" s="1">
        <v>7</v>
      </c>
      <c r="AM50" s="1">
        <v>6</v>
      </c>
      <c r="AN50" s="1">
        <v>3</v>
      </c>
      <c r="AO50" s="1">
        <v>10</v>
      </c>
      <c r="AP50" s="1">
        <v>12</v>
      </c>
      <c r="AQ50" s="1">
        <v>5</v>
      </c>
      <c r="AR50" s="1">
        <v>6</v>
      </c>
      <c r="AS50" s="1">
        <v>4</v>
      </c>
      <c r="AT50" s="1">
        <v>0</v>
      </c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">
      <c r="A51" s="5">
        <f>DATE(($K$1-1),5,1)</f>
        <v>42491</v>
      </c>
      <c r="B51" s="13" t="s">
        <v>41</v>
      </c>
      <c r="C51" s="6">
        <f t="shared" si="1"/>
        <v>71</v>
      </c>
      <c r="D51" s="13" t="s">
        <v>51</v>
      </c>
      <c r="E51" s="13" t="s">
        <v>52</v>
      </c>
      <c r="F51" s="1">
        <v>4500</v>
      </c>
      <c r="G51" s="9" t="s">
        <v>6</v>
      </c>
      <c r="H51" s="8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>
        <v>33</v>
      </c>
      <c r="AK51" s="1">
        <v>4</v>
      </c>
      <c r="AL51" s="1">
        <v>12</v>
      </c>
      <c r="AM51" s="1">
        <v>9</v>
      </c>
      <c r="AN51" s="1">
        <v>3</v>
      </c>
      <c r="AO51" s="1">
        <v>2</v>
      </c>
      <c r="AP51" s="1">
        <v>1</v>
      </c>
      <c r="AQ51" s="1">
        <v>3</v>
      </c>
      <c r="AR51" s="1">
        <v>0</v>
      </c>
      <c r="AS51" s="1">
        <v>0</v>
      </c>
      <c r="AT51" s="1">
        <v>1</v>
      </c>
      <c r="AU51" s="1">
        <v>2</v>
      </c>
      <c r="AV51" s="1">
        <v>1</v>
      </c>
      <c r="AW51" s="1"/>
      <c r="AX51" s="1"/>
      <c r="AY51" s="1"/>
      <c r="AZ51" s="1"/>
      <c r="BA51" s="1"/>
      <c r="BB51" s="1"/>
      <c r="BC51" s="1"/>
    </row>
    <row r="52" spans="1:55" x14ac:dyDescent="0.2">
      <c r="A52" s="5">
        <f>DATE(($K$1-1),5,1)</f>
        <v>42491</v>
      </c>
      <c r="B52" s="13" t="s">
        <v>41</v>
      </c>
      <c r="C52" s="6">
        <f t="shared" si="1"/>
        <v>64</v>
      </c>
      <c r="D52" s="13" t="s">
        <v>51</v>
      </c>
      <c r="E52" s="13" t="s">
        <v>52</v>
      </c>
      <c r="F52" s="1">
        <v>4500</v>
      </c>
      <c r="G52" s="9" t="s">
        <v>7</v>
      </c>
      <c r="H52" s="8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>
        <v>0</v>
      </c>
      <c r="AK52" s="1">
        <v>8</v>
      </c>
      <c r="AL52" s="1">
        <v>8</v>
      </c>
      <c r="AM52" s="1">
        <v>6</v>
      </c>
      <c r="AN52" s="1">
        <v>5</v>
      </c>
      <c r="AO52" s="1">
        <v>7</v>
      </c>
      <c r="AP52" s="1">
        <v>7</v>
      </c>
      <c r="AQ52" s="1">
        <v>2</v>
      </c>
      <c r="AR52" s="1">
        <v>7</v>
      </c>
      <c r="AS52" s="1">
        <v>6</v>
      </c>
      <c r="AT52" s="1">
        <v>7</v>
      </c>
      <c r="AU52" s="1">
        <v>1</v>
      </c>
      <c r="AV52" s="1">
        <v>0</v>
      </c>
      <c r="AW52" s="1"/>
      <c r="AX52" s="1"/>
      <c r="AY52" s="1"/>
      <c r="AZ52" s="1"/>
      <c r="BA52" s="1"/>
      <c r="BB52" s="1"/>
      <c r="BC52" s="1"/>
    </row>
    <row r="53" spans="1:55" x14ac:dyDescent="0.2">
      <c r="A53" s="5">
        <f>DATE(($K$1-1),6,1)</f>
        <v>42522</v>
      </c>
      <c r="B53" s="13" t="s">
        <v>42</v>
      </c>
      <c r="C53" s="6">
        <f t="shared" si="1"/>
        <v>87</v>
      </c>
      <c r="D53" s="13" t="s">
        <v>51</v>
      </c>
      <c r="E53" s="13" t="s">
        <v>52</v>
      </c>
      <c r="F53" s="1">
        <v>5600</v>
      </c>
      <c r="G53" s="9" t="s">
        <v>6</v>
      </c>
      <c r="H53" s="8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>
        <v>45</v>
      </c>
      <c r="AL53" s="1">
        <v>7</v>
      </c>
      <c r="AM53" s="1">
        <v>14</v>
      </c>
      <c r="AN53" s="1">
        <v>10</v>
      </c>
      <c r="AO53" s="1">
        <v>5</v>
      </c>
      <c r="AP53" s="1">
        <v>2</v>
      </c>
      <c r="AQ53" s="1">
        <v>1</v>
      </c>
      <c r="AR53" s="1">
        <v>2</v>
      </c>
      <c r="AS53" s="1">
        <v>1</v>
      </c>
      <c r="AT53" s="1">
        <v>0</v>
      </c>
      <c r="AU53" s="1">
        <v>0</v>
      </c>
      <c r="AV53" s="1">
        <v>0</v>
      </c>
      <c r="AW53" s="1">
        <v>0</v>
      </c>
      <c r="AX53" s="1"/>
      <c r="AY53" s="1"/>
      <c r="AZ53" s="1"/>
      <c r="BA53" s="1"/>
      <c r="BB53" s="1"/>
      <c r="BC53" s="1"/>
    </row>
    <row r="54" spans="1:55" x14ac:dyDescent="0.2">
      <c r="A54" s="5">
        <f>DATE(($K$1-1),6,1)</f>
        <v>42522</v>
      </c>
      <c r="B54" s="13" t="s">
        <v>42</v>
      </c>
      <c r="C54" s="6">
        <f t="shared" si="1"/>
        <v>72</v>
      </c>
      <c r="D54" s="13" t="s">
        <v>51</v>
      </c>
      <c r="E54" s="13" t="s">
        <v>52</v>
      </c>
      <c r="F54" s="1">
        <v>5600</v>
      </c>
      <c r="G54" s="9" t="s">
        <v>7</v>
      </c>
      <c r="H54" s="8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>
        <v>0</v>
      </c>
      <c r="AL54" s="1">
        <v>5</v>
      </c>
      <c r="AM54" s="1">
        <v>7</v>
      </c>
      <c r="AN54" s="1">
        <v>6</v>
      </c>
      <c r="AO54" s="1">
        <v>6</v>
      </c>
      <c r="AP54" s="1">
        <v>7</v>
      </c>
      <c r="AQ54" s="1">
        <v>5</v>
      </c>
      <c r="AR54" s="1">
        <v>8</v>
      </c>
      <c r="AS54" s="1">
        <v>12</v>
      </c>
      <c r="AT54" s="1">
        <v>5</v>
      </c>
      <c r="AU54" s="1">
        <v>6</v>
      </c>
      <c r="AV54" s="1">
        <v>5</v>
      </c>
      <c r="AW54" s="1">
        <v>0</v>
      </c>
      <c r="AX54" s="1"/>
      <c r="AY54" s="1"/>
      <c r="AZ54" s="1"/>
      <c r="BA54" s="1"/>
      <c r="BB54" s="1"/>
      <c r="BC54" s="1"/>
    </row>
    <row r="55" spans="1:55" x14ac:dyDescent="0.2">
      <c r="A55" s="5">
        <f>DATE(($K$1-1),7,30)</f>
        <v>42581</v>
      </c>
      <c r="B55" s="13" t="s">
        <v>43</v>
      </c>
      <c r="C55" s="6">
        <f t="shared" si="1"/>
        <v>97</v>
      </c>
      <c r="D55" s="13" t="s">
        <v>51</v>
      </c>
      <c r="E55" s="13" t="s">
        <v>52</v>
      </c>
      <c r="F55" s="1">
        <v>5600</v>
      </c>
      <c r="G55" s="9" t="s">
        <v>6</v>
      </c>
      <c r="H55" s="8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>
        <v>46</v>
      </c>
      <c r="AM55" s="1">
        <v>10</v>
      </c>
      <c r="AN55" s="1">
        <v>16</v>
      </c>
      <c r="AO55" s="1">
        <v>8</v>
      </c>
      <c r="AP55" s="1">
        <v>5</v>
      </c>
      <c r="AQ55" s="1">
        <v>1</v>
      </c>
      <c r="AR55" s="1">
        <v>6</v>
      </c>
      <c r="AS55" s="1">
        <v>3</v>
      </c>
      <c r="AT55" s="1">
        <v>1</v>
      </c>
      <c r="AU55" s="1">
        <v>0</v>
      </c>
      <c r="AV55" s="1">
        <v>1</v>
      </c>
      <c r="AW55" s="1">
        <v>0</v>
      </c>
      <c r="AX55" s="1">
        <v>0</v>
      </c>
      <c r="AY55" s="1"/>
      <c r="AZ55" s="1"/>
      <c r="BA55" s="1"/>
      <c r="BB55" s="1"/>
      <c r="BC55" s="1"/>
    </row>
    <row r="56" spans="1:55" x14ac:dyDescent="0.2">
      <c r="A56" s="5">
        <f>DATE(($K$1-1),7,30)</f>
        <v>42581</v>
      </c>
      <c r="B56" s="13" t="s">
        <v>43</v>
      </c>
      <c r="C56" s="6">
        <f t="shared" si="1"/>
        <v>69</v>
      </c>
      <c r="D56" s="13" t="s">
        <v>51</v>
      </c>
      <c r="E56" s="13" t="s">
        <v>52</v>
      </c>
      <c r="F56" s="1">
        <v>5600</v>
      </c>
      <c r="G56" s="9" t="s">
        <v>7</v>
      </c>
      <c r="H56" s="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>
        <v>0</v>
      </c>
      <c r="AM56" s="1">
        <v>4</v>
      </c>
      <c r="AN56" s="1">
        <v>11</v>
      </c>
      <c r="AO56" s="1">
        <v>5</v>
      </c>
      <c r="AP56" s="1">
        <v>8</v>
      </c>
      <c r="AQ56" s="1">
        <v>6</v>
      </c>
      <c r="AR56" s="1">
        <v>4</v>
      </c>
      <c r="AS56" s="1">
        <v>6</v>
      </c>
      <c r="AT56" s="1">
        <v>8</v>
      </c>
      <c r="AU56" s="1">
        <v>3</v>
      </c>
      <c r="AV56" s="1">
        <v>5</v>
      </c>
      <c r="AW56" s="1">
        <v>9</v>
      </c>
      <c r="AX56" s="1">
        <v>0</v>
      </c>
      <c r="AY56" s="1"/>
      <c r="AZ56" s="1"/>
      <c r="BA56" s="1"/>
      <c r="BB56" s="1"/>
      <c r="BC56" s="1"/>
    </row>
    <row r="57" spans="1:55" x14ac:dyDescent="0.2">
      <c r="A57" s="5">
        <f>DATE(($K$1-1),8,1)</f>
        <v>42583</v>
      </c>
      <c r="B57" s="13" t="s">
        <v>44</v>
      </c>
      <c r="C57" s="6">
        <f t="shared" si="1"/>
        <v>123</v>
      </c>
      <c r="D57" s="13" t="s">
        <v>50</v>
      </c>
      <c r="E57" s="13" t="s">
        <v>52</v>
      </c>
      <c r="F57" s="1">
        <v>6100</v>
      </c>
      <c r="G57" s="9" t="s">
        <v>6</v>
      </c>
      <c r="H57" s="8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>
        <v>60</v>
      </c>
      <c r="AN57" s="1">
        <v>15</v>
      </c>
      <c r="AO57" s="1">
        <v>13</v>
      </c>
      <c r="AP57" s="1">
        <v>14</v>
      </c>
      <c r="AQ57" s="1">
        <v>8</v>
      </c>
      <c r="AR57" s="1">
        <v>6</v>
      </c>
      <c r="AS57" s="1">
        <v>2</v>
      </c>
      <c r="AT57" s="1">
        <v>1</v>
      </c>
      <c r="AU57" s="1">
        <v>1</v>
      </c>
      <c r="AV57" s="1">
        <v>0</v>
      </c>
      <c r="AW57" s="1">
        <v>1</v>
      </c>
      <c r="AX57" s="1">
        <v>2</v>
      </c>
      <c r="AY57" s="1">
        <v>0</v>
      </c>
      <c r="AZ57" s="1"/>
      <c r="BA57" s="1"/>
      <c r="BB57" s="1"/>
      <c r="BC57" s="1"/>
    </row>
    <row r="58" spans="1:55" x14ac:dyDescent="0.2">
      <c r="A58" s="5">
        <f>DATE(($K$1-1),8,1)</f>
        <v>42583</v>
      </c>
      <c r="B58" s="13" t="s">
        <v>44</v>
      </c>
      <c r="C58" s="6">
        <f t="shared" si="1"/>
        <v>99</v>
      </c>
      <c r="D58" s="13" t="s">
        <v>50</v>
      </c>
      <c r="E58" s="13" t="s">
        <v>52</v>
      </c>
      <c r="F58" s="1">
        <v>6100</v>
      </c>
      <c r="G58" s="9" t="s">
        <v>7</v>
      </c>
      <c r="H58" s="8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>
        <v>0</v>
      </c>
      <c r="AN58" s="1">
        <v>6</v>
      </c>
      <c r="AO58" s="1">
        <v>8</v>
      </c>
      <c r="AP58" s="1">
        <v>7</v>
      </c>
      <c r="AQ58" s="1">
        <v>7</v>
      </c>
      <c r="AR58" s="1">
        <v>6</v>
      </c>
      <c r="AS58" s="1">
        <v>5</v>
      </c>
      <c r="AT58" s="1">
        <v>10</v>
      </c>
      <c r="AU58" s="1">
        <v>12</v>
      </c>
      <c r="AV58" s="1">
        <v>15</v>
      </c>
      <c r="AW58" s="1">
        <v>16</v>
      </c>
      <c r="AX58" s="1">
        <v>7</v>
      </c>
      <c r="AY58" s="1">
        <v>0</v>
      </c>
      <c r="AZ58" s="1"/>
      <c r="BA58" s="1"/>
      <c r="BB58" s="1"/>
      <c r="BC58" s="1"/>
    </row>
    <row r="59" spans="1:55" x14ac:dyDescent="0.2">
      <c r="A59" s="5">
        <f>DATE(($K$1-1),10,1)</f>
        <v>42644</v>
      </c>
      <c r="B59" s="13" t="s">
        <v>45</v>
      </c>
      <c r="C59" s="6">
        <f t="shared" si="1"/>
        <v>102</v>
      </c>
      <c r="D59" s="13" t="s">
        <v>51</v>
      </c>
      <c r="E59" s="13" t="s">
        <v>53</v>
      </c>
      <c r="F59" s="1">
        <v>6750</v>
      </c>
      <c r="G59" s="9" t="s">
        <v>6</v>
      </c>
      <c r="H59" s="8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>
        <v>55</v>
      </c>
      <c r="AP59" s="1">
        <v>14</v>
      </c>
      <c r="AQ59" s="1">
        <v>12</v>
      </c>
      <c r="AR59" s="1">
        <v>9</v>
      </c>
      <c r="AS59" s="1">
        <v>3</v>
      </c>
      <c r="AT59" s="1">
        <v>2</v>
      </c>
      <c r="AU59" s="1">
        <v>1</v>
      </c>
      <c r="AV59" s="1">
        <v>3</v>
      </c>
      <c r="AW59" s="1">
        <v>0</v>
      </c>
      <c r="AX59" s="1">
        <v>0</v>
      </c>
      <c r="AY59" s="1">
        <v>1</v>
      </c>
      <c r="AZ59" s="1">
        <v>2</v>
      </c>
      <c r="BA59" s="1">
        <v>0</v>
      </c>
      <c r="BB59" s="1"/>
      <c r="BC59" s="1"/>
    </row>
    <row r="60" spans="1:55" x14ac:dyDescent="0.2">
      <c r="A60" s="5">
        <f>DATE(($K$1-1),10,1)</f>
        <v>42644</v>
      </c>
      <c r="B60" s="13" t="s">
        <v>45</v>
      </c>
      <c r="C60" s="6">
        <f t="shared" si="1"/>
        <v>88</v>
      </c>
      <c r="D60" s="13" t="s">
        <v>51</v>
      </c>
      <c r="E60" s="13" t="s">
        <v>53</v>
      </c>
      <c r="F60" s="1">
        <v>6750</v>
      </c>
      <c r="G60" s="9" t="s">
        <v>7</v>
      </c>
      <c r="H60" s="8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>
        <v>0</v>
      </c>
      <c r="AP60" s="1">
        <v>8</v>
      </c>
      <c r="AQ60" s="1">
        <v>8</v>
      </c>
      <c r="AR60" s="1">
        <v>16</v>
      </c>
      <c r="AS60" s="1">
        <v>9</v>
      </c>
      <c r="AT60" s="1">
        <v>7</v>
      </c>
      <c r="AU60" s="1">
        <v>7</v>
      </c>
      <c r="AV60" s="1">
        <v>2</v>
      </c>
      <c r="AW60" s="1">
        <v>17</v>
      </c>
      <c r="AX60" s="1">
        <v>6</v>
      </c>
      <c r="AY60" s="1">
        <v>7</v>
      </c>
      <c r="AZ60" s="1">
        <v>1</v>
      </c>
      <c r="BA60" s="1">
        <v>0</v>
      </c>
      <c r="BB60" s="1"/>
      <c r="BC60" s="1"/>
    </row>
    <row r="61" spans="1:55" x14ac:dyDescent="0.2">
      <c r="A61" s="5">
        <f>DATE(($K$1-1),11,1)</f>
        <v>42675</v>
      </c>
      <c r="B61" s="13" t="s">
        <v>46</v>
      </c>
      <c r="C61" s="6">
        <f t="shared" si="1"/>
        <v>101</v>
      </c>
      <c r="D61" s="13" t="s">
        <v>51</v>
      </c>
      <c r="E61" s="13" t="s">
        <v>52</v>
      </c>
      <c r="F61" s="1">
        <v>7504</v>
      </c>
      <c r="G61" s="9" t="s">
        <v>6</v>
      </c>
      <c r="H61" s="8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>
        <v>50</v>
      </c>
      <c r="AQ61" s="1">
        <v>10</v>
      </c>
      <c r="AR61" s="1">
        <v>16</v>
      </c>
      <c r="AS61" s="1">
        <v>8</v>
      </c>
      <c r="AT61" s="1">
        <v>5</v>
      </c>
      <c r="AU61" s="1">
        <v>1</v>
      </c>
      <c r="AV61" s="1">
        <v>6</v>
      </c>
      <c r="AW61" s="1">
        <v>3</v>
      </c>
      <c r="AX61" s="1">
        <v>1</v>
      </c>
      <c r="AY61" s="1">
        <v>0</v>
      </c>
      <c r="AZ61" s="1">
        <v>1</v>
      </c>
      <c r="BA61" s="1">
        <v>0</v>
      </c>
      <c r="BB61" s="1">
        <v>0</v>
      </c>
      <c r="BC61" s="1"/>
    </row>
    <row r="62" spans="1:55" x14ac:dyDescent="0.2">
      <c r="A62" s="5">
        <f>DATE(($K$1-1),11,1)</f>
        <v>42675</v>
      </c>
      <c r="B62" s="13" t="s">
        <v>46</v>
      </c>
      <c r="C62" s="6">
        <f t="shared" si="1"/>
        <v>69</v>
      </c>
      <c r="D62" s="13" t="s">
        <v>51</v>
      </c>
      <c r="E62" s="13" t="s">
        <v>52</v>
      </c>
      <c r="F62" s="1">
        <v>7504</v>
      </c>
      <c r="G62" s="9" t="s">
        <v>7</v>
      </c>
      <c r="H62" s="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>
        <v>0</v>
      </c>
      <c r="AQ62" s="1">
        <v>4</v>
      </c>
      <c r="AR62" s="1">
        <v>11</v>
      </c>
      <c r="AS62" s="1">
        <v>5</v>
      </c>
      <c r="AT62" s="1">
        <v>8</v>
      </c>
      <c r="AU62" s="1">
        <v>6</v>
      </c>
      <c r="AV62" s="1">
        <v>4</v>
      </c>
      <c r="AW62" s="1">
        <v>6</v>
      </c>
      <c r="AX62" s="1">
        <v>8</v>
      </c>
      <c r="AY62" s="1">
        <v>3</v>
      </c>
      <c r="AZ62" s="1">
        <v>5</v>
      </c>
      <c r="BA62" s="1">
        <v>9</v>
      </c>
      <c r="BB62" s="1">
        <v>0</v>
      </c>
      <c r="BC62" s="1"/>
    </row>
    <row r="63" spans="1:55" x14ac:dyDescent="0.2">
      <c r="A63" s="5">
        <f>DATE(($K$1-1),12,1)</f>
        <v>42705</v>
      </c>
      <c r="B63" s="13" t="s">
        <v>47</v>
      </c>
      <c r="C63" s="6">
        <f t="shared" si="1"/>
        <v>126</v>
      </c>
      <c r="D63" s="13" t="s">
        <v>50</v>
      </c>
      <c r="E63" s="13" t="s">
        <v>53</v>
      </c>
      <c r="F63" s="1">
        <v>4932</v>
      </c>
      <c r="G63" s="9" t="s">
        <v>6</v>
      </c>
      <c r="H63" s="8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>
        <v>63</v>
      </c>
      <c r="AR63" s="1">
        <v>15</v>
      </c>
      <c r="AS63" s="1">
        <v>13</v>
      </c>
      <c r="AT63" s="1">
        <v>14</v>
      </c>
      <c r="AU63" s="1">
        <v>8</v>
      </c>
      <c r="AV63" s="1">
        <v>6</v>
      </c>
      <c r="AW63" s="1">
        <v>2</v>
      </c>
      <c r="AX63" s="1">
        <v>1</v>
      </c>
      <c r="AY63" s="1">
        <v>1</v>
      </c>
      <c r="AZ63" s="1">
        <v>0</v>
      </c>
      <c r="BA63" s="1">
        <v>1</v>
      </c>
      <c r="BB63" s="1">
        <v>2</v>
      </c>
      <c r="BC63" s="1">
        <v>0</v>
      </c>
    </row>
    <row r="64" spans="1:55" x14ac:dyDescent="0.2">
      <c r="A64" s="5">
        <f>DATE(($K$1-1),12,1)</f>
        <v>42705</v>
      </c>
      <c r="B64" s="13" t="s">
        <v>47</v>
      </c>
      <c r="C64" s="6">
        <f t="shared" si="1"/>
        <v>99</v>
      </c>
      <c r="D64" s="13" t="s">
        <v>50</v>
      </c>
      <c r="E64" s="13" t="s">
        <v>53</v>
      </c>
      <c r="F64" s="1">
        <v>4932</v>
      </c>
      <c r="G64" s="9" t="s">
        <v>7</v>
      </c>
      <c r="H64" s="8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>
        <v>0</v>
      </c>
      <c r="AR64" s="1">
        <v>6</v>
      </c>
      <c r="AS64" s="1">
        <v>8</v>
      </c>
      <c r="AT64" s="1">
        <v>7</v>
      </c>
      <c r="AU64" s="1">
        <v>7</v>
      </c>
      <c r="AV64" s="1">
        <v>6</v>
      </c>
      <c r="AW64" s="1">
        <v>5</v>
      </c>
      <c r="AX64" s="1">
        <v>10</v>
      </c>
      <c r="AY64" s="1">
        <v>12</v>
      </c>
      <c r="AZ64" s="1">
        <v>15</v>
      </c>
      <c r="BA64" s="1">
        <v>16</v>
      </c>
      <c r="BB64" s="1">
        <v>7</v>
      </c>
      <c r="BC64" s="1">
        <v>0</v>
      </c>
    </row>
  </sheetData>
  <sortState ref="A5:BC64">
    <sortCondition ref="A5:A64"/>
    <sortCondition descending="1" ref="G5:G64"/>
  </sortState>
  <phoneticPr fontId="0" type="noConversion"/>
  <pageMargins left="0.75" right="0.75" top="1" bottom="1" header="0.5" footer="0.5"/>
  <pageSetup orientation="landscape" verticalDpi="4294967292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1"/>
  <sheetViews>
    <sheetView workbookViewId="0">
      <selection activeCell="C26" sqref="C26"/>
    </sheetView>
  </sheetViews>
  <sheetFormatPr defaultColWidth="8.7109375" defaultRowHeight="12.75" x14ac:dyDescent="0.2"/>
  <cols>
    <col min="1" max="1" width="8.7109375" style="12"/>
    <col min="2" max="2" width="3.7109375" style="11" customWidth="1"/>
    <col min="3" max="16384" width="8.7109375" style="11"/>
  </cols>
  <sheetData>
    <row r="2" spans="1:3" x14ac:dyDescent="0.2">
      <c r="B2" s="11" t="s">
        <v>27</v>
      </c>
    </row>
    <row r="3" spans="1:3" x14ac:dyDescent="0.2">
      <c r="C3" s="11" t="s">
        <v>18</v>
      </c>
    </row>
    <row r="4" spans="1:3" x14ac:dyDescent="0.2">
      <c r="C4" s="11" t="s">
        <v>22</v>
      </c>
    </row>
    <row r="5" spans="1:3" x14ac:dyDescent="0.2">
      <c r="C5" s="11" t="s">
        <v>23</v>
      </c>
    </row>
    <row r="6" spans="1:3" x14ac:dyDescent="0.2">
      <c r="A6" s="12" t="s">
        <v>28</v>
      </c>
      <c r="C6" s="11" t="s">
        <v>19</v>
      </c>
    </row>
    <row r="7" spans="1:3" x14ac:dyDescent="0.2">
      <c r="A7" s="12" t="s">
        <v>28</v>
      </c>
      <c r="C7" s="11" t="s">
        <v>20</v>
      </c>
    </row>
    <row r="8" spans="1:3" x14ac:dyDescent="0.2">
      <c r="C8" s="11" t="s">
        <v>21</v>
      </c>
    </row>
    <row r="9" spans="1:3" x14ac:dyDescent="0.2">
      <c r="C9" s="11" t="s">
        <v>24</v>
      </c>
    </row>
    <row r="10" spans="1:3" x14ac:dyDescent="0.2">
      <c r="C10" s="11" t="s">
        <v>25</v>
      </c>
    </row>
    <row r="11" spans="1:3" x14ac:dyDescent="0.2">
      <c r="C11" s="11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F6D65-C6EB-4592-92DC-295115CAB03E}">
  <dimension ref="A1:T19"/>
  <sheetViews>
    <sheetView workbookViewId="0">
      <selection activeCell="Q8" sqref="Q8:Q20"/>
    </sheetView>
  </sheetViews>
  <sheetFormatPr defaultRowHeight="12.75" x14ac:dyDescent="0.2"/>
  <sheetData>
    <row r="1" spans="1:20" ht="13.5" thickBot="1" x14ac:dyDescent="0.25">
      <c r="A1" s="18" t="s">
        <v>1</v>
      </c>
      <c r="B1" s="19" t="s">
        <v>2</v>
      </c>
      <c r="C1" s="20" t="s">
        <v>48</v>
      </c>
      <c r="D1" s="20" t="s">
        <v>49</v>
      </c>
      <c r="E1" s="20" t="s">
        <v>19</v>
      </c>
      <c r="F1" s="19" t="s">
        <v>3</v>
      </c>
      <c r="G1" s="19" t="s">
        <v>4</v>
      </c>
      <c r="H1" s="21">
        <v>42705</v>
      </c>
      <c r="I1" s="21">
        <v>42736</v>
      </c>
      <c r="J1" s="21">
        <v>42767</v>
      </c>
      <c r="K1" s="21">
        <v>42795</v>
      </c>
      <c r="L1" s="21">
        <v>42826</v>
      </c>
      <c r="M1" s="21">
        <v>42856</v>
      </c>
      <c r="N1" s="21">
        <v>42887</v>
      </c>
      <c r="O1" s="21">
        <v>42917</v>
      </c>
      <c r="P1" s="21">
        <v>42948</v>
      </c>
      <c r="Q1" s="21">
        <v>42979</v>
      </c>
      <c r="R1" s="21">
        <v>43009</v>
      </c>
      <c r="S1" s="21">
        <v>43040</v>
      </c>
      <c r="T1" s="21">
        <v>43070</v>
      </c>
    </row>
    <row r="2" spans="1:20" ht="13.5" thickTop="1" x14ac:dyDescent="0.2">
      <c r="A2" s="22">
        <v>42705</v>
      </c>
      <c r="B2" s="23" t="s">
        <v>47</v>
      </c>
      <c r="C2" s="24">
        <v>126</v>
      </c>
      <c r="D2" s="23" t="s">
        <v>50</v>
      </c>
      <c r="E2" s="23" t="s">
        <v>53</v>
      </c>
      <c r="F2" s="25">
        <v>4932</v>
      </c>
      <c r="G2" s="26" t="s">
        <v>6</v>
      </c>
      <c r="H2" s="25">
        <v>63</v>
      </c>
      <c r="I2" s="25">
        <v>15</v>
      </c>
      <c r="J2" s="25">
        <v>13</v>
      </c>
      <c r="K2" s="25">
        <v>14</v>
      </c>
      <c r="L2" s="25">
        <v>8</v>
      </c>
      <c r="M2" s="25">
        <v>6</v>
      </c>
      <c r="N2" s="25">
        <v>2</v>
      </c>
      <c r="O2" s="25">
        <v>1</v>
      </c>
      <c r="P2" s="25">
        <v>1</v>
      </c>
      <c r="Q2" s="25">
        <v>0</v>
      </c>
      <c r="R2" s="25">
        <v>1</v>
      </c>
      <c r="S2" s="25">
        <v>2</v>
      </c>
      <c r="T2" s="25">
        <v>0</v>
      </c>
    </row>
    <row r="3" spans="1:20" x14ac:dyDescent="0.2">
      <c r="A3" s="22">
        <v>42705</v>
      </c>
      <c r="B3" s="23" t="s">
        <v>47</v>
      </c>
      <c r="C3" s="24">
        <v>99</v>
      </c>
      <c r="D3" s="23" t="s">
        <v>50</v>
      </c>
      <c r="E3" s="23" t="s">
        <v>53</v>
      </c>
      <c r="F3" s="25">
        <v>4932</v>
      </c>
      <c r="G3" s="26" t="s">
        <v>7</v>
      </c>
      <c r="H3" s="25">
        <v>0</v>
      </c>
      <c r="I3" s="25">
        <v>6</v>
      </c>
      <c r="J3" s="25">
        <v>8</v>
      </c>
      <c r="K3" s="25">
        <v>7</v>
      </c>
      <c r="L3" s="25">
        <v>7</v>
      </c>
      <c r="M3" s="25">
        <v>6</v>
      </c>
      <c r="N3" s="25">
        <v>5</v>
      </c>
      <c r="O3" s="25">
        <v>10</v>
      </c>
      <c r="P3" s="25">
        <v>12</v>
      </c>
      <c r="Q3" s="25">
        <v>15</v>
      </c>
      <c r="R3" s="25">
        <v>16</v>
      </c>
      <c r="S3" s="25">
        <v>7</v>
      </c>
      <c r="T3" s="25">
        <v>0</v>
      </c>
    </row>
    <row r="6" spans="1:20" x14ac:dyDescent="0.2">
      <c r="A6" s="27" t="s">
        <v>54</v>
      </c>
      <c r="B6" s="27" t="s">
        <v>55</v>
      </c>
      <c r="C6" s="27" t="s">
        <v>56</v>
      </c>
      <c r="D6" s="27" t="s">
        <v>57</v>
      </c>
      <c r="E6" s="27" t="s">
        <v>58</v>
      </c>
      <c r="F6" s="27"/>
    </row>
    <row r="7" spans="1:20" x14ac:dyDescent="0.2">
      <c r="A7" s="27">
        <v>0</v>
      </c>
      <c r="B7" s="28">
        <v>63</v>
      </c>
      <c r="C7" s="28">
        <v>0</v>
      </c>
      <c r="D7" s="28">
        <v>63</v>
      </c>
      <c r="E7" s="28">
        <v>63</v>
      </c>
      <c r="F7" s="28"/>
      <c r="G7" s="25"/>
      <c r="H7" s="25"/>
      <c r="I7" s="25"/>
      <c r="J7" s="25"/>
      <c r="K7" s="25"/>
      <c r="L7" s="25"/>
      <c r="M7" s="25"/>
      <c r="N7" s="25"/>
    </row>
    <row r="8" spans="1:20" x14ac:dyDescent="0.2">
      <c r="A8" s="27">
        <v>1</v>
      </c>
      <c r="B8" s="28">
        <v>15</v>
      </c>
      <c r="C8" s="28">
        <v>6</v>
      </c>
      <c r="D8" s="28">
        <f>D7+B8</f>
        <v>78</v>
      </c>
      <c r="E8" s="28">
        <f>D8-SUM(C7:C8)</f>
        <v>72</v>
      </c>
      <c r="F8" s="28"/>
      <c r="G8" s="25"/>
      <c r="H8" s="25"/>
      <c r="I8" s="25"/>
      <c r="J8" s="25"/>
      <c r="K8" s="25"/>
      <c r="L8" s="25"/>
      <c r="M8" s="25"/>
      <c r="N8" s="25"/>
    </row>
    <row r="9" spans="1:20" x14ac:dyDescent="0.2">
      <c r="A9" s="27">
        <v>2</v>
      </c>
      <c r="B9" s="28">
        <v>13</v>
      </c>
      <c r="C9" s="28">
        <v>8</v>
      </c>
      <c r="D9" s="28">
        <f>D8+B9</f>
        <v>91</v>
      </c>
      <c r="E9" s="28">
        <f>D9-SUM(C7:C9)</f>
        <v>77</v>
      </c>
      <c r="F9" s="28"/>
      <c r="G9" s="25"/>
      <c r="H9" s="25"/>
      <c r="I9" s="25"/>
      <c r="J9" s="25"/>
      <c r="K9" s="25"/>
      <c r="L9" s="25"/>
      <c r="M9" s="25"/>
      <c r="N9" s="25"/>
    </row>
    <row r="10" spans="1:20" x14ac:dyDescent="0.2">
      <c r="A10" s="27">
        <v>3</v>
      </c>
      <c r="B10" s="28">
        <v>14</v>
      </c>
      <c r="C10" s="28">
        <v>7</v>
      </c>
      <c r="D10" s="28">
        <f t="shared" ref="D10:D19" si="0">D9+B10</f>
        <v>105</v>
      </c>
      <c r="E10" s="28">
        <f>D10-SUM(C7:C10)</f>
        <v>84</v>
      </c>
      <c r="F10" s="28"/>
      <c r="G10" s="25"/>
      <c r="H10" s="25"/>
      <c r="I10" s="25"/>
      <c r="J10" s="25"/>
      <c r="K10" s="25"/>
      <c r="L10" s="25"/>
      <c r="M10" s="25"/>
      <c r="N10" s="25"/>
    </row>
    <row r="11" spans="1:20" x14ac:dyDescent="0.2">
      <c r="A11" s="27">
        <v>4</v>
      </c>
      <c r="B11" s="28">
        <v>8</v>
      </c>
      <c r="C11" s="28">
        <v>7</v>
      </c>
      <c r="D11" s="28">
        <f t="shared" si="0"/>
        <v>113</v>
      </c>
      <c r="E11" s="28">
        <f>D11-SUM(C7:C11)</f>
        <v>85</v>
      </c>
      <c r="F11" s="28"/>
      <c r="G11" s="25"/>
      <c r="H11" s="25"/>
      <c r="I11" s="25"/>
      <c r="J11" s="25"/>
      <c r="K11" s="25"/>
      <c r="L11" s="25"/>
      <c r="M11" s="25"/>
      <c r="N11" s="25"/>
    </row>
    <row r="12" spans="1:20" x14ac:dyDescent="0.2">
      <c r="A12" s="27">
        <v>5</v>
      </c>
      <c r="B12" s="28">
        <v>6</v>
      </c>
      <c r="C12" s="28">
        <v>6</v>
      </c>
      <c r="D12" s="28">
        <f t="shared" si="0"/>
        <v>119</v>
      </c>
      <c r="E12" s="28">
        <f>D12-SUM(C7:C12)</f>
        <v>85</v>
      </c>
      <c r="F12" s="28"/>
      <c r="G12" s="25"/>
      <c r="H12" s="25"/>
      <c r="I12" s="25"/>
      <c r="J12" s="25"/>
      <c r="K12" s="25"/>
      <c r="L12" s="25"/>
      <c r="M12" s="25"/>
      <c r="N12" s="25"/>
    </row>
    <row r="13" spans="1:20" x14ac:dyDescent="0.2">
      <c r="A13" s="27">
        <v>6</v>
      </c>
      <c r="B13" s="28">
        <v>2</v>
      </c>
      <c r="C13" s="28">
        <v>5</v>
      </c>
      <c r="D13" s="28">
        <f t="shared" si="0"/>
        <v>121</v>
      </c>
      <c r="E13" s="28">
        <f>D13-SUM(C7:C13)</f>
        <v>82</v>
      </c>
      <c r="F13" s="28"/>
      <c r="G13" s="25"/>
      <c r="H13" s="25"/>
      <c r="I13" s="25"/>
      <c r="J13" s="25"/>
      <c r="K13" s="25"/>
      <c r="L13" s="25"/>
      <c r="M13" s="25"/>
      <c r="N13" s="25"/>
    </row>
    <row r="14" spans="1:20" x14ac:dyDescent="0.2">
      <c r="A14" s="27">
        <v>7</v>
      </c>
      <c r="B14" s="28">
        <v>1</v>
      </c>
      <c r="C14" s="28">
        <v>10</v>
      </c>
      <c r="D14" s="28">
        <f t="shared" si="0"/>
        <v>122</v>
      </c>
      <c r="E14" s="28">
        <f>D14-SUM(C7:C14)</f>
        <v>73</v>
      </c>
      <c r="F14" s="28"/>
      <c r="G14" s="25"/>
      <c r="H14" s="25"/>
      <c r="I14" s="25"/>
      <c r="J14" s="25"/>
      <c r="K14" s="25"/>
      <c r="L14" s="25"/>
      <c r="M14" s="25"/>
      <c r="N14" s="25"/>
    </row>
    <row r="15" spans="1:20" x14ac:dyDescent="0.2">
      <c r="A15" s="27">
        <v>8</v>
      </c>
      <c r="B15" s="28">
        <v>1</v>
      </c>
      <c r="C15" s="28">
        <v>12</v>
      </c>
      <c r="D15" s="28">
        <f t="shared" si="0"/>
        <v>123</v>
      </c>
      <c r="E15" s="28">
        <f>D15-SUM(C7:C15)</f>
        <v>62</v>
      </c>
      <c r="F15" s="28"/>
      <c r="G15" s="25"/>
      <c r="H15" s="25"/>
      <c r="I15" s="25"/>
      <c r="J15" s="25"/>
      <c r="K15" s="25"/>
      <c r="L15" s="25"/>
      <c r="M15" s="25"/>
      <c r="N15" s="25"/>
    </row>
    <row r="16" spans="1:20" x14ac:dyDescent="0.2">
      <c r="A16" s="27">
        <v>9</v>
      </c>
      <c r="B16" s="28">
        <v>0</v>
      </c>
      <c r="C16" s="28">
        <v>15</v>
      </c>
      <c r="D16" s="28">
        <f t="shared" si="0"/>
        <v>123</v>
      </c>
      <c r="E16" s="28">
        <f>D16-SUM(C7:C16)</f>
        <v>47</v>
      </c>
      <c r="F16" s="28"/>
      <c r="G16" s="25"/>
      <c r="H16" s="25"/>
      <c r="I16" s="25"/>
      <c r="J16" s="25"/>
      <c r="K16" s="25"/>
      <c r="L16" s="25"/>
      <c r="M16" s="25"/>
      <c r="N16" s="25"/>
    </row>
    <row r="17" spans="1:14" x14ac:dyDescent="0.2">
      <c r="A17" s="27">
        <v>10</v>
      </c>
      <c r="B17" s="28">
        <v>1</v>
      </c>
      <c r="C17" s="28">
        <v>16</v>
      </c>
      <c r="D17" s="28">
        <f t="shared" si="0"/>
        <v>124</v>
      </c>
      <c r="E17" s="28">
        <f>D17-SUM(C7:C17)</f>
        <v>32</v>
      </c>
      <c r="F17" s="28"/>
      <c r="G17" s="25"/>
      <c r="H17" s="25"/>
      <c r="I17" s="25"/>
      <c r="J17" s="25"/>
      <c r="K17" s="25"/>
      <c r="L17" s="25"/>
      <c r="M17" s="25"/>
      <c r="N17" s="25"/>
    </row>
    <row r="18" spans="1:14" x14ac:dyDescent="0.2">
      <c r="A18" s="27">
        <v>11</v>
      </c>
      <c r="B18" s="28">
        <v>2</v>
      </c>
      <c r="C18" s="28">
        <v>7</v>
      </c>
      <c r="D18" s="28">
        <f t="shared" si="0"/>
        <v>126</v>
      </c>
      <c r="E18" s="28">
        <f>D18-SUM(C12:C18)</f>
        <v>55</v>
      </c>
      <c r="F18" s="28"/>
      <c r="G18" s="25"/>
      <c r="H18" s="25"/>
      <c r="I18" s="25"/>
      <c r="J18" s="25"/>
      <c r="K18" s="25"/>
      <c r="L18" s="25"/>
      <c r="M18" s="25"/>
      <c r="N18" s="25"/>
    </row>
    <row r="19" spans="1:14" x14ac:dyDescent="0.2">
      <c r="A19" s="27">
        <v>12</v>
      </c>
      <c r="B19" s="28">
        <v>0</v>
      </c>
      <c r="C19" s="28">
        <v>0</v>
      </c>
      <c r="D19" s="28">
        <f t="shared" si="0"/>
        <v>126</v>
      </c>
      <c r="E19" s="28">
        <f>D19-SUM(C7:C19)</f>
        <v>27</v>
      </c>
      <c r="F19" s="28"/>
      <c r="G19" s="25"/>
      <c r="H19" s="25"/>
      <c r="I19" s="25"/>
      <c r="J19" s="25"/>
      <c r="K19" s="25"/>
      <c r="L19" s="25"/>
      <c r="M19" s="25"/>
      <c r="N19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F86BB-9652-4D6E-96DA-C272016128B4}">
  <dimension ref="B1:AE64"/>
  <sheetViews>
    <sheetView topLeftCell="A33" workbookViewId="0">
      <selection activeCell="B37" sqref="B37:D50"/>
    </sheetView>
  </sheetViews>
  <sheetFormatPr defaultRowHeight="12.75" x14ac:dyDescent="0.2"/>
  <cols>
    <col min="1" max="3" width="9.140625" style="29"/>
    <col min="4" max="4" width="10.7109375" style="29" customWidth="1"/>
    <col min="5" max="16384" width="9.140625" style="29"/>
  </cols>
  <sheetData>
    <row r="1" spans="2:28" x14ac:dyDescent="0.2">
      <c r="B1" s="35" t="s">
        <v>62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 t="s">
        <v>63</v>
      </c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spans="2:28" s="41" customFormat="1" ht="25.5" x14ac:dyDescent="0.2">
      <c r="B2" s="39" t="s">
        <v>64</v>
      </c>
      <c r="C2" s="40">
        <v>0</v>
      </c>
      <c r="D2" s="40">
        <v>1</v>
      </c>
      <c r="E2" s="40">
        <v>2</v>
      </c>
      <c r="F2" s="40">
        <v>3</v>
      </c>
      <c r="G2" s="40">
        <v>4</v>
      </c>
      <c r="H2" s="40">
        <v>5</v>
      </c>
      <c r="I2" s="40">
        <v>6</v>
      </c>
      <c r="J2" s="40">
        <v>7</v>
      </c>
      <c r="K2" s="40">
        <v>8</v>
      </c>
      <c r="L2" s="40">
        <v>9</v>
      </c>
      <c r="M2" s="40">
        <v>10</v>
      </c>
      <c r="N2" s="40">
        <v>11</v>
      </c>
      <c r="O2" s="40">
        <v>12</v>
      </c>
      <c r="P2" s="40">
        <v>0</v>
      </c>
      <c r="Q2" s="40">
        <v>1</v>
      </c>
      <c r="R2" s="40">
        <v>2</v>
      </c>
      <c r="S2" s="40">
        <v>3</v>
      </c>
      <c r="T2" s="40">
        <v>4</v>
      </c>
      <c r="U2" s="40">
        <v>5</v>
      </c>
      <c r="V2" s="40">
        <v>6</v>
      </c>
      <c r="W2" s="40">
        <v>7</v>
      </c>
      <c r="X2" s="40">
        <v>8</v>
      </c>
      <c r="Y2" s="40">
        <v>9</v>
      </c>
      <c r="Z2" s="40">
        <v>10</v>
      </c>
      <c r="AA2" s="40">
        <v>11</v>
      </c>
      <c r="AB2" s="40">
        <v>12</v>
      </c>
    </row>
    <row r="3" spans="2:28" x14ac:dyDescent="0.2">
      <c r="B3" s="34" t="s">
        <v>5</v>
      </c>
      <c r="C3" s="31">
        <v>45</v>
      </c>
      <c r="D3" s="30">
        <v>48</v>
      </c>
      <c r="E3" s="30">
        <v>53</v>
      </c>
      <c r="F3" s="30">
        <v>56</v>
      </c>
      <c r="G3" s="30">
        <v>58</v>
      </c>
      <c r="H3" s="30">
        <v>64</v>
      </c>
      <c r="I3" s="30">
        <v>67</v>
      </c>
      <c r="J3" s="30">
        <v>69</v>
      </c>
      <c r="K3" s="30">
        <v>70</v>
      </c>
      <c r="L3" s="30">
        <v>70</v>
      </c>
      <c r="M3" s="30">
        <v>71</v>
      </c>
      <c r="N3" s="30">
        <v>71</v>
      </c>
      <c r="O3" s="36">
        <v>72</v>
      </c>
      <c r="P3" s="30">
        <v>45</v>
      </c>
      <c r="Q3" s="30">
        <v>43</v>
      </c>
      <c r="R3" s="30">
        <v>41</v>
      </c>
      <c r="S3" s="30">
        <v>38</v>
      </c>
      <c r="T3" s="30">
        <v>34</v>
      </c>
      <c r="U3" s="30">
        <v>37</v>
      </c>
      <c r="V3" s="30">
        <v>35</v>
      </c>
      <c r="W3" s="30">
        <v>29</v>
      </c>
      <c r="X3" s="30">
        <v>18</v>
      </c>
      <c r="Y3" s="30">
        <v>13</v>
      </c>
      <c r="Z3" s="30">
        <v>8</v>
      </c>
      <c r="AA3" s="30">
        <v>4</v>
      </c>
      <c r="AB3" s="32">
        <v>5</v>
      </c>
    </row>
    <row r="4" spans="2:28" x14ac:dyDescent="0.2">
      <c r="B4" s="34" t="s">
        <v>8</v>
      </c>
      <c r="C4" s="31">
        <v>38</v>
      </c>
      <c r="D4" s="30">
        <v>44</v>
      </c>
      <c r="E4" s="30">
        <v>52</v>
      </c>
      <c r="F4" s="30">
        <v>54</v>
      </c>
      <c r="G4" s="30">
        <v>57</v>
      </c>
      <c r="H4" s="30">
        <v>61</v>
      </c>
      <c r="I4" s="30">
        <v>62</v>
      </c>
      <c r="J4" s="30">
        <v>67</v>
      </c>
      <c r="K4" s="30">
        <v>67</v>
      </c>
      <c r="L4" s="30">
        <v>67</v>
      </c>
      <c r="M4" s="30">
        <v>68</v>
      </c>
      <c r="N4" s="30">
        <v>68</v>
      </c>
      <c r="O4" s="32">
        <v>69</v>
      </c>
      <c r="P4" s="30">
        <v>38</v>
      </c>
      <c r="Q4" s="30">
        <v>40</v>
      </c>
      <c r="R4" s="30">
        <v>40</v>
      </c>
      <c r="S4" s="30">
        <v>39</v>
      </c>
      <c r="T4" s="30">
        <v>37</v>
      </c>
      <c r="U4" s="30">
        <v>36</v>
      </c>
      <c r="V4" s="30">
        <v>30</v>
      </c>
      <c r="W4" s="30">
        <v>27</v>
      </c>
      <c r="X4" s="30">
        <v>17</v>
      </c>
      <c r="Y4" s="30">
        <v>11</v>
      </c>
      <c r="Z4" s="30">
        <v>5</v>
      </c>
      <c r="AA4" s="30">
        <v>2</v>
      </c>
      <c r="AB4" s="32">
        <v>2</v>
      </c>
    </row>
    <row r="5" spans="2:28" x14ac:dyDescent="0.2">
      <c r="B5" s="34" t="s">
        <v>7</v>
      </c>
      <c r="C5" s="31">
        <v>41</v>
      </c>
      <c r="D5" s="30">
        <v>46</v>
      </c>
      <c r="E5" s="30">
        <v>49</v>
      </c>
      <c r="F5" s="30">
        <v>53</v>
      </c>
      <c r="G5" s="30">
        <v>56</v>
      </c>
      <c r="H5" s="30">
        <v>58</v>
      </c>
      <c r="I5" s="30">
        <v>60</v>
      </c>
      <c r="J5" s="30">
        <v>61</v>
      </c>
      <c r="K5" s="30">
        <v>62</v>
      </c>
      <c r="L5" s="30">
        <v>62</v>
      </c>
      <c r="M5" s="30">
        <v>63</v>
      </c>
      <c r="N5" s="30">
        <v>63</v>
      </c>
      <c r="O5" s="32">
        <v>63</v>
      </c>
      <c r="P5" s="30">
        <v>41</v>
      </c>
      <c r="Q5" s="30">
        <v>40</v>
      </c>
      <c r="R5" s="30">
        <v>35</v>
      </c>
      <c r="S5" s="30">
        <v>32</v>
      </c>
      <c r="T5" s="30">
        <v>31</v>
      </c>
      <c r="U5" s="30">
        <v>28</v>
      </c>
      <c r="V5" s="30">
        <v>27</v>
      </c>
      <c r="W5" s="30">
        <v>18</v>
      </c>
      <c r="X5" s="30">
        <v>7</v>
      </c>
      <c r="Y5" s="30">
        <v>2</v>
      </c>
      <c r="Z5" s="30">
        <v>1</v>
      </c>
      <c r="AA5" s="30">
        <v>1</v>
      </c>
      <c r="AB5" s="32">
        <v>1</v>
      </c>
    </row>
    <row r="6" spans="2:28" x14ac:dyDescent="0.2">
      <c r="B6" s="34" t="s">
        <v>9</v>
      </c>
      <c r="C6" s="31">
        <v>33</v>
      </c>
      <c r="D6" s="30">
        <v>37</v>
      </c>
      <c r="E6" s="30">
        <v>39</v>
      </c>
      <c r="F6" s="30">
        <v>44</v>
      </c>
      <c r="G6" s="30">
        <v>46</v>
      </c>
      <c r="H6" s="30">
        <v>48</v>
      </c>
      <c r="I6" s="30">
        <v>49</v>
      </c>
      <c r="J6" s="30">
        <v>52</v>
      </c>
      <c r="K6" s="30">
        <v>52</v>
      </c>
      <c r="L6" s="30">
        <v>52</v>
      </c>
      <c r="M6" s="30">
        <v>53</v>
      </c>
      <c r="N6" s="30">
        <v>53</v>
      </c>
      <c r="O6" s="32">
        <v>53</v>
      </c>
      <c r="P6" s="30">
        <v>33</v>
      </c>
      <c r="Q6" s="30">
        <v>29</v>
      </c>
      <c r="R6" s="30">
        <v>27</v>
      </c>
      <c r="S6" s="30">
        <v>28</v>
      </c>
      <c r="T6" s="30">
        <v>25</v>
      </c>
      <c r="U6" s="30">
        <v>24</v>
      </c>
      <c r="V6" s="30">
        <v>18</v>
      </c>
      <c r="W6" s="30">
        <v>13</v>
      </c>
      <c r="X6" s="30">
        <v>6</v>
      </c>
      <c r="Y6" s="30">
        <v>2</v>
      </c>
      <c r="Z6" s="30">
        <v>1</v>
      </c>
      <c r="AA6" s="30">
        <v>0</v>
      </c>
      <c r="AB6" s="32">
        <v>0</v>
      </c>
    </row>
    <row r="7" spans="2:28" x14ac:dyDescent="0.2">
      <c r="B7" s="34" t="s">
        <v>10</v>
      </c>
      <c r="C7" s="31">
        <v>55</v>
      </c>
      <c r="D7" s="30">
        <v>58</v>
      </c>
      <c r="E7" s="30">
        <v>63</v>
      </c>
      <c r="F7" s="30">
        <v>66</v>
      </c>
      <c r="G7" s="30">
        <v>68</v>
      </c>
      <c r="H7" s="30">
        <v>74</v>
      </c>
      <c r="I7" s="30">
        <v>77</v>
      </c>
      <c r="J7" s="30">
        <v>79</v>
      </c>
      <c r="K7" s="30">
        <v>80</v>
      </c>
      <c r="L7" s="30">
        <v>80</v>
      </c>
      <c r="M7" s="30">
        <v>81</v>
      </c>
      <c r="N7" s="30">
        <v>81</v>
      </c>
      <c r="O7" s="32">
        <v>82</v>
      </c>
      <c r="P7" s="30">
        <v>55</v>
      </c>
      <c r="Q7" s="30">
        <v>50</v>
      </c>
      <c r="R7" s="30">
        <v>48</v>
      </c>
      <c r="S7" s="30">
        <v>42</v>
      </c>
      <c r="T7" s="30">
        <v>38</v>
      </c>
      <c r="U7" s="30">
        <v>39</v>
      </c>
      <c r="V7" s="30">
        <v>37</v>
      </c>
      <c r="W7" s="30">
        <v>31</v>
      </c>
      <c r="X7" s="30">
        <v>20</v>
      </c>
      <c r="Y7" s="30">
        <v>15</v>
      </c>
      <c r="Z7" s="30">
        <v>10</v>
      </c>
      <c r="AA7" s="30">
        <v>6</v>
      </c>
      <c r="AB7" s="32">
        <v>6</v>
      </c>
    </row>
    <row r="8" spans="2:28" x14ac:dyDescent="0.2">
      <c r="B8" s="34" t="s">
        <v>11</v>
      </c>
      <c r="C8" s="31">
        <v>56</v>
      </c>
      <c r="D8" s="30">
        <v>62</v>
      </c>
      <c r="E8" s="30">
        <v>70</v>
      </c>
      <c r="F8" s="30">
        <v>72</v>
      </c>
      <c r="G8" s="30">
        <v>75</v>
      </c>
      <c r="H8" s="30">
        <v>79</v>
      </c>
      <c r="I8" s="30">
        <v>80</v>
      </c>
      <c r="J8" s="30">
        <v>85</v>
      </c>
      <c r="K8" s="30">
        <v>85</v>
      </c>
      <c r="L8" s="30">
        <v>85</v>
      </c>
      <c r="M8" s="30">
        <v>86</v>
      </c>
      <c r="N8" s="30">
        <v>86</v>
      </c>
      <c r="O8" s="32">
        <v>86</v>
      </c>
      <c r="P8" s="30">
        <v>56</v>
      </c>
      <c r="Q8" s="30">
        <v>52</v>
      </c>
      <c r="R8" s="30">
        <v>52</v>
      </c>
      <c r="S8" s="30">
        <v>41</v>
      </c>
      <c r="T8" s="30">
        <v>39</v>
      </c>
      <c r="U8" s="30">
        <v>38</v>
      </c>
      <c r="V8" s="30">
        <v>30</v>
      </c>
      <c r="W8" s="30">
        <v>27</v>
      </c>
      <c r="X8" s="30">
        <v>17</v>
      </c>
      <c r="Y8" s="30">
        <v>11</v>
      </c>
      <c r="Z8" s="30">
        <v>5</v>
      </c>
      <c r="AA8" s="30">
        <v>2</v>
      </c>
      <c r="AB8" s="32">
        <v>2</v>
      </c>
    </row>
    <row r="9" spans="2:28" x14ac:dyDescent="0.2">
      <c r="B9" s="34" t="s">
        <v>12</v>
      </c>
      <c r="C9" s="31">
        <v>44</v>
      </c>
      <c r="D9" s="30">
        <v>48</v>
      </c>
      <c r="E9" s="30">
        <v>51</v>
      </c>
      <c r="F9" s="30">
        <v>56</v>
      </c>
      <c r="G9" s="30">
        <v>58</v>
      </c>
      <c r="H9" s="30">
        <v>61</v>
      </c>
      <c r="I9" s="30">
        <v>63</v>
      </c>
      <c r="J9" s="30">
        <v>64</v>
      </c>
      <c r="K9" s="30">
        <v>65</v>
      </c>
      <c r="L9" s="30">
        <v>65</v>
      </c>
      <c r="M9" s="30">
        <v>66</v>
      </c>
      <c r="N9" s="30">
        <v>66</v>
      </c>
      <c r="O9" s="32">
        <v>66</v>
      </c>
      <c r="P9" s="30">
        <v>44</v>
      </c>
      <c r="Q9" s="30">
        <v>42</v>
      </c>
      <c r="R9" s="30">
        <v>37</v>
      </c>
      <c r="S9" s="30">
        <v>35</v>
      </c>
      <c r="T9" s="30">
        <v>33</v>
      </c>
      <c r="U9" s="30">
        <v>29</v>
      </c>
      <c r="V9" s="30">
        <v>26</v>
      </c>
      <c r="W9" s="30">
        <v>17</v>
      </c>
      <c r="X9" s="30">
        <v>7</v>
      </c>
      <c r="Y9" s="30">
        <v>2</v>
      </c>
      <c r="Z9" s="30">
        <v>1</v>
      </c>
      <c r="AA9" s="30">
        <v>1</v>
      </c>
      <c r="AB9" s="32">
        <v>1</v>
      </c>
    </row>
    <row r="10" spans="2:28" x14ac:dyDescent="0.2">
      <c r="B10" s="34" t="s">
        <v>13</v>
      </c>
      <c r="C10" s="31">
        <v>43</v>
      </c>
      <c r="D10" s="30">
        <v>45</v>
      </c>
      <c r="E10" s="30">
        <v>49</v>
      </c>
      <c r="F10" s="30">
        <v>52</v>
      </c>
      <c r="G10" s="30">
        <v>56</v>
      </c>
      <c r="H10" s="30">
        <v>58</v>
      </c>
      <c r="I10" s="30">
        <v>59</v>
      </c>
      <c r="J10" s="30">
        <v>62</v>
      </c>
      <c r="K10" s="30">
        <v>62</v>
      </c>
      <c r="L10" s="30">
        <v>62</v>
      </c>
      <c r="M10" s="30">
        <v>63</v>
      </c>
      <c r="N10" s="30">
        <v>63</v>
      </c>
      <c r="O10" s="32">
        <v>64</v>
      </c>
      <c r="P10" s="30">
        <v>43</v>
      </c>
      <c r="Q10" s="30">
        <v>37</v>
      </c>
      <c r="R10" s="30">
        <v>35</v>
      </c>
      <c r="S10" s="30">
        <v>34</v>
      </c>
      <c r="T10" s="30">
        <v>33</v>
      </c>
      <c r="U10" s="30">
        <v>30</v>
      </c>
      <c r="V10" s="30">
        <v>24</v>
      </c>
      <c r="W10" s="30">
        <v>19</v>
      </c>
      <c r="X10" s="30">
        <v>12</v>
      </c>
      <c r="Y10" s="30">
        <v>6</v>
      </c>
      <c r="Z10" s="30">
        <v>4</v>
      </c>
      <c r="AA10" s="30">
        <v>2</v>
      </c>
      <c r="AB10" s="32">
        <v>2</v>
      </c>
    </row>
    <row r="11" spans="2:28" x14ac:dyDescent="0.2">
      <c r="B11" s="34" t="s">
        <v>15</v>
      </c>
      <c r="C11" s="31">
        <v>38</v>
      </c>
      <c r="D11" s="30">
        <v>42</v>
      </c>
      <c r="E11" s="30">
        <v>45</v>
      </c>
      <c r="F11" s="30">
        <v>50</v>
      </c>
      <c r="G11" s="30">
        <v>52</v>
      </c>
      <c r="H11" s="30">
        <v>55</v>
      </c>
      <c r="I11" s="30">
        <v>57</v>
      </c>
      <c r="J11" s="30">
        <v>58</v>
      </c>
      <c r="K11" s="30">
        <v>59</v>
      </c>
      <c r="L11" s="30">
        <v>59</v>
      </c>
      <c r="M11" s="30">
        <v>60</v>
      </c>
      <c r="N11" s="30">
        <v>60</v>
      </c>
      <c r="O11" s="32">
        <v>60</v>
      </c>
      <c r="P11" s="30">
        <v>38</v>
      </c>
      <c r="Q11" s="30">
        <v>36</v>
      </c>
      <c r="R11" s="30">
        <v>33</v>
      </c>
      <c r="S11" s="30">
        <v>31</v>
      </c>
      <c r="T11" s="30">
        <v>29</v>
      </c>
      <c r="U11" s="30">
        <v>25</v>
      </c>
      <c r="V11" s="30">
        <v>22</v>
      </c>
      <c r="W11" s="30">
        <v>17</v>
      </c>
      <c r="X11" s="30">
        <v>7</v>
      </c>
      <c r="Y11" s="30">
        <v>2</v>
      </c>
      <c r="Z11" s="30">
        <v>1</v>
      </c>
      <c r="AA11" s="30">
        <v>1</v>
      </c>
      <c r="AB11" s="32">
        <v>1</v>
      </c>
    </row>
    <row r="12" spans="2:28" x14ac:dyDescent="0.2">
      <c r="B12" s="34" t="s">
        <v>16</v>
      </c>
      <c r="C12" s="31">
        <v>42</v>
      </c>
      <c r="D12" s="30">
        <v>44</v>
      </c>
      <c r="E12" s="30">
        <v>48</v>
      </c>
      <c r="F12" s="30">
        <v>51</v>
      </c>
      <c r="G12" s="30">
        <v>55</v>
      </c>
      <c r="H12" s="30">
        <v>57</v>
      </c>
      <c r="I12" s="30">
        <v>58</v>
      </c>
      <c r="J12" s="30">
        <v>61</v>
      </c>
      <c r="K12" s="30">
        <v>61</v>
      </c>
      <c r="L12" s="30">
        <v>61</v>
      </c>
      <c r="M12" s="30">
        <v>62</v>
      </c>
      <c r="N12" s="30">
        <v>62</v>
      </c>
      <c r="O12" s="32">
        <v>63</v>
      </c>
      <c r="P12" s="30">
        <v>42</v>
      </c>
      <c r="Q12" s="30">
        <v>36</v>
      </c>
      <c r="R12" s="30">
        <v>34</v>
      </c>
      <c r="S12" s="30">
        <v>33</v>
      </c>
      <c r="T12" s="30">
        <v>32</v>
      </c>
      <c r="U12" s="30">
        <v>29</v>
      </c>
      <c r="V12" s="30">
        <v>23</v>
      </c>
      <c r="W12" s="30">
        <v>18</v>
      </c>
      <c r="X12" s="30">
        <v>12</v>
      </c>
      <c r="Y12" s="30">
        <v>6</v>
      </c>
      <c r="Z12" s="30">
        <v>4</v>
      </c>
      <c r="AA12" s="30">
        <v>2</v>
      </c>
      <c r="AB12" s="32">
        <v>2</v>
      </c>
    </row>
    <row r="13" spans="2:28" x14ac:dyDescent="0.2">
      <c r="B13" s="34" t="s">
        <v>29</v>
      </c>
      <c r="C13" s="31">
        <v>40</v>
      </c>
      <c r="D13" s="30">
        <v>42</v>
      </c>
      <c r="E13" s="30">
        <v>48</v>
      </c>
      <c r="F13" s="30">
        <v>50</v>
      </c>
      <c r="G13" s="30">
        <v>51</v>
      </c>
      <c r="H13" s="30">
        <v>53</v>
      </c>
      <c r="I13" s="30">
        <v>56</v>
      </c>
      <c r="J13" s="30">
        <v>58</v>
      </c>
      <c r="K13" s="30">
        <v>59</v>
      </c>
      <c r="L13" s="30">
        <v>59</v>
      </c>
      <c r="M13" s="30">
        <v>60</v>
      </c>
      <c r="N13" s="30">
        <v>60</v>
      </c>
      <c r="O13" s="32">
        <v>61</v>
      </c>
      <c r="P13" s="30">
        <v>40</v>
      </c>
      <c r="Q13" s="30">
        <v>37</v>
      </c>
      <c r="R13" s="30">
        <v>39</v>
      </c>
      <c r="S13" s="30">
        <v>35</v>
      </c>
      <c r="T13" s="30">
        <v>29</v>
      </c>
      <c r="U13" s="30">
        <v>28</v>
      </c>
      <c r="V13" s="30">
        <v>29</v>
      </c>
      <c r="W13" s="30">
        <v>22</v>
      </c>
      <c r="X13" s="30">
        <v>15</v>
      </c>
      <c r="Y13" s="30">
        <v>10</v>
      </c>
      <c r="Z13" s="30">
        <v>5</v>
      </c>
      <c r="AA13" s="30">
        <v>1</v>
      </c>
      <c r="AB13" s="32">
        <v>2</v>
      </c>
    </row>
    <row r="14" spans="2:28" x14ac:dyDescent="0.2">
      <c r="B14" s="34" t="s">
        <v>30</v>
      </c>
      <c r="C14" s="31">
        <v>25</v>
      </c>
      <c r="D14" s="30">
        <v>29</v>
      </c>
      <c r="E14" s="30">
        <v>35</v>
      </c>
      <c r="F14" s="30">
        <v>38</v>
      </c>
      <c r="G14" s="30">
        <v>39</v>
      </c>
      <c r="H14" s="30">
        <v>41</v>
      </c>
      <c r="I14" s="30">
        <v>43</v>
      </c>
      <c r="J14" s="30">
        <v>46</v>
      </c>
      <c r="K14" s="30">
        <v>47</v>
      </c>
      <c r="L14" s="30">
        <v>47</v>
      </c>
      <c r="M14" s="30">
        <v>48</v>
      </c>
      <c r="N14" s="30">
        <v>48</v>
      </c>
      <c r="O14" s="32">
        <v>49</v>
      </c>
      <c r="P14" s="30">
        <v>25</v>
      </c>
      <c r="Q14" s="30">
        <v>25</v>
      </c>
      <c r="R14" s="30">
        <v>23</v>
      </c>
      <c r="S14" s="30">
        <v>23</v>
      </c>
      <c r="T14" s="30">
        <v>19</v>
      </c>
      <c r="U14" s="30">
        <v>16</v>
      </c>
      <c r="V14" s="30">
        <v>11</v>
      </c>
      <c r="W14" s="30">
        <v>6</v>
      </c>
      <c r="X14" s="30">
        <v>1</v>
      </c>
      <c r="Y14" s="30">
        <v>0</v>
      </c>
      <c r="Z14" s="30">
        <v>1</v>
      </c>
      <c r="AA14" s="30">
        <v>0</v>
      </c>
      <c r="AB14" s="32">
        <v>0</v>
      </c>
    </row>
    <row r="15" spans="2:28" x14ac:dyDescent="0.2">
      <c r="B15" s="34" t="s">
        <v>31</v>
      </c>
      <c r="C15" s="31">
        <v>36</v>
      </c>
      <c r="D15" s="30">
        <v>39</v>
      </c>
      <c r="E15" s="30">
        <v>43</v>
      </c>
      <c r="F15" s="30">
        <v>48</v>
      </c>
      <c r="G15" s="30">
        <v>49</v>
      </c>
      <c r="H15" s="30">
        <v>53</v>
      </c>
      <c r="I15" s="30">
        <v>54</v>
      </c>
      <c r="J15" s="30">
        <v>56</v>
      </c>
      <c r="K15" s="30">
        <v>57</v>
      </c>
      <c r="L15" s="30">
        <v>57</v>
      </c>
      <c r="M15" s="30">
        <v>58</v>
      </c>
      <c r="N15" s="30">
        <v>58</v>
      </c>
      <c r="O15" s="32">
        <v>59</v>
      </c>
      <c r="P15" s="30">
        <v>36</v>
      </c>
      <c r="Q15" s="30">
        <v>33</v>
      </c>
      <c r="R15" s="30">
        <v>30</v>
      </c>
      <c r="S15" s="30">
        <v>30</v>
      </c>
      <c r="T15" s="30">
        <v>27</v>
      </c>
      <c r="U15" s="30">
        <v>25</v>
      </c>
      <c r="V15" s="30">
        <v>23</v>
      </c>
      <c r="W15" s="30">
        <v>15</v>
      </c>
      <c r="X15" s="30">
        <v>6</v>
      </c>
      <c r="Y15" s="30">
        <v>1</v>
      </c>
      <c r="Z15" s="30">
        <v>0</v>
      </c>
      <c r="AA15" s="30">
        <v>0</v>
      </c>
      <c r="AB15" s="32">
        <v>0</v>
      </c>
    </row>
    <row r="16" spans="2:28" x14ac:dyDescent="0.2">
      <c r="B16" s="34" t="s">
        <v>6</v>
      </c>
      <c r="C16" s="31">
        <v>28</v>
      </c>
      <c r="D16" s="30">
        <v>30</v>
      </c>
      <c r="E16" s="30">
        <v>33</v>
      </c>
      <c r="F16" s="30">
        <v>37</v>
      </c>
      <c r="G16" s="30">
        <v>40</v>
      </c>
      <c r="H16" s="30">
        <v>43</v>
      </c>
      <c r="I16" s="30">
        <v>45</v>
      </c>
      <c r="J16" s="30">
        <v>47</v>
      </c>
      <c r="K16" s="30">
        <v>48</v>
      </c>
      <c r="L16" s="30">
        <v>48</v>
      </c>
      <c r="M16" s="30">
        <v>49</v>
      </c>
      <c r="N16" s="30">
        <v>49</v>
      </c>
      <c r="O16" s="32">
        <v>49</v>
      </c>
      <c r="P16" s="30">
        <v>28</v>
      </c>
      <c r="Q16" s="30">
        <v>22</v>
      </c>
      <c r="R16" s="30">
        <v>21</v>
      </c>
      <c r="S16" s="30">
        <v>21</v>
      </c>
      <c r="T16" s="30">
        <v>19</v>
      </c>
      <c r="U16" s="30">
        <v>17</v>
      </c>
      <c r="V16" s="30">
        <v>12</v>
      </c>
      <c r="W16" s="30">
        <v>6</v>
      </c>
      <c r="X16" s="30">
        <v>3</v>
      </c>
      <c r="Y16" s="30">
        <v>2</v>
      </c>
      <c r="Z16" s="30">
        <v>1</v>
      </c>
      <c r="AA16" s="30">
        <v>0</v>
      </c>
      <c r="AB16" s="32">
        <v>0</v>
      </c>
    </row>
    <row r="17" spans="2:28" x14ac:dyDescent="0.2">
      <c r="B17" s="34" t="s">
        <v>32</v>
      </c>
      <c r="C17" s="31">
        <v>43</v>
      </c>
      <c r="D17" s="30">
        <v>45</v>
      </c>
      <c r="E17" s="30">
        <v>51</v>
      </c>
      <c r="F17" s="30">
        <v>3</v>
      </c>
      <c r="G17" s="30">
        <v>54</v>
      </c>
      <c r="H17" s="30">
        <v>56</v>
      </c>
      <c r="I17" s="30">
        <v>59</v>
      </c>
      <c r="J17" s="30">
        <v>61</v>
      </c>
      <c r="K17" s="30">
        <v>62</v>
      </c>
      <c r="L17" s="30">
        <v>62</v>
      </c>
      <c r="M17" s="30">
        <v>63</v>
      </c>
      <c r="N17" s="30">
        <v>63</v>
      </c>
      <c r="O17" s="32">
        <v>63</v>
      </c>
      <c r="P17" s="30">
        <v>43</v>
      </c>
      <c r="Q17" s="30">
        <v>40</v>
      </c>
      <c r="R17" s="30">
        <v>42</v>
      </c>
      <c r="S17" s="30">
        <v>38</v>
      </c>
      <c r="T17" s="30">
        <v>32</v>
      </c>
      <c r="U17" s="30">
        <v>31</v>
      </c>
      <c r="V17" s="30">
        <v>29</v>
      </c>
      <c r="W17" s="30">
        <v>22</v>
      </c>
      <c r="X17" s="30">
        <v>15</v>
      </c>
      <c r="Y17" s="30">
        <v>10</v>
      </c>
      <c r="Z17" s="30">
        <v>5</v>
      </c>
      <c r="AA17" s="30">
        <v>1</v>
      </c>
      <c r="AB17" s="32">
        <v>1</v>
      </c>
    </row>
    <row r="18" spans="2:28" x14ac:dyDescent="0.2">
      <c r="B18" s="34" t="s">
        <v>33</v>
      </c>
      <c r="C18" s="31">
        <v>30</v>
      </c>
      <c r="D18" s="30">
        <v>36</v>
      </c>
      <c r="E18" s="30">
        <v>40</v>
      </c>
      <c r="F18" s="30">
        <v>41</v>
      </c>
      <c r="G18" s="30">
        <v>44</v>
      </c>
      <c r="H18" s="30">
        <v>46</v>
      </c>
      <c r="I18" s="30">
        <v>48</v>
      </c>
      <c r="J18" s="30">
        <v>51</v>
      </c>
      <c r="K18" s="30">
        <v>52</v>
      </c>
      <c r="L18" s="30">
        <v>52</v>
      </c>
      <c r="M18" s="30">
        <v>53</v>
      </c>
      <c r="N18" s="30">
        <v>53</v>
      </c>
      <c r="O18" s="32">
        <v>53</v>
      </c>
      <c r="P18" s="30">
        <v>30</v>
      </c>
      <c r="Q18" s="30">
        <v>32</v>
      </c>
      <c r="R18" s="30">
        <v>28</v>
      </c>
      <c r="S18" s="30">
        <v>23</v>
      </c>
      <c r="T18" s="30">
        <v>18</v>
      </c>
      <c r="U18" s="30">
        <v>15</v>
      </c>
      <c r="V18" s="30">
        <v>10</v>
      </c>
      <c r="W18" s="30">
        <v>7</v>
      </c>
      <c r="X18" s="30">
        <v>1</v>
      </c>
      <c r="Y18" s="30">
        <v>0</v>
      </c>
      <c r="Z18" s="30">
        <v>1</v>
      </c>
      <c r="AA18" s="30">
        <v>0</v>
      </c>
      <c r="AB18" s="32">
        <v>0</v>
      </c>
    </row>
    <row r="19" spans="2:28" x14ac:dyDescent="0.2">
      <c r="B19" s="34" t="s">
        <v>34</v>
      </c>
      <c r="C19" s="31">
        <v>36</v>
      </c>
      <c r="D19" s="30">
        <v>39</v>
      </c>
      <c r="E19" s="30">
        <v>43</v>
      </c>
      <c r="F19" s="30">
        <v>48</v>
      </c>
      <c r="G19" s="30">
        <v>49</v>
      </c>
      <c r="H19" s="30">
        <v>53</v>
      </c>
      <c r="I19" s="30">
        <v>54</v>
      </c>
      <c r="J19" s="30">
        <v>56</v>
      </c>
      <c r="K19" s="30">
        <v>57</v>
      </c>
      <c r="L19" s="30">
        <v>57</v>
      </c>
      <c r="M19" s="30">
        <v>58</v>
      </c>
      <c r="N19" s="30">
        <v>58</v>
      </c>
      <c r="O19" s="32">
        <v>58</v>
      </c>
      <c r="P19" s="30">
        <v>36</v>
      </c>
      <c r="Q19" s="30">
        <v>33</v>
      </c>
      <c r="R19" s="30">
        <v>30</v>
      </c>
      <c r="S19" s="30">
        <v>30</v>
      </c>
      <c r="T19" s="30">
        <v>27</v>
      </c>
      <c r="U19" s="30">
        <v>25</v>
      </c>
      <c r="V19" s="30">
        <v>23</v>
      </c>
      <c r="W19" s="30">
        <v>15</v>
      </c>
      <c r="X19" s="30">
        <v>6</v>
      </c>
      <c r="Y19" s="30">
        <v>1</v>
      </c>
      <c r="Z19" s="30">
        <v>0</v>
      </c>
      <c r="AA19" s="30">
        <v>0</v>
      </c>
      <c r="AB19" s="32">
        <v>0</v>
      </c>
    </row>
    <row r="20" spans="2:28" x14ac:dyDescent="0.2">
      <c r="B20" s="34" t="s">
        <v>35</v>
      </c>
      <c r="C20" s="31">
        <v>28</v>
      </c>
      <c r="D20" s="30">
        <v>30</v>
      </c>
      <c r="E20" s="30">
        <v>33</v>
      </c>
      <c r="F20" s="30">
        <v>37</v>
      </c>
      <c r="G20" s="30">
        <v>40</v>
      </c>
      <c r="H20" s="30">
        <v>43</v>
      </c>
      <c r="I20" s="30">
        <v>45</v>
      </c>
      <c r="J20" s="30">
        <v>47</v>
      </c>
      <c r="K20" s="30">
        <v>48</v>
      </c>
      <c r="L20" s="30">
        <v>48</v>
      </c>
      <c r="M20" s="30">
        <v>49</v>
      </c>
      <c r="N20" s="30">
        <v>49</v>
      </c>
      <c r="O20" s="32">
        <v>49</v>
      </c>
      <c r="P20" s="30">
        <v>28</v>
      </c>
      <c r="Q20" s="30">
        <v>22</v>
      </c>
      <c r="R20" s="30">
        <v>21</v>
      </c>
      <c r="S20" s="30">
        <v>21</v>
      </c>
      <c r="T20" s="30">
        <v>19</v>
      </c>
      <c r="U20" s="30">
        <v>17</v>
      </c>
      <c r="V20" s="30">
        <v>12</v>
      </c>
      <c r="W20" s="30">
        <v>6</v>
      </c>
      <c r="X20" s="30">
        <v>3</v>
      </c>
      <c r="Y20" s="30">
        <v>2</v>
      </c>
      <c r="Z20" s="30">
        <v>1</v>
      </c>
      <c r="AA20" s="30">
        <v>0</v>
      </c>
      <c r="AB20" s="32">
        <v>0</v>
      </c>
    </row>
    <row r="21" spans="2:28" x14ac:dyDescent="0.2">
      <c r="B21" s="34" t="s">
        <v>36</v>
      </c>
      <c r="C21" s="31">
        <v>32</v>
      </c>
      <c r="D21" s="30">
        <v>35</v>
      </c>
      <c r="E21" s="30">
        <v>39</v>
      </c>
      <c r="F21" s="30">
        <v>44</v>
      </c>
      <c r="G21" s="30">
        <v>45</v>
      </c>
      <c r="H21" s="30">
        <v>49</v>
      </c>
      <c r="I21" s="30">
        <v>50</v>
      </c>
      <c r="J21" s="30">
        <v>52</v>
      </c>
      <c r="K21" s="30">
        <v>53</v>
      </c>
      <c r="L21" s="30">
        <v>53</v>
      </c>
      <c r="M21" s="30">
        <v>54</v>
      </c>
      <c r="N21" s="30">
        <v>54</v>
      </c>
      <c r="O21" s="32">
        <v>54</v>
      </c>
      <c r="P21" s="30">
        <v>32</v>
      </c>
      <c r="Q21" s="30">
        <v>29</v>
      </c>
      <c r="R21" s="30">
        <v>26</v>
      </c>
      <c r="S21" s="30">
        <v>26</v>
      </c>
      <c r="T21" s="30">
        <v>23</v>
      </c>
      <c r="U21" s="30">
        <v>21</v>
      </c>
      <c r="V21" s="30">
        <v>19</v>
      </c>
      <c r="W21" s="30">
        <v>13</v>
      </c>
      <c r="X21" s="30">
        <v>6</v>
      </c>
      <c r="Y21" s="30">
        <v>1</v>
      </c>
      <c r="Z21" s="30">
        <v>0</v>
      </c>
      <c r="AA21" s="30">
        <v>0</v>
      </c>
      <c r="AB21" s="32">
        <v>0</v>
      </c>
    </row>
    <row r="22" spans="2:28" x14ac:dyDescent="0.2">
      <c r="B22" s="34" t="s">
        <v>37</v>
      </c>
      <c r="C22" s="31">
        <v>24</v>
      </c>
      <c r="D22" s="30">
        <v>26</v>
      </c>
      <c r="E22" s="30">
        <v>29</v>
      </c>
      <c r="F22" s="30">
        <v>33</v>
      </c>
      <c r="G22" s="30">
        <v>36</v>
      </c>
      <c r="H22" s="30">
        <v>39</v>
      </c>
      <c r="I22" s="30">
        <v>41</v>
      </c>
      <c r="J22" s="30">
        <v>43</v>
      </c>
      <c r="K22" s="30">
        <v>44</v>
      </c>
      <c r="L22" s="30">
        <v>44</v>
      </c>
      <c r="M22" s="30">
        <v>45</v>
      </c>
      <c r="N22" s="30">
        <v>45</v>
      </c>
      <c r="O22" s="32">
        <v>45</v>
      </c>
      <c r="P22" s="30">
        <v>24</v>
      </c>
      <c r="Q22" s="30">
        <v>18</v>
      </c>
      <c r="R22" s="30">
        <v>17</v>
      </c>
      <c r="S22" s="30">
        <v>17</v>
      </c>
      <c r="T22" s="30">
        <v>15</v>
      </c>
      <c r="U22" s="30">
        <v>13</v>
      </c>
      <c r="V22" s="30">
        <v>8</v>
      </c>
      <c r="W22" s="30">
        <v>4</v>
      </c>
      <c r="X22" s="30">
        <v>3</v>
      </c>
      <c r="Y22" s="30">
        <v>2</v>
      </c>
      <c r="Z22" s="30">
        <v>1</v>
      </c>
      <c r="AA22" s="30">
        <v>0</v>
      </c>
      <c r="AB22" s="32">
        <v>0</v>
      </c>
    </row>
    <row r="23" spans="2:28" x14ac:dyDescent="0.2">
      <c r="B23" s="34" t="s">
        <v>38</v>
      </c>
      <c r="C23" s="31">
        <v>48</v>
      </c>
      <c r="D23" s="30">
        <v>55</v>
      </c>
      <c r="E23" s="30">
        <v>69</v>
      </c>
      <c r="F23" s="30">
        <v>79</v>
      </c>
      <c r="G23" s="30">
        <v>84</v>
      </c>
      <c r="H23" s="30">
        <v>86</v>
      </c>
      <c r="I23" s="30">
        <v>87</v>
      </c>
      <c r="J23" s="30">
        <v>89</v>
      </c>
      <c r="K23" s="30">
        <v>90</v>
      </c>
      <c r="L23" s="30">
        <v>90</v>
      </c>
      <c r="M23" s="30">
        <v>90</v>
      </c>
      <c r="N23" s="30">
        <v>90</v>
      </c>
      <c r="O23" s="32">
        <v>90</v>
      </c>
      <c r="P23" s="30">
        <v>48</v>
      </c>
      <c r="Q23" s="30">
        <v>50</v>
      </c>
      <c r="R23" s="30">
        <v>57</v>
      </c>
      <c r="S23" s="30">
        <v>61</v>
      </c>
      <c r="T23" s="30">
        <v>60</v>
      </c>
      <c r="U23" s="30">
        <v>55</v>
      </c>
      <c r="V23" s="30">
        <v>51</v>
      </c>
      <c r="W23" s="30">
        <v>45</v>
      </c>
      <c r="X23" s="30">
        <v>34</v>
      </c>
      <c r="Y23" s="30">
        <v>29</v>
      </c>
      <c r="Z23" s="30">
        <v>21</v>
      </c>
      <c r="AA23" s="30">
        <v>16</v>
      </c>
      <c r="AB23" s="32">
        <v>16</v>
      </c>
    </row>
    <row r="24" spans="2:28" x14ac:dyDescent="0.2">
      <c r="B24" s="34" t="s">
        <v>39</v>
      </c>
      <c r="C24" s="31">
        <v>40</v>
      </c>
      <c r="D24" s="30">
        <v>50</v>
      </c>
      <c r="E24" s="30">
        <v>66</v>
      </c>
      <c r="F24" s="30">
        <v>74</v>
      </c>
      <c r="G24" s="30">
        <v>79</v>
      </c>
      <c r="H24" s="30">
        <v>80</v>
      </c>
      <c r="I24" s="30">
        <v>86</v>
      </c>
      <c r="J24" s="30">
        <v>89</v>
      </c>
      <c r="K24" s="30">
        <v>90</v>
      </c>
      <c r="L24" s="30">
        <v>90</v>
      </c>
      <c r="M24" s="30">
        <v>91</v>
      </c>
      <c r="N24" s="30">
        <v>91</v>
      </c>
      <c r="O24" s="32">
        <v>91</v>
      </c>
      <c r="P24" s="30">
        <v>40</v>
      </c>
      <c r="Q24" s="30">
        <v>46</v>
      </c>
      <c r="R24" s="30">
        <v>51</v>
      </c>
      <c r="S24" s="30">
        <v>54</v>
      </c>
      <c r="T24" s="30">
        <v>55</v>
      </c>
      <c r="U24" s="30">
        <v>50</v>
      </c>
      <c r="V24" s="30">
        <v>52</v>
      </c>
      <c r="W24" s="30">
        <v>49</v>
      </c>
      <c r="X24" s="30">
        <v>44</v>
      </c>
      <c r="Y24" s="30">
        <v>41</v>
      </c>
      <c r="Z24" s="30">
        <v>37</v>
      </c>
      <c r="AA24" s="30">
        <v>28</v>
      </c>
      <c r="AB24" s="32">
        <v>28</v>
      </c>
    </row>
    <row r="25" spans="2:28" x14ac:dyDescent="0.2">
      <c r="B25" s="34" t="s">
        <v>40</v>
      </c>
      <c r="C25" s="31">
        <v>30</v>
      </c>
      <c r="D25" s="30">
        <v>35</v>
      </c>
      <c r="E25" s="30">
        <v>48</v>
      </c>
      <c r="F25" s="30">
        <v>62</v>
      </c>
      <c r="G25" s="30">
        <v>70</v>
      </c>
      <c r="H25" s="30">
        <v>76</v>
      </c>
      <c r="I25" s="30">
        <v>78</v>
      </c>
      <c r="J25" s="30">
        <v>79</v>
      </c>
      <c r="K25" s="30">
        <v>80</v>
      </c>
      <c r="L25" s="30">
        <v>80</v>
      </c>
      <c r="M25" s="30">
        <v>81</v>
      </c>
      <c r="N25" s="30">
        <v>81</v>
      </c>
      <c r="O25" s="32">
        <v>82</v>
      </c>
      <c r="P25" s="30">
        <v>30</v>
      </c>
      <c r="Q25" s="30">
        <v>29</v>
      </c>
      <c r="R25" s="30">
        <v>34</v>
      </c>
      <c r="S25" s="30">
        <v>41</v>
      </c>
      <c r="T25" s="30">
        <v>42</v>
      </c>
      <c r="U25" s="30">
        <v>42</v>
      </c>
      <c r="V25" s="30">
        <v>41</v>
      </c>
      <c r="W25" s="30">
        <v>32</v>
      </c>
      <c r="X25" s="30">
        <v>21</v>
      </c>
      <c r="Y25" s="30">
        <v>16</v>
      </c>
      <c r="Z25" s="30">
        <v>11</v>
      </c>
      <c r="AA25" s="30">
        <v>7</v>
      </c>
      <c r="AB25" s="32">
        <v>8</v>
      </c>
    </row>
    <row r="26" spans="2:28" x14ac:dyDescent="0.2">
      <c r="B26" s="34" t="s">
        <v>41</v>
      </c>
      <c r="C26" s="31">
        <v>33</v>
      </c>
      <c r="D26" s="30">
        <v>37</v>
      </c>
      <c r="E26" s="30">
        <v>49</v>
      </c>
      <c r="F26" s="30">
        <v>58</v>
      </c>
      <c r="G26" s="30">
        <v>61</v>
      </c>
      <c r="H26" s="30">
        <v>63</v>
      </c>
      <c r="I26" s="30">
        <v>64</v>
      </c>
      <c r="J26" s="30">
        <v>67</v>
      </c>
      <c r="K26" s="30">
        <v>67</v>
      </c>
      <c r="L26" s="30">
        <v>67</v>
      </c>
      <c r="M26" s="30">
        <v>68</v>
      </c>
      <c r="N26" s="30">
        <v>70</v>
      </c>
      <c r="O26" s="32">
        <v>71</v>
      </c>
      <c r="P26" s="30">
        <v>33</v>
      </c>
      <c r="Q26" s="30">
        <v>29</v>
      </c>
      <c r="R26" s="30">
        <v>33</v>
      </c>
      <c r="S26" s="30">
        <v>36</v>
      </c>
      <c r="T26" s="30">
        <v>34</v>
      </c>
      <c r="U26" s="30">
        <v>29</v>
      </c>
      <c r="V26" s="30">
        <v>23</v>
      </c>
      <c r="W26" s="30">
        <v>24</v>
      </c>
      <c r="X26" s="30">
        <v>17</v>
      </c>
      <c r="Y26" s="30">
        <v>11</v>
      </c>
      <c r="Z26" s="30">
        <v>5</v>
      </c>
      <c r="AA26" s="30">
        <v>6</v>
      </c>
      <c r="AB26" s="32">
        <v>7</v>
      </c>
    </row>
    <row r="27" spans="2:28" x14ac:dyDescent="0.2">
      <c r="B27" s="34" t="s">
        <v>42</v>
      </c>
      <c r="C27" s="31">
        <v>45</v>
      </c>
      <c r="D27" s="30">
        <v>52</v>
      </c>
      <c r="E27" s="30">
        <v>66</v>
      </c>
      <c r="F27" s="30">
        <v>76</v>
      </c>
      <c r="G27" s="30">
        <v>81</v>
      </c>
      <c r="H27" s="30">
        <v>83</v>
      </c>
      <c r="I27" s="30">
        <v>84</v>
      </c>
      <c r="J27" s="30">
        <v>86</v>
      </c>
      <c r="K27" s="30">
        <v>87</v>
      </c>
      <c r="L27" s="30">
        <v>87</v>
      </c>
      <c r="M27" s="30">
        <v>87</v>
      </c>
      <c r="N27" s="30">
        <v>87</v>
      </c>
      <c r="O27" s="32">
        <v>87</v>
      </c>
      <c r="P27" s="30">
        <v>45</v>
      </c>
      <c r="Q27" s="30">
        <v>47</v>
      </c>
      <c r="R27" s="30">
        <v>54</v>
      </c>
      <c r="S27" s="30">
        <v>58</v>
      </c>
      <c r="T27" s="30">
        <v>57</v>
      </c>
      <c r="U27" s="30">
        <v>52</v>
      </c>
      <c r="V27" s="30">
        <v>48</v>
      </c>
      <c r="W27" s="30">
        <v>42</v>
      </c>
      <c r="X27" s="30">
        <v>31</v>
      </c>
      <c r="Y27" s="30">
        <v>26</v>
      </c>
      <c r="Z27" s="30">
        <v>20</v>
      </c>
      <c r="AA27" s="30">
        <v>15</v>
      </c>
      <c r="AB27" s="32">
        <v>15</v>
      </c>
    </row>
    <row r="28" spans="2:28" x14ac:dyDescent="0.2">
      <c r="B28" s="34" t="s">
        <v>43</v>
      </c>
      <c r="C28" s="31">
        <v>46</v>
      </c>
      <c r="D28" s="30">
        <v>56</v>
      </c>
      <c r="E28" s="30">
        <v>72</v>
      </c>
      <c r="F28" s="30">
        <v>80</v>
      </c>
      <c r="G28" s="30">
        <v>85</v>
      </c>
      <c r="H28" s="30">
        <v>86</v>
      </c>
      <c r="I28" s="30">
        <v>92</v>
      </c>
      <c r="J28" s="30">
        <v>95</v>
      </c>
      <c r="K28" s="30">
        <v>96</v>
      </c>
      <c r="L28" s="30">
        <v>96</v>
      </c>
      <c r="M28" s="30">
        <v>97</v>
      </c>
      <c r="N28" s="30">
        <v>97</v>
      </c>
      <c r="O28" s="32">
        <v>97</v>
      </c>
      <c r="P28" s="30">
        <v>46</v>
      </c>
      <c r="Q28" s="30">
        <v>52</v>
      </c>
      <c r="R28" s="30">
        <v>57</v>
      </c>
      <c r="S28" s="30">
        <v>60</v>
      </c>
      <c r="T28" s="30">
        <v>57</v>
      </c>
      <c r="U28" s="30">
        <v>52</v>
      </c>
      <c r="V28" s="30">
        <v>54</v>
      </c>
      <c r="W28" s="30">
        <v>51</v>
      </c>
      <c r="X28" s="30">
        <v>44</v>
      </c>
      <c r="Y28" s="30">
        <v>41</v>
      </c>
      <c r="Z28" s="30">
        <v>37</v>
      </c>
      <c r="AA28" s="30">
        <v>28</v>
      </c>
      <c r="AB28" s="32">
        <v>28</v>
      </c>
    </row>
    <row r="29" spans="2:28" x14ac:dyDescent="0.2">
      <c r="B29" s="34" t="s">
        <v>44</v>
      </c>
      <c r="C29" s="31">
        <v>60</v>
      </c>
      <c r="D29" s="30">
        <v>75</v>
      </c>
      <c r="E29" s="30">
        <v>88</v>
      </c>
      <c r="F29" s="30">
        <v>102</v>
      </c>
      <c r="G29" s="30">
        <v>110</v>
      </c>
      <c r="H29" s="30">
        <v>116</v>
      </c>
      <c r="I29" s="30">
        <v>118</v>
      </c>
      <c r="J29" s="30">
        <v>119</v>
      </c>
      <c r="K29" s="30">
        <v>120</v>
      </c>
      <c r="L29" s="30">
        <v>120</v>
      </c>
      <c r="M29" s="30">
        <v>121</v>
      </c>
      <c r="N29" s="30">
        <v>123</v>
      </c>
      <c r="O29" s="32">
        <v>123</v>
      </c>
      <c r="P29" s="30">
        <v>60</v>
      </c>
      <c r="Q29" s="30">
        <v>69</v>
      </c>
      <c r="R29" s="30">
        <v>74</v>
      </c>
      <c r="S29" s="30">
        <v>81</v>
      </c>
      <c r="T29" s="30">
        <v>82</v>
      </c>
      <c r="U29" s="30">
        <v>82</v>
      </c>
      <c r="V29" s="30">
        <v>79</v>
      </c>
      <c r="W29" s="30">
        <v>70</v>
      </c>
      <c r="X29" s="30">
        <v>59</v>
      </c>
      <c r="Y29" s="30">
        <v>44</v>
      </c>
      <c r="Z29" s="30">
        <v>29</v>
      </c>
      <c r="AA29" s="30">
        <v>24</v>
      </c>
      <c r="AB29" s="32">
        <v>24</v>
      </c>
    </row>
    <row r="30" spans="2:28" x14ac:dyDescent="0.2">
      <c r="B30" s="34" t="s">
        <v>45</v>
      </c>
      <c r="C30" s="31">
        <v>55</v>
      </c>
      <c r="D30" s="30">
        <v>69</v>
      </c>
      <c r="E30" s="30">
        <v>81</v>
      </c>
      <c r="F30" s="30">
        <v>90</v>
      </c>
      <c r="G30" s="30">
        <v>93</v>
      </c>
      <c r="H30" s="30">
        <v>95</v>
      </c>
      <c r="I30" s="30">
        <v>96</v>
      </c>
      <c r="J30" s="30">
        <v>99</v>
      </c>
      <c r="K30" s="30">
        <v>99</v>
      </c>
      <c r="L30" s="30">
        <v>99</v>
      </c>
      <c r="M30" s="30">
        <v>100</v>
      </c>
      <c r="N30" s="30">
        <v>102</v>
      </c>
      <c r="O30" s="32">
        <v>102</v>
      </c>
      <c r="P30" s="30">
        <v>55</v>
      </c>
      <c r="Q30" s="30">
        <v>61</v>
      </c>
      <c r="R30" s="30">
        <v>65</v>
      </c>
      <c r="S30" s="30">
        <v>58</v>
      </c>
      <c r="T30" s="30">
        <v>52</v>
      </c>
      <c r="U30" s="30">
        <v>47</v>
      </c>
      <c r="V30" s="30">
        <v>41</v>
      </c>
      <c r="W30" s="30">
        <v>42</v>
      </c>
      <c r="X30" s="30">
        <v>25</v>
      </c>
      <c r="Y30" s="30">
        <v>19</v>
      </c>
      <c r="Z30" s="30">
        <v>13</v>
      </c>
      <c r="AA30" s="30">
        <v>14</v>
      </c>
      <c r="AB30" s="32">
        <v>14</v>
      </c>
    </row>
    <row r="31" spans="2:28" x14ac:dyDescent="0.2">
      <c r="B31" s="34" t="s">
        <v>46</v>
      </c>
      <c r="C31" s="31">
        <v>50</v>
      </c>
      <c r="D31" s="30">
        <v>60</v>
      </c>
      <c r="E31" s="30">
        <v>76</v>
      </c>
      <c r="F31" s="30">
        <v>84</v>
      </c>
      <c r="G31" s="30">
        <v>89</v>
      </c>
      <c r="H31" s="30">
        <v>90</v>
      </c>
      <c r="I31" s="30">
        <v>96</v>
      </c>
      <c r="J31" s="30">
        <v>99</v>
      </c>
      <c r="K31" s="30">
        <v>100</v>
      </c>
      <c r="L31" s="30">
        <v>100</v>
      </c>
      <c r="M31" s="30">
        <v>101</v>
      </c>
      <c r="N31" s="30">
        <v>101</v>
      </c>
      <c r="O31" s="32">
        <v>101</v>
      </c>
      <c r="P31" s="30">
        <v>50</v>
      </c>
      <c r="Q31" s="30">
        <v>56</v>
      </c>
      <c r="R31" s="30">
        <v>61</v>
      </c>
      <c r="S31" s="30">
        <v>64</v>
      </c>
      <c r="T31" s="30">
        <v>61</v>
      </c>
      <c r="U31" s="30">
        <v>56</v>
      </c>
      <c r="V31" s="30">
        <v>58</v>
      </c>
      <c r="W31" s="30">
        <v>55</v>
      </c>
      <c r="X31" s="30">
        <v>48</v>
      </c>
      <c r="Y31" s="30">
        <v>45</v>
      </c>
      <c r="Z31" s="30">
        <v>41</v>
      </c>
      <c r="AA31" s="30">
        <v>32</v>
      </c>
      <c r="AB31" s="32">
        <v>32</v>
      </c>
    </row>
    <row r="32" spans="2:28" x14ac:dyDescent="0.2">
      <c r="B32" s="34" t="s">
        <v>47</v>
      </c>
      <c r="C32" s="31">
        <v>63</v>
      </c>
      <c r="D32" s="30">
        <v>78</v>
      </c>
      <c r="E32" s="30">
        <v>91</v>
      </c>
      <c r="F32" s="30">
        <v>105</v>
      </c>
      <c r="G32" s="30">
        <v>113</v>
      </c>
      <c r="H32" s="30">
        <v>119</v>
      </c>
      <c r="I32" s="30">
        <v>121</v>
      </c>
      <c r="J32" s="30">
        <v>122</v>
      </c>
      <c r="K32" s="30">
        <v>123</v>
      </c>
      <c r="L32" s="30">
        <v>123</v>
      </c>
      <c r="M32" s="30">
        <v>124</v>
      </c>
      <c r="N32" s="30">
        <v>126</v>
      </c>
      <c r="O32" s="37">
        <v>126</v>
      </c>
      <c r="P32" s="30">
        <v>63</v>
      </c>
      <c r="Q32" s="30">
        <v>72</v>
      </c>
      <c r="R32" s="30">
        <v>77</v>
      </c>
      <c r="S32" s="30">
        <v>84</v>
      </c>
      <c r="T32" s="30">
        <v>85</v>
      </c>
      <c r="U32" s="30">
        <v>85</v>
      </c>
      <c r="V32" s="30">
        <v>82</v>
      </c>
      <c r="W32" s="30">
        <v>73</v>
      </c>
      <c r="X32" s="30">
        <v>62</v>
      </c>
      <c r="Y32" s="30">
        <v>47</v>
      </c>
      <c r="Z32" s="30">
        <v>32</v>
      </c>
      <c r="AA32" s="30">
        <v>27</v>
      </c>
      <c r="AB32" s="32">
        <v>27</v>
      </c>
    </row>
    <row r="33" spans="2:31" x14ac:dyDescent="0.2">
      <c r="B33" s="34" t="s">
        <v>59</v>
      </c>
      <c r="C33" s="33">
        <f>AVERAGE(C3:C32)</f>
        <v>40.9</v>
      </c>
      <c r="D33" s="33">
        <f t="shared" ref="D33:K33" si="0">AVERAGE(D3:D32)</f>
        <v>46.4</v>
      </c>
      <c r="E33" s="33">
        <f t="shared" si="0"/>
        <v>53.966666666666669</v>
      </c>
      <c r="F33" s="33">
        <f t="shared" si="0"/>
        <v>58.1</v>
      </c>
      <c r="G33" s="33">
        <f t="shared" si="0"/>
        <v>63.1</v>
      </c>
      <c r="H33" s="33">
        <f t="shared" si="0"/>
        <v>66.166666666666671</v>
      </c>
      <c r="I33" s="33">
        <f t="shared" si="0"/>
        <v>68.3</v>
      </c>
      <c r="J33" s="33">
        <f t="shared" si="0"/>
        <v>70.63333333333334</v>
      </c>
      <c r="K33" s="33">
        <f t="shared" si="0"/>
        <v>71.400000000000006</v>
      </c>
      <c r="L33" s="33">
        <f t="shared" ref="L33" si="1">AVERAGE(L3:L32)</f>
        <v>71.400000000000006</v>
      </c>
      <c r="M33" s="33">
        <f t="shared" ref="M33" si="2">AVERAGE(M3:M32)</f>
        <v>72.333333333333329</v>
      </c>
      <c r="N33" s="33">
        <f t="shared" ref="N33" si="3">AVERAGE(N3:N32)</f>
        <v>72.599999999999994</v>
      </c>
      <c r="O33" s="33">
        <f t="shared" ref="O33" si="4">AVERAGE(O3:O32)</f>
        <v>72.933333333333337</v>
      </c>
      <c r="P33" s="33">
        <f t="shared" ref="P33" si="5">AVERAGE(P3:P32)</f>
        <v>40.9</v>
      </c>
      <c r="Q33" s="33">
        <f t="shared" ref="Q33" si="6">AVERAGE(Q3:Q32)</f>
        <v>40.233333333333334</v>
      </c>
      <c r="R33" s="33">
        <f t="shared" ref="R33:S33" si="7">AVERAGE(R3:R32)</f>
        <v>40.733333333333334</v>
      </c>
      <c r="S33" s="33">
        <f t="shared" si="7"/>
        <v>40.466666666666669</v>
      </c>
      <c r="T33" s="33">
        <f t="shared" ref="T33" si="8">AVERAGE(T3:T32)</f>
        <v>38.133333333333333</v>
      </c>
      <c r="U33" s="33">
        <f t="shared" ref="U33" si="9">AVERAGE(U3:U32)</f>
        <v>35.766666666666666</v>
      </c>
      <c r="V33" s="33">
        <f t="shared" ref="V33" si="10">AVERAGE(V3:V32)</f>
        <v>32.56666666666667</v>
      </c>
      <c r="W33" s="33">
        <f t="shared" ref="W33" si="11">AVERAGE(W3:W32)</f>
        <v>27.166666666666668</v>
      </c>
      <c r="X33" s="33">
        <f t="shared" ref="X33" si="12">AVERAGE(X3:X32)</f>
        <v>18.899999999999999</v>
      </c>
      <c r="Y33" s="33">
        <f t="shared" ref="Y33" si="13">AVERAGE(Y3:Y32)</f>
        <v>13.933333333333334</v>
      </c>
      <c r="Z33" s="33">
        <f t="shared" ref="Z33:AA33" si="14">AVERAGE(Z3:Z32)</f>
        <v>10.033333333333333</v>
      </c>
      <c r="AA33" s="33">
        <f t="shared" si="14"/>
        <v>7.333333333333333</v>
      </c>
      <c r="AB33" s="33">
        <f t="shared" ref="AB33" si="15">AVERAGE(AB3:AB32)</f>
        <v>7.4666666666666668</v>
      </c>
    </row>
    <row r="37" spans="2:31" ht="70.5" customHeight="1" x14ac:dyDescent="0.2">
      <c r="B37" s="38" t="s">
        <v>54</v>
      </c>
      <c r="C37" s="38" t="s">
        <v>60</v>
      </c>
      <c r="D37" s="38" t="s">
        <v>61</v>
      </c>
    </row>
    <row r="38" spans="2:31" x14ac:dyDescent="0.2">
      <c r="B38" s="29">
        <v>0</v>
      </c>
      <c r="C38" s="29">
        <v>40.9</v>
      </c>
      <c r="D38" s="29">
        <v>40.9</v>
      </c>
    </row>
    <row r="39" spans="2:31" x14ac:dyDescent="0.2">
      <c r="B39" s="29">
        <v>1</v>
      </c>
      <c r="C39" s="29">
        <v>46.4</v>
      </c>
      <c r="D39" s="29">
        <v>40.233333333333334</v>
      </c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</row>
    <row r="40" spans="2:31" x14ac:dyDescent="0.2">
      <c r="B40" s="29">
        <v>2</v>
      </c>
      <c r="C40" s="29">
        <v>53.966666666666669</v>
      </c>
      <c r="D40" s="29">
        <v>40.733333333333334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</row>
    <row r="41" spans="2:31" x14ac:dyDescent="0.2">
      <c r="B41" s="29">
        <v>3</v>
      </c>
      <c r="C41" s="29">
        <v>58.1</v>
      </c>
      <c r="D41" s="29">
        <v>40.466666666666669</v>
      </c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 spans="2:31" x14ac:dyDescent="0.2">
      <c r="B42" s="29">
        <v>4</v>
      </c>
      <c r="C42" s="29">
        <v>63.1</v>
      </c>
      <c r="D42" s="29">
        <v>38.133333333333333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2:31" x14ac:dyDescent="0.2">
      <c r="B43" s="29">
        <v>5</v>
      </c>
      <c r="C43" s="29">
        <v>66.166666666666671</v>
      </c>
      <c r="D43" s="29">
        <v>35.766666666666666</v>
      </c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</row>
    <row r="44" spans="2:31" x14ac:dyDescent="0.2">
      <c r="B44" s="29">
        <v>6</v>
      </c>
      <c r="C44" s="29">
        <v>68.3</v>
      </c>
      <c r="D44" s="29">
        <v>32.56666666666667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</row>
    <row r="45" spans="2:31" x14ac:dyDescent="0.2">
      <c r="B45" s="29">
        <v>7</v>
      </c>
      <c r="C45" s="29">
        <v>70.63333333333334</v>
      </c>
      <c r="D45" s="29">
        <v>27.166666666666668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</row>
    <row r="46" spans="2:31" x14ac:dyDescent="0.2">
      <c r="B46" s="29">
        <v>8</v>
      </c>
      <c r="C46" s="29">
        <v>71.400000000000006</v>
      </c>
      <c r="D46" s="29">
        <v>18.899999999999999</v>
      </c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</row>
    <row r="47" spans="2:31" x14ac:dyDescent="0.2">
      <c r="B47" s="29">
        <v>9</v>
      </c>
      <c r="C47" s="29">
        <v>71.400000000000006</v>
      </c>
      <c r="D47" s="29">
        <v>13.933333333333334</v>
      </c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</row>
    <row r="48" spans="2:31" x14ac:dyDescent="0.2">
      <c r="B48" s="29">
        <v>10</v>
      </c>
      <c r="C48" s="29">
        <v>72.333333333333329</v>
      </c>
      <c r="D48" s="29">
        <v>10.033333333333333</v>
      </c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</row>
    <row r="49" spans="2:31" x14ac:dyDescent="0.2">
      <c r="B49" s="29">
        <v>11</v>
      </c>
      <c r="C49" s="29">
        <v>72.599999999999994</v>
      </c>
      <c r="D49" s="29">
        <v>7.333333333333333</v>
      </c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</row>
    <row r="50" spans="2:31" x14ac:dyDescent="0.2">
      <c r="B50" s="29">
        <v>12</v>
      </c>
      <c r="C50" s="29">
        <v>72.933333333333337</v>
      </c>
      <c r="D50" s="29">
        <v>7.4666666666666668</v>
      </c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2:31" x14ac:dyDescent="0.2"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</row>
    <row r="52" spans="2:31" x14ac:dyDescent="0.2"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2:31" x14ac:dyDescent="0.2"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</row>
    <row r="54" spans="2:31" x14ac:dyDescent="0.2"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</row>
    <row r="55" spans="2:31" x14ac:dyDescent="0.2"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</row>
    <row r="56" spans="2:31" x14ac:dyDescent="0.2"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</row>
    <row r="57" spans="2:31" x14ac:dyDescent="0.2"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</row>
    <row r="58" spans="2:31" x14ac:dyDescent="0.2"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</row>
    <row r="59" spans="2:31" x14ac:dyDescent="0.2"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</row>
    <row r="60" spans="2:31" x14ac:dyDescent="0.2"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2:31" x14ac:dyDescent="0.2"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2:31" x14ac:dyDescent="0.2"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spans="2:31" x14ac:dyDescent="0.2"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spans="2:31" x14ac:dyDescent="0.2"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</sheetData>
  <mergeCells count="2">
    <mergeCell ref="P1:AB1"/>
    <mergeCell ref="B1:O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2B6D-6559-4AEB-8C17-6B4F9730BD47}">
  <dimension ref="A2:AC51"/>
  <sheetViews>
    <sheetView tabSelected="1" topLeftCell="A28" zoomScale="80" zoomScaleNormal="80" workbookViewId="0">
      <selection activeCell="H53" sqref="H53"/>
    </sheetView>
  </sheetViews>
  <sheetFormatPr defaultRowHeight="12.75" x14ac:dyDescent="0.2"/>
  <cols>
    <col min="4" max="4" width="8.5703125" customWidth="1"/>
  </cols>
  <sheetData>
    <row r="2" spans="2:29" x14ac:dyDescent="0.2">
      <c r="B2" s="35" t="s">
        <v>62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 t="s">
        <v>63</v>
      </c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</row>
    <row r="3" spans="2:29" s="42" customFormat="1" ht="25.5" x14ac:dyDescent="0.2">
      <c r="B3" s="39" t="s">
        <v>64</v>
      </c>
      <c r="C3" s="39" t="s">
        <v>3</v>
      </c>
      <c r="D3" s="44">
        <v>0</v>
      </c>
      <c r="E3" s="44">
        <v>1</v>
      </c>
      <c r="F3" s="44">
        <v>2</v>
      </c>
      <c r="G3" s="44">
        <v>3</v>
      </c>
      <c r="H3" s="44">
        <v>4</v>
      </c>
      <c r="I3" s="44">
        <v>5</v>
      </c>
      <c r="J3" s="44">
        <v>6</v>
      </c>
      <c r="K3" s="44">
        <v>7</v>
      </c>
      <c r="L3" s="44">
        <v>8</v>
      </c>
      <c r="M3" s="44">
        <v>9</v>
      </c>
      <c r="N3" s="44">
        <v>10</v>
      </c>
      <c r="O3" s="44">
        <v>11</v>
      </c>
      <c r="P3" s="44">
        <v>12</v>
      </c>
      <c r="Q3" s="44">
        <v>0</v>
      </c>
      <c r="R3" s="44">
        <v>1</v>
      </c>
      <c r="S3" s="44">
        <v>2</v>
      </c>
      <c r="T3" s="44">
        <v>3</v>
      </c>
      <c r="U3" s="44">
        <v>4</v>
      </c>
      <c r="V3" s="44">
        <v>5</v>
      </c>
      <c r="W3" s="44">
        <v>6</v>
      </c>
      <c r="X3" s="44">
        <v>7</v>
      </c>
      <c r="Y3" s="44">
        <v>8</v>
      </c>
      <c r="Z3" s="44">
        <v>9</v>
      </c>
      <c r="AA3" s="44">
        <v>10</v>
      </c>
      <c r="AB3" s="44">
        <v>11</v>
      </c>
      <c r="AC3" s="44">
        <v>12</v>
      </c>
    </row>
    <row r="4" spans="2:29" x14ac:dyDescent="0.2">
      <c r="B4" s="34" t="s">
        <v>5</v>
      </c>
      <c r="C4" s="43">
        <v>2400</v>
      </c>
      <c r="D4" s="45">
        <f>'Post-release Quality Average'!C3/Sheet3!C4*1000</f>
        <v>18.75</v>
      </c>
      <c r="E4" s="46">
        <f>'Post-release Quality Average'!D3/Sheet3!C4*1000</f>
        <v>20</v>
      </c>
      <c r="F4" s="46">
        <f>'Post-release Quality Average'!E3/Sheet3!C4*1000</f>
        <v>22.083333333333332</v>
      </c>
      <c r="G4" s="46">
        <f>'Post-release Quality Average'!F3/Sheet3!C4*1000</f>
        <v>23.333333333333336</v>
      </c>
      <c r="H4" s="46">
        <f>'Post-release Quality Average'!G3/Sheet3!C4*1000</f>
        <v>24.166666666666668</v>
      </c>
      <c r="I4" s="46">
        <f>'Post-release Quality Average'!H3/Sheet3!C4*1000</f>
        <v>26.666666666666668</v>
      </c>
      <c r="J4" s="46">
        <f>'Post-release Quality Average'!I3/Sheet3!C4*1000</f>
        <v>27.916666666666664</v>
      </c>
      <c r="K4" s="46">
        <f>'Post-release Quality Average'!J3/Sheet3!C4*1000</f>
        <v>28.75</v>
      </c>
      <c r="L4" s="46">
        <f>'Post-release Quality Average'!K3/Sheet3!C4*1000</f>
        <v>29.166666666666668</v>
      </c>
      <c r="M4" s="46">
        <f>'Post-release Quality Average'!L3/Sheet3!C4*1000</f>
        <v>29.166666666666668</v>
      </c>
      <c r="N4" s="46">
        <f>'Post-release Quality Average'!M3/Sheet3!C4*1000</f>
        <v>29.583333333333332</v>
      </c>
      <c r="O4" s="46">
        <f>'Post-release Quality Average'!N3/Sheet3!C4*1000</f>
        <v>29.583333333333332</v>
      </c>
      <c r="P4" s="46">
        <f>'Post-release Quality Average'!O3/Sheet3!C4*1000</f>
        <v>30</v>
      </c>
      <c r="Q4" s="45">
        <f>'Post-release Quality Average'!P3/Sheet3!C4*1000</f>
        <v>18.75</v>
      </c>
      <c r="R4" s="46">
        <f>'Post-release Quality Average'!Q3/Sheet3!C4*1000</f>
        <v>17.916666666666668</v>
      </c>
      <c r="S4" s="46">
        <f>'Post-release Quality Average'!R3/Sheet3!C4*1000</f>
        <v>17.083333333333332</v>
      </c>
      <c r="T4" s="46">
        <f>'Post-release Quality Average'!S3/Sheet3!C4*1000</f>
        <v>15.833333333333334</v>
      </c>
      <c r="U4" s="46">
        <f>'Post-release Quality Average'!T3/Sheet3!C4*1000</f>
        <v>14.166666666666666</v>
      </c>
      <c r="V4" s="46">
        <f>'Post-release Quality Average'!U3/Sheet3!C4*1000</f>
        <v>15.416666666666668</v>
      </c>
      <c r="W4" s="46">
        <f>'Post-release Quality Average'!V3/Sheet3!C4*1000</f>
        <v>14.583333333333334</v>
      </c>
      <c r="X4" s="46">
        <f>'Post-release Quality Average'!W3/Sheet3!C4*1000</f>
        <v>12.083333333333334</v>
      </c>
      <c r="Y4" s="46">
        <f>'Post-release Quality Average'!X3/Sheet3!C4*1000</f>
        <v>7.5</v>
      </c>
      <c r="Z4" s="46">
        <f>'Post-release Quality Average'!Y3/Sheet3!C4*1000</f>
        <v>5.416666666666667</v>
      </c>
      <c r="AA4" s="46">
        <f>'Post-release Quality Average'!Z3/Sheet3!C4*1000</f>
        <v>3.3333333333333335</v>
      </c>
      <c r="AB4" s="46">
        <f>'Post-release Quality Average'!AA3/Sheet3!C4*1000</f>
        <v>1.6666666666666667</v>
      </c>
      <c r="AC4" s="36">
        <f>'Post-release Quality Average'!AB3/Sheet3!C4*1000</f>
        <v>2.0833333333333335</v>
      </c>
    </row>
    <row r="5" spans="2:29" x14ac:dyDescent="0.2">
      <c r="B5" s="34" t="s">
        <v>8</v>
      </c>
      <c r="C5" s="43">
        <v>3780</v>
      </c>
      <c r="D5" s="31">
        <f>'Post-release Quality Average'!C4/Sheet3!C5*1000</f>
        <v>10.052910052910054</v>
      </c>
      <c r="E5" s="30">
        <f>'Post-release Quality Average'!D4/Sheet3!C5*1000</f>
        <v>11.640211640211639</v>
      </c>
      <c r="F5" s="30">
        <f>'Post-release Quality Average'!E4/Sheet3!C5*1000</f>
        <v>13.756613756613756</v>
      </c>
      <c r="G5" s="30">
        <f>'Post-release Quality Average'!F4/Sheet3!C5*1000</f>
        <v>14.285714285714285</v>
      </c>
      <c r="H5" s="30">
        <f>'Post-release Quality Average'!G4/Sheet3!C5*1000</f>
        <v>15.079365079365079</v>
      </c>
      <c r="I5" s="30">
        <f>'Post-release Quality Average'!H4/Sheet3!C5*1000</f>
        <v>16.137566137566139</v>
      </c>
      <c r="J5" s="30">
        <f>'Post-release Quality Average'!I4/Sheet3!C5*1000</f>
        <v>16.402116402116402</v>
      </c>
      <c r="K5" s="30">
        <f>'Post-release Quality Average'!J4/Sheet3!C5*1000</f>
        <v>17.724867724867725</v>
      </c>
      <c r="L5" s="30">
        <f>'Post-release Quality Average'!K4/Sheet3!C5*1000</f>
        <v>17.724867724867725</v>
      </c>
      <c r="M5" s="30">
        <f>'Post-release Quality Average'!L4/Sheet3!C5*1000</f>
        <v>17.724867724867725</v>
      </c>
      <c r="N5" s="30">
        <f>'Post-release Quality Average'!M4/Sheet3!C5*1000</f>
        <v>17.989417989417991</v>
      </c>
      <c r="O5" s="30">
        <f>'Post-release Quality Average'!N4/Sheet3!C5*1000</f>
        <v>17.989417989417991</v>
      </c>
      <c r="P5" s="30">
        <f>'Post-release Quality Average'!O4/Sheet3!C5*1000</f>
        <v>18.253968253968257</v>
      </c>
      <c r="Q5" s="31">
        <f>'Post-release Quality Average'!P4/Sheet3!C5*1000</f>
        <v>10.052910052910054</v>
      </c>
      <c r="R5" s="30">
        <f>'Post-release Quality Average'!Q4/Sheet3!C5*1000</f>
        <v>10.582010582010582</v>
      </c>
      <c r="S5" s="30">
        <f>'Post-release Quality Average'!R4/Sheet3!C5*1000</f>
        <v>10.582010582010582</v>
      </c>
      <c r="T5" s="30">
        <f>'Post-release Quality Average'!S4/Sheet3!C5*1000</f>
        <v>10.317460317460318</v>
      </c>
      <c r="U5" s="30">
        <f>'Post-release Quality Average'!T4/Sheet3!C5*1000</f>
        <v>9.7883597883597897</v>
      </c>
      <c r="V5" s="30">
        <f>'Post-release Quality Average'!U4/Sheet3!C5*1000</f>
        <v>9.5238095238095255</v>
      </c>
      <c r="W5" s="30">
        <f>'Post-release Quality Average'!V4/Sheet3!C5*1000</f>
        <v>7.9365079365079358</v>
      </c>
      <c r="X5" s="30">
        <f>'Post-release Quality Average'!W4/Sheet3!C5*1000</f>
        <v>7.1428571428571423</v>
      </c>
      <c r="Y5" s="30">
        <f>'Post-release Quality Average'!X4/Sheet3!C5*1000</f>
        <v>4.4973544973544977</v>
      </c>
      <c r="Z5" s="30">
        <f>'Post-release Quality Average'!Y4/Sheet3!C5*1000</f>
        <v>2.9100529100529098</v>
      </c>
      <c r="AA5" s="30">
        <f>'Post-release Quality Average'!Z4/Sheet3!C5*1000</f>
        <v>1.3227513227513228</v>
      </c>
      <c r="AB5" s="30">
        <f>'Post-release Quality Average'!AA4/Sheet3!C5*1000</f>
        <v>0.52910052910052918</v>
      </c>
      <c r="AC5" s="32">
        <f>'Post-release Quality Average'!AB4/Sheet3!C5*1000</f>
        <v>0.52910052910052918</v>
      </c>
    </row>
    <row r="6" spans="2:29" x14ac:dyDescent="0.2">
      <c r="B6" s="34" t="s">
        <v>7</v>
      </c>
      <c r="C6" s="43">
        <v>4593</v>
      </c>
      <c r="D6" s="31">
        <f>'Post-release Quality Average'!C5/Sheet3!C6*1000</f>
        <v>8.9266274765948186</v>
      </c>
      <c r="E6" s="30">
        <f>'Post-release Quality Average'!D5/Sheet3!C6*1000</f>
        <v>10.015240583496626</v>
      </c>
      <c r="F6" s="30">
        <f>'Post-release Quality Average'!E5/Sheet3!C6*1000</f>
        <v>10.668408447637709</v>
      </c>
      <c r="G6" s="30">
        <f>'Post-release Quality Average'!F5/Sheet3!C6*1000</f>
        <v>11.539298933159156</v>
      </c>
      <c r="H6" s="30">
        <f>'Post-release Quality Average'!G5/Sheet3!C6*1000</f>
        <v>12.192466797300238</v>
      </c>
      <c r="I6" s="30">
        <f>'Post-release Quality Average'!H5/Sheet3!C6*1000</f>
        <v>12.627912040060963</v>
      </c>
      <c r="J6" s="30">
        <f>'Post-release Quality Average'!I5/Sheet3!C6*1000</f>
        <v>13.063357282821686</v>
      </c>
      <c r="K6" s="30">
        <f>'Post-release Quality Average'!J5/Sheet3!C6*1000</f>
        <v>13.281079904202047</v>
      </c>
      <c r="L6" s="30">
        <f>'Post-release Quality Average'!K5/Sheet3!C6*1000</f>
        <v>13.498802525582407</v>
      </c>
      <c r="M6" s="30">
        <f>'Post-release Quality Average'!L5/Sheet3!C6*1000</f>
        <v>13.498802525582407</v>
      </c>
      <c r="N6" s="30">
        <f>'Post-release Quality Average'!M5/Sheet3!C6*1000</f>
        <v>13.716525146962768</v>
      </c>
      <c r="O6" s="30">
        <f>'Post-release Quality Average'!N5/Sheet3!C6*1000</f>
        <v>13.716525146962768</v>
      </c>
      <c r="P6" s="30">
        <f>'Post-release Quality Average'!O5/Sheet3!C6*1000</f>
        <v>13.716525146962768</v>
      </c>
      <c r="Q6" s="31">
        <f>'Post-release Quality Average'!P5/Sheet3!C6*1000</f>
        <v>8.9266274765948186</v>
      </c>
      <c r="R6" s="30">
        <f>'Post-release Quality Average'!Q5/Sheet3!C6*1000</f>
        <v>8.7089048552144561</v>
      </c>
      <c r="S6" s="30">
        <f>'Post-release Quality Average'!R5/Sheet3!C6*1000</f>
        <v>7.62029174831265</v>
      </c>
      <c r="T6" s="30">
        <f>'Post-release Quality Average'!S5/Sheet3!C6*1000</f>
        <v>6.9671238841715653</v>
      </c>
      <c r="U6" s="30">
        <f>'Post-release Quality Average'!T5/Sheet3!C6*1000</f>
        <v>6.7494012627912037</v>
      </c>
      <c r="V6" s="30">
        <f>'Post-release Quality Average'!U5/Sheet3!C6*1000</f>
        <v>6.0962333986501189</v>
      </c>
      <c r="W6" s="30">
        <f>'Post-release Quality Average'!V5/Sheet3!C6*1000</f>
        <v>5.8785107772697582</v>
      </c>
      <c r="X6" s="30">
        <f>'Post-release Quality Average'!W5/Sheet3!C6*1000</f>
        <v>3.9190071848465058</v>
      </c>
      <c r="Y6" s="30">
        <f>'Post-release Quality Average'!X5/Sheet3!C6*1000</f>
        <v>1.5240583496625297</v>
      </c>
      <c r="Z6" s="30">
        <f>'Post-release Quality Average'!Y5/Sheet3!C6*1000</f>
        <v>0.43544524276072283</v>
      </c>
      <c r="AA6" s="30">
        <f>'Post-release Quality Average'!Z5/Sheet3!C6*1000</f>
        <v>0.21772262138036141</v>
      </c>
      <c r="AB6" s="30">
        <f>'Post-release Quality Average'!AA5/Sheet3!C6*1000</f>
        <v>0.21772262138036141</v>
      </c>
      <c r="AC6" s="32">
        <f>'Post-release Quality Average'!AB5/Sheet3!C6*1000</f>
        <v>0.21772262138036141</v>
      </c>
    </row>
    <row r="7" spans="2:29" x14ac:dyDescent="0.2">
      <c r="B7" s="34" t="s">
        <v>9</v>
      </c>
      <c r="C7" s="43">
        <v>3690</v>
      </c>
      <c r="D7" s="31">
        <f>'Post-release Quality Average'!C6/Sheet3!C7*1000</f>
        <v>8.9430894308943092</v>
      </c>
      <c r="E7" s="30">
        <f>'Post-release Quality Average'!D6/Sheet3!C7*1000</f>
        <v>10.027100271002711</v>
      </c>
      <c r="F7" s="30">
        <f>'Post-release Quality Average'!E6/Sheet3!C7*1000</f>
        <v>10.56910569105691</v>
      </c>
      <c r="G7" s="30">
        <f>'Post-release Quality Average'!F6/Sheet3!C7*1000</f>
        <v>11.924119241192411</v>
      </c>
      <c r="H7" s="30">
        <f>'Post-release Quality Average'!G6/Sheet3!C7*1000</f>
        <v>12.466124661246614</v>
      </c>
      <c r="I7" s="30">
        <f>'Post-release Quality Average'!H6/Sheet3!C7*1000</f>
        <v>13.008130081300813</v>
      </c>
      <c r="J7" s="30">
        <f>'Post-release Quality Average'!I6/Sheet3!C7*1000</f>
        <v>13.279132791327914</v>
      </c>
      <c r="K7" s="30">
        <f>'Post-release Quality Average'!J6/Sheet3!C7*1000</f>
        <v>14.092140921409214</v>
      </c>
      <c r="L7" s="30">
        <f>'Post-release Quality Average'!K6/Sheet3!C7*1000</f>
        <v>14.092140921409214</v>
      </c>
      <c r="M7" s="30">
        <f>'Post-release Quality Average'!L6/Sheet3!C7*1000</f>
        <v>14.092140921409214</v>
      </c>
      <c r="N7" s="30">
        <f>'Post-release Quality Average'!M6/Sheet3!C7*1000</f>
        <v>14.363143631436316</v>
      </c>
      <c r="O7" s="30">
        <f>'Post-release Quality Average'!N6/Sheet3!C7*1000</f>
        <v>14.363143631436316</v>
      </c>
      <c r="P7" s="30">
        <f>'Post-release Quality Average'!O6/Sheet3!C7*1000</f>
        <v>14.363143631436316</v>
      </c>
      <c r="Q7" s="31">
        <f>'Post-release Quality Average'!P6/Sheet3!C7*1000</f>
        <v>8.9430894308943092</v>
      </c>
      <c r="R7" s="30">
        <f>'Post-release Quality Average'!Q6/Sheet3!C7*1000</f>
        <v>7.8590785907859084</v>
      </c>
      <c r="S7" s="30">
        <f>'Post-release Quality Average'!R6/Sheet3!C7*1000</f>
        <v>7.3170731707317076</v>
      </c>
      <c r="T7" s="30">
        <f>'Post-release Quality Average'!S6/Sheet3!C7*1000</f>
        <v>7.588075880758808</v>
      </c>
      <c r="U7" s="30">
        <f>'Post-release Quality Average'!T6/Sheet3!C7*1000</f>
        <v>6.7750677506775068</v>
      </c>
      <c r="V7" s="30">
        <f>'Post-release Quality Average'!U6/Sheet3!C7*1000</f>
        <v>6.5040650406504064</v>
      </c>
      <c r="W7" s="30">
        <f>'Post-release Quality Average'!V6/Sheet3!C7*1000</f>
        <v>4.8780487804878048</v>
      </c>
      <c r="X7" s="30">
        <f>'Post-release Quality Average'!W6/Sheet3!C7*1000</f>
        <v>3.5230352303523036</v>
      </c>
      <c r="Y7" s="30">
        <f>'Post-release Quality Average'!X6/Sheet3!C7*1000</f>
        <v>1.6260162601626016</v>
      </c>
      <c r="Z7" s="30">
        <f>'Post-release Quality Average'!Y6/Sheet3!C7*1000</f>
        <v>0.54200542005420049</v>
      </c>
      <c r="AA7" s="30">
        <f>'Post-release Quality Average'!Z6/Sheet3!C7*1000</f>
        <v>0.27100271002710025</v>
      </c>
      <c r="AB7" s="30">
        <f>'Post-release Quality Average'!AA6/Sheet3!C7*1000</f>
        <v>0</v>
      </c>
      <c r="AC7" s="32">
        <f>'Post-release Quality Average'!AB6/Sheet3!C7*1000</f>
        <v>0</v>
      </c>
    </row>
    <row r="8" spans="2:29" x14ac:dyDescent="0.2">
      <c r="B8" s="34" t="s">
        <v>10</v>
      </c>
      <c r="C8" s="43">
        <v>4400</v>
      </c>
      <c r="D8" s="31">
        <f>'Post-release Quality Average'!C7/Sheet3!C8*1000</f>
        <v>12.5</v>
      </c>
      <c r="E8" s="30">
        <f>'Post-release Quality Average'!D7/Sheet3!C8*1000</f>
        <v>13.181818181818182</v>
      </c>
      <c r="F8" s="30">
        <f>'Post-release Quality Average'!E7/Sheet3!C8*1000</f>
        <v>14.318181818181818</v>
      </c>
      <c r="G8" s="30">
        <f>'Post-release Quality Average'!F7/Sheet3!C8*1000</f>
        <v>15</v>
      </c>
      <c r="H8" s="30">
        <f>'Post-release Quality Average'!G7/Sheet3!C8*1000</f>
        <v>15.454545454545455</v>
      </c>
      <c r="I8" s="30">
        <f>'Post-release Quality Average'!H7/Sheet3!C8*1000</f>
        <v>16.81818181818182</v>
      </c>
      <c r="J8" s="30">
        <f>'Post-release Quality Average'!I7/Sheet3!C8*1000</f>
        <v>17.5</v>
      </c>
      <c r="K8" s="30">
        <f>'Post-release Quality Average'!J7/Sheet3!C8*1000</f>
        <v>17.954545454545457</v>
      </c>
      <c r="L8" s="30">
        <f>'Post-release Quality Average'!K7/Sheet3!C8*1000</f>
        <v>18.18181818181818</v>
      </c>
      <c r="M8" s="30">
        <f>'Post-release Quality Average'!L7/Sheet3!C8*1000</f>
        <v>18.18181818181818</v>
      </c>
      <c r="N8" s="30">
        <f>'Post-release Quality Average'!M7/Sheet3!C8*1000</f>
        <v>18.40909090909091</v>
      </c>
      <c r="O8" s="30">
        <f>'Post-release Quality Average'!N7/Sheet3!C8*1000</f>
        <v>18.40909090909091</v>
      </c>
      <c r="P8" s="30">
        <f>'Post-release Quality Average'!O7/Sheet3!C8*1000</f>
        <v>18.636363636363637</v>
      </c>
      <c r="Q8" s="31">
        <f>'Post-release Quality Average'!P7/Sheet3!C8*1000</f>
        <v>12.5</v>
      </c>
      <c r="R8" s="30">
        <f>'Post-release Quality Average'!Q7/Sheet3!C8*1000</f>
        <v>11.363636363636363</v>
      </c>
      <c r="S8" s="30">
        <f>'Post-release Quality Average'!R7/Sheet3!C8*1000</f>
        <v>10.90909090909091</v>
      </c>
      <c r="T8" s="30">
        <f>'Post-release Quality Average'!S7/Sheet3!C8*1000</f>
        <v>9.5454545454545467</v>
      </c>
      <c r="U8" s="30">
        <f>'Post-release Quality Average'!T7/Sheet3!C8*1000</f>
        <v>8.6363636363636367</v>
      </c>
      <c r="V8" s="30">
        <f>'Post-release Quality Average'!U7/Sheet3!C8*1000</f>
        <v>8.8636363636363633</v>
      </c>
      <c r="W8" s="30">
        <f>'Post-release Quality Average'!V7/Sheet3!C8*1000</f>
        <v>8.4090909090909101</v>
      </c>
      <c r="X8" s="30">
        <f>'Post-release Quality Average'!W7/Sheet3!C8*1000</f>
        <v>7.0454545454545459</v>
      </c>
      <c r="Y8" s="30">
        <f>'Post-release Quality Average'!X7/Sheet3!C8*1000</f>
        <v>4.545454545454545</v>
      </c>
      <c r="Z8" s="30">
        <f>'Post-release Quality Average'!Y7/Sheet3!C8*1000</f>
        <v>3.4090909090909087</v>
      </c>
      <c r="AA8" s="30">
        <f>'Post-release Quality Average'!Z7/Sheet3!C8*1000</f>
        <v>2.2727272727272725</v>
      </c>
      <c r="AB8" s="30">
        <f>'Post-release Quality Average'!AA7/Sheet3!C8*1000</f>
        <v>1.3636363636363638</v>
      </c>
      <c r="AC8" s="32">
        <f>'Post-release Quality Average'!AB7/Sheet3!C8*1000</f>
        <v>1.3636363636363638</v>
      </c>
    </row>
    <row r="9" spans="2:29" x14ac:dyDescent="0.2">
      <c r="B9" s="34" t="s">
        <v>11</v>
      </c>
      <c r="C9" s="43">
        <v>4450</v>
      </c>
      <c r="D9" s="31">
        <f>'Post-release Quality Average'!C8/Sheet3!C9*1000</f>
        <v>12.584269662921349</v>
      </c>
      <c r="E9" s="30">
        <f>'Post-release Quality Average'!D8/Sheet3!C9*1000</f>
        <v>13.932584269662922</v>
      </c>
      <c r="F9" s="30">
        <f>'Post-release Quality Average'!E8/Sheet3!C9*1000</f>
        <v>15.730337078651687</v>
      </c>
      <c r="G9" s="30">
        <f>'Post-release Quality Average'!F8/Sheet3!C9*1000</f>
        <v>16.179775280898877</v>
      </c>
      <c r="H9" s="30">
        <f>'Post-release Quality Average'!G8/Sheet3!C9*1000</f>
        <v>16.853932584269664</v>
      </c>
      <c r="I9" s="30">
        <f>'Post-release Quality Average'!H8/Sheet3!C9*1000</f>
        <v>17.752808988764045</v>
      </c>
      <c r="J9" s="30">
        <f>'Post-release Quality Average'!I8/Sheet3!C9*1000</f>
        <v>17.977528089887642</v>
      </c>
      <c r="K9" s="30">
        <f>'Post-release Quality Average'!J8/Sheet3!C9*1000</f>
        <v>19.101123595505619</v>
      </c>
      <c r="L9" s="30">
        <f>'Post-release Quality Average'!K8/Sheet3!C9*1000</f>
        <v>19.101123595505619</v>
      </c>
      <c r="M9" s="30">
        <f>'Post-release Quality Average'!L8/Sheet3!C9*1000</f>
        <v>19.101123595505619</v>
      </c>
      <c r="N9" s="30">
        <f>'Post-release Quality Average'!M8/Sheet3!C9*1000</f>
        <v>19.325842696629213</v>
      </c>
      <c r="O9" s="30">
        <f>'Post-release Quality Average'!N8/Sheet3!C9*1000</f>
        <v>19.325842696629213</v>
      </c>
      <c r="P9" s="30">
        <f>'Post-release Quality Average'!O8/Sheet3!C9*1000</f>
        <v>19.325842696629213</v>
      </c>
      <c r="Q9" s="31">
        <f>'Post-release Quality Average'!P8/Sheet3!C9*1000</f>
        <v>12.584269662921349</v>
      </c>
      <c r="R9" s="30">
        <f>'Post-release Quality Average'!Q8/Sheet3!C9*1000</f>
        <v>11.685393258426966</v>
      </c>
      <c r="S9" s="30">
        <f>'Post-release Quality Average'!R8/Sheet3!C9*1000</f>
        <v>11.685393258426966</v>
      </c>
      <c r="T9" s="30">
        <f>'Post-release Quality Average'!S8/Sheet3!C9*1000</f>
        <v>9.213483146067416</v>
      </c>
      <c r="U9" s="30">
        <f>'Post-release Quality Average'!T8/Sheet3!C9*1000</f>
        <v>8.7640449438202257</v>
      </c>
      <c r="V9" s="30">
        <f>'Post-release Quality Average'!U8/Sheet3!C9*1000</f>
        <v>8.5393258426966305</v>
      </c>
      <c r="W9" s="30">
        <f>'Post-release Quality Average'!V8/Sheet3!C9*1000</f>
        <v>6.7415730337078656</v>
      </c>
      <c r="X9" s="30">
        <f>'Post-release Quality Average'!W8/Sheet3!C9*1000</f>
        <v>6.0674157303370784</v>
      </c>
      <c r="Y9" s="30">
        <f>'Post-release Quality Average'!X8/Sheet3!C9*1000</f>
        <v>3.8202247191011236</v>
      </c>
      <c r="Z9" s="30">
        <f>'Post-release Quality Average'!Y8/Sheet3!C9*1000</f>
        <v>2.4719101123595504</v>
      </c>
      <c r="AA9" s="30">
        <f>'Post-release Quality Average'!Z8/Sheet3!C9*1000</f>
        <v>1.1235955056179776</v>
      </c>
      <c r="AB9" s="30">
        <f>'Post-release Quality Average'!AA8/Sheet3!C9*1000</f>
        <v>0.44943820224719105</v>
      </c>
      <c r="AC9" s="32">
        <f>'Post-release Quality Average'!AB8/Sheet3!C9*1000</f>
        <v>0.44943820224719105</v>
      </c>
    </row>
    <row r="10" spans="2:29" x14ac:dyDescent="0.2">
      <c r="B10" s="34" t="s">
        <v>12</v>
      </c>
      <c r="C10" s="43">
        <v>4925</v>
      </c>
      <c r="D10" s="31">
        <f>'Post-release Quality Average'!C9/Sheet3!C10*1000</f>
        <v>8.9340101522842641</v>
      </c>
      <c r="E10" s="30">
        <f>'Post-release Quality Average'!D9/Sheet3!C10*1000</f>
        <v>9.746192893401016</v>
      </c>
      <c r="F10" s="30">
        <f>'Post-release Quality Average'!E9/Sheet3!C10*1000</f>
        <v>10.355329949238579</v>
      </c>
      <c r="G10" s="30">
        <f>'Post-release Quality Average'!F9/Sheet3!C10*1000</f>
        <v>11.370558375634518</v>
      </c>
      <c r="H10" s="30">
        <f>'Post-release Quality Average'!G9/Sheet3!C10*1000</f>
        <v>11.776649746192895</v>
      </c>
      <c r="I10" s="30">
        <f>'Post-release Quality Average'!H9/Sheet3!C10*1000</f>
        <v>12.385786802030458</v>
      </c>
      <c r="J10" s="30">
        <f>'Post-release Quality Average'!I9/Sheet3!C10*1000</f>
        <v>12.791878172588831</v>
      </c>
      <c r="K10" s="30">
        <f>'Post-release Quality Average'!J9/Sheet3!C10*1000</f>
        <v>12.99492385786802</v>
      </c>
      <c r="L10" s="30">
        <f>'Post-release Quality Average'!K9/Sheet3!C10*1000</f>
        <v>13.197969543147208</v>
      </c>
      <c r="M10" s="30">
        <f>'Post-release Quality Average'!L9/Sheet3!C10*1000</f>
        <v>13.197969543147208</v>
      </c>
      <c r="N10" s="30">
        <f>'Post-release Quality Average'!M9/Sheet3!C10*1000</f>
        <v>13.401015228426397</v>
      </c>
      <c r="O10" s="30">
        <f>'Post-release Quality Average'!N9/Sheet3!C10*1000</f>
        <v>13.401015228426397</v>
      </c>
      <c r="P10" s="30">
        <f>'Post-release Quality Average'!O9/Sheet3!C10*1000</f>
        <v>13.401015228426397</v>
      </c>
      <c r="Q10" s="31">
        <f>'Post-release Quality Average'!P9/Sheet3!C10*1000</f>
        <v>8.9340101522842641</v>
      </c>
      <c r="R10" s="30">
        <f>'Post-release Quality Average'!Q9/Sheet3!C10*1000</f>
        <v>8.5279187817258872</v>
      </c>
      <c r="S10" s="30">
        <f>'Post-release Quality Average'!R9/Sheet3!C10*1000</f>
        <v>7.5126903553299496</v>
      </c>
      <c r="T10" s="30">
        <f>'Post-release Quality Average'!S9/Sheet3!C10*1000</f>
        <v>7.1065989847715736</v>
      </c>
      <c r="U10" s="30">
        <f>'Post-release Quality Average'!T9/Sheet3!C10*1000</f>
        <v>6.7005076142131985</v>
      </c>
      <c r="V10" s="30">
        <f>'Post-release Quality Average'!U9/Sheet3!C10*1000</f>
        <v>5.8883248730964475</v>
      </c>
      <c r="W10" s="30">
        <f>'Post-release Quality Average'!V9/Sheet3!C10*1000</f>
        <v>5.2791878172588831</v>
      </c>
      <c r="X10" s="30">
        <f>'Post-release Quality Average'!W9/Sheet3!C10*1000</f>
        <v>3.4517766497461926</v>
      </c>
      <c r="Y10" s="30">
        <f>'Post-release Quality Average'!X9/Sheet3!C10*1000</f>
        <v>1.4213197969543148</v>
      </c>
      <c r="Z10" s="30">
        <f>'Post-release Quality Average'!Y9/Sheet3!C10*1000</f>
        <v>0.40609137055837563</v>
      </c>
      <c r="AA10" s="30">
        <f>'Post-release Quality Average'!Z9/Sheet3!C10*1000</f>
        <v>0.20304568527918782</v>
      </c>
      <c r="AB10" s="30">
        <f>'Post-release Quality Average'!AA9/Sheet3!C10*1000</f>
        <v>0.20304568527918782</v>
      </c>
      <c r="AC10" s="32">
        <f>'Post-release Quality Average'!AB9/Sheet3!C10*1000</f>
        <v>0.20304568527918782</v>
      </c>
    </row>
    <row r="11" spans="2:29" x14ac:dyDescent="0.2">
      <c r="B11" s="34" t="s">
        <v>13</v>
      </c>
      <c r="C11" s="43">
        <v>5645</v>
      </c>
      <c r="D11" s="31">
        <f>'Post-release Quality Average'!C10/Sheet3!C11*1000</f>
        <v>7.6173604960141716</v>
      </c>
      <c r="E11" s="30">
        <f>'Post-release Quality Average'!D10/Sheet3!C11*1000</f>
        <v>7.9716563330380872</v>
      </c>
      <c r="F11" s="30">
        <f>'Post-release Quality Average'!E10/Sheet3!C11*1000</f>
        <v>8.6802480070859165</v>
      </c>
      <c r="G11" s="30">
        <f>'Post-release Quality Average'!F10/Sheet3!C11*1000</f>
        <v>9.2116917626217898</v>
      </c>
      <c r="H11" s="30">
        <f>'Post-release Quality Average'!G10/Sheet3!C11*1000</f>
        <v>9.9202834366696191</v>
      </c>
      <c r="I11" s="30">
        <f>'Post-release Quality Average'!H10/Sheet3!C11*1000</f>
        <v>10.274579273693535</v>
      </c>
      <c r="J11" s="30">
        <f>'Post-release Quality Average'!I10/Sheet3!C11*1000</f>
        <v>10.451727192205492</v>
      </c>
      <c r="K11" s="30">
        <f>'Post-release Quality Average'!J10/Sheet3!C11*1000</f>
        <v>10.983170947741364</v>
      </c>
      <c r="L11" s="30">
        <f>'Post-release Quality Average'!K10/Sheet3!C11*1000</f>
        <v>10.983170947741364</v>
      </c>
      <c r="M11" s="30">
        <f>'Post-release Quality Average'!L10/Sheet3!C11*1000</f>
        <v>10.983170947741364</v>
      </c>
      <c r="N11" s="30">
        <f>'Post-release Quality Average'!M10/Sheet3!C11*1000</f>
        <v>11.160318866253322</v>
      </c>
      <c r="O11" s="30">
        <f>'Post-release Quality Average'!N10/Sheet3!C11*1000</f>
        <v>11.160318866253322</v>
      </c>
      <c r="P11" s="30">
        <f>'Post-release Quality Average'!O10/Sheet3!C11*1000</f>
        <v>11.337466784765279</v>
      </c>
      <c r="Q11" s="31">
        <f>'Post-release Quality Average'!P10/Sheet3!C11*1000</f>
        <v>7.6173604960141716</v>
      </c>
      <c r="R11" s="30">
        <f>'Post-release Quality Average'!Q10/Sheet3!C11*1000</f>
        <v>6.5544729849424268</v>
      </c>
      <c r="S11" s="30">
        <f>'Post-release Quality Average'!R10/Sheet3!C11*1000</f>
        <v>6.2001771479185122</v>
      </c>
      <c r="T11" s="30">
        <f>'Post-release Quality Average'!S10/Sheet3!C11*1000</f>
        <v>6.0230292294065544</v>
      </c>
      <c r="U11" s="30">
        <f>'Post-release Quality Average'!T10/Sheet3!C11*1000</f>
        <v>5.8458813108945975</v>
      </c>
      <c r="V11" s="30">
        <f>'Post-release Quality Average'!U10/Sheet3!C11*1000</f>
        <v>5.3144375553587242</v>
      </c>
      <c r="W11" s="30">
        <f>'Post-release Quality Average'!V10/Sheet3!C11*1000</f>
        <v>4.2515500442869794</v>
      </c>
      <c r="X11" s="30">
        <f>'Post-release Quality Average'!W10/Sheet3!C11*1000</f>
        <v>3.3658104517271918</v>
      </c>
      <c r="Y11" s="30">
        <f>'Post-release Quality Average'!X10/Sheet3!C11*1000</f>
        <v>2.1257750221434897</v>
      </c>
      <c r="Z11" s="30">
        <f>'Post-release Quality Average'!Y10/Sheet3!C11*1000</f>
        <v>1.0628875110717448</v>
      </c>
      <c r="AA11" s="30">
        <f>'Post-release Quality Average'!Z10/Sheet3!C11*1000</f>
        <v>0.70859167404782997</v>
      </c>
      <c r="AB11" s="30">
        <f>'Post-release Quality Average'!AA10/Sheet3!C11*1000</f>
        <v>0.35429583702391498</v>
      </c>
      <c r="AC11" s="32">
        <f>'Post-release Quality Average'!AB10/Sheet3!C11*1000</f>
        <v>0.35429583702391498</v>
      </c>
    </row>
    <row r="12" spans="2:29" x14ac:dyDescent="0.2">
      <c r="B12" s="34" t="s">
        <v>15</v>
      </c>
      <c r="C12" s="43">
        <v>6323</v>
      </c>
      <c r="D12" s="31">
        <f>'Post-release Quality Average'!C11/Sheet3!C12*1000</f>
        <v>6.0098054720860352</v>
      </c>
      <c r="E12" s="30">
        <f>'Post-release Quality Average'!D11/Sheet3!C12*1000</f>
        <v>6.6424165744108805</v>
      </c>
      <c r="F12" s="30">
        <f>'Post-release Quality Average'!E11/Sheet3!C12*1000</f>
        <v>7.1168749011545156</v>
      </c>
      <c r="G12" s="30">
        <f>'Post-release Quality Average'!F11/Sheet3!C12*1000</f>
        <v>7.9076387790605729</v>
      </c>
      <c r="H12" s="30">
        <f>'Post-release Quality Average'!G11/Sheet3!C12*1000</f>
        <v>8.2239443302229951</v>
      </c>
      <c r="I12" s="30">
        <f>'Post-release Quality Average'!H11/Sheet3!C12*1000</f>
        <v>8.6984026569666302</v>
      </c>
      <c r="J12" s="30">
        <f>'Post-release Quality Average'!I11/Sheet3!C12*1000</f>
        <v>9.0147082081290524</v>
      </c>
      <c r="K12" s="30">
        <f>'Post-release Quality Average'!J11/Sheet3!C12*1000</f>
        <v>9.1728609837102635</v>
      </c>
      <c r="L12" s="30">
        <f>'Post-release Quality Average'!K11/Sheet3!C12*1000</f>
        <v>9.3310137592914764</v>
      </c>
      <c r="M12" s="30">
        <f>'Post-release Quality Average'!L11/Sheet3!C12*1000</f>
        <v>9.3310137592914764</v>
      </c>
      <c r="N12" s="30">
        <f>'Post-release Quality Average'!M11/Sheet3!C12*1000</f>
        <v>9.4891665348726857</v>
      </c>
      <c r="O12" s="30">
        <f>'Post-release Quality Average'!N11/Sheet3!C12*1000</f>
        <v>9.4891665348726857</v>
      </c>
      <c r="P12" s="30">
        <f>'Post-release Quality Average'!O11/Sheet3!C12*1000</f>
        <v>9.4891665348726857</v>
      </c>
      <c r="Q12" s="31">
        <f>'Post-release Quality Average'!P11/Sheet3!C12*1000</f>
        <v>6.0098054720860352</v>
      </c>
      <c r="R12" s="30">
        <f>'Post-release Quality Average'!Q11/Sheet3!C12*1000</f>
        <v>5.6934999209236121</v>
      </c>
      <c r="S12" s="30">
        <f>'Post-release Quality Average'!R11/Sheet3!C12*1000</f>
        <v>5.2190415941799779</v>
      </c>
      <c r="T12" s="30">
        <f>'Post-release Quality Average'!S11/Sheet3!C12*1000</f>
        <v>4.9027360430175548</v>
      </c>
      <c r="U12" s="30">
        <f>'Post-release Quality Average'!T11/Sheet3!C12*1000</f>
        <v>4.5864304918551317</v>
      </c>
      <c r="V12" s="30">
        <f>'Post-release Quality Average'!U11/Sheet3!C12*1000</f>
        <v>3.9538193895302864</v>
      </c>
      <c r="W12" s="30">
        <f>'Post-release Quality Average'!V11/Sheet3!C12*1000</f>
        <v>3.4793610627866518</v>
      </c>
      <c r="X12" s="30">
        <f>'Post-release Quality Average'!W11/Sheet3!C12*1000</f>
        <v>2.688597184880595</v>
      </c>
      <c r="Y12" s="30">
        <f>'Post-release Quality Average'!X11/Sheet3!C12*1000</f>
        <v>1.1070694290684802</v>
      </c>
      <c r="Z12" s="30">
        <f>'Post-release Quality Average'!Y11/Sheet3!C12*1000</f>
        <v>0.31630555116242293</v>
      </c>
      <c r="AA12" s="30">
        <f>'Post-release Quality Average'!Z11/Sheet3!C12*1000</f>
        <v>0.15815277558121146</v>
      </c>
      <c r="AB12" s="30">
        <f>'Post-release Quality Average'!AA11/Sheet3!C12*1000</f>
        <v>0.15815277558121146</v>
      </c>
      <c r="AC12" s="32">
        <f>'Post-release Quality Average'!AB11/Sheet3!C12*1000</f>
        <v>0.15815277558121146</v>
      </c>
    </row>
    <row r="13" spans="2:29" x14ac:dyDescent="0.2">
      <c r="B13" s="34" t="s">
        <v>16</v>
      </c>
      <c r="C13" s="43">
        <v>3809</v>
      </c>
      <c r="D13" s="31">
        <f>'Post-release Quality Average'!C12/Sheet3!C13*1000</f>
        <v>11.026516145970071</v>
      </c>
      <c r="E13" s="30">
        <f>'Post-release Quality Average'!D12/Sheet3!C13*1000</f>
        <v>11.551588343397217</v>
      </c>
      <c r="F13" s="30">
        <f>'Post-release Quality Average'!E12/Sheet3!C13*1000</f>
        <v>12.60173273825151</v>
      </c>
      <c r="G13" s="30">
        <f>'Post-release Quality Average'!F12/Sheet3!C13*1000</f>
        <v>13.389341034392229</v>
      </c>
      <c r="H13" s="30">
        <f>'Post-release Quality Average'!G12/Sheet3!C13*1000</f>
        <v>14.439485429246522</v>
      </c>
      <c r="I13" s="30">
        <f>'Post-release Quality Average'!H12/Sheet3!C13*1000</f>
        <v>14.964557626673667</v>
      </c>
      <c r="J13" s="30">
        <f>'Post-release Quality Average'!I12/Sheet3!C13*1000</f>
        <v>15.22709372538724</v>
      </c>
      <c r="K13" s="30">
        <f>'Post-release Quality Average'!J12/Sheet3!C13*1000</f>
        <v>16.01470202152796</v>
      </c>
      <c r="L13" s="30">
        <f>'Post-release Quality Average'!K12/Sheet3!C13*1000</f>
        <v>16.01470202152796</v>
      </c>
      <c r="M13" s="30">
        <f>'Post-release Quality Average'!L12/Sheet3!C13*1000</f>
        <v>16.01470202152796</v>
      </c>
      <c r="N13" s="30">
        <f>'Post-release Quality Average'!M12/Sheet3!C13*1000</f>
        <v>16.277238120241535</v>
      </c>
      <c r="O13" s="30">
        <f>'Post-release Quality Average'!N12/Sheet3!C13*1000</f>
        <v>16.277238120241535</v>
      </c>
      <c r="P13" s="30">
        <f>'Post-release Quality Average'!O12/Sheet3!C13*1000</f>
        <v>16.539774218955106</v>
      </c>
      <c r="Q13" s="31">
        <f>'Post-release Quality Average'!P12/Sheet3!C13*1000</f>
        <v>11.026516145970071</v>
      </c>
      <c r="R13" s="30">
        <f>'Post-release Quality Average'!Q12/Sheet3!C13*1000</f>
        <v>9.4512995536886333</v>
      </c>
      <c r="S13" s="30">
        <f>'Post-release Quality Average'!R12/Sheet3!C13*1000</f>
        <v>8.9262273562614851</v>
      </c>
      <c r="T13" s="30">
        <f>'Post-release Quality Average'!S12/Sheet3!C13*1000</f>
        <v>8.6636912575479137</v>
      </c>
      <c r="U13" s="30">
        <f>'Post-release Quality Average'!T12/Sheet3!C13*1000</f>
        <v>8.4011551588343405</v>
      </c>
      <c r="V13" s="30">
        <f>'Post-release Quality Average'!U12/Sheet3!C13*1000</f>
        <v>7.61354686269362</v>
      </c>
      <c r="W13" s="30">
        <f>'Post-release Quality Average'!V12/Sheet3!C13*1000</f>
        <v>6.0383302704121817</v>
      </c>
      <c r="X13" s="30">
        <f>'Post-release Quality Average'!W12/Sheet3!C13*1000</f>
        <v>4.7256497768443166</v>
      </c>
      <c r="Y13" s="30">
        <f>'Post-release Quality Average'!X12/Sheet3!C13*1000</f>
        <v>3.1504331845628775</v>
      </c>
      <c r="Z13" s="30">
        <f>'Post-release Quality Average'!Y12/Sheet3!C13*1000</f>
        <v>1.5752165922814387</v>
      </c>
      <c r="AA13" s="30">
        <f>'Post-release Quality Average'!Z12/Sheet3!C13*1000</f>
        <v>1.0501443948542926</v>
      </c>
      <c r="AB13" s="30">
        <f>'Post-release Quality Average'!AA12/Sheet3!C13*1000</f>
        <v>0.52507219742714628</v>
      </c>
      <c r="AC13" s="32">
        <f>'Post-release Quality Average'!AB12/Sheet3!C13*1000</f>
        <v>0.52507219742714628</v>
      </c>
    </row>
    <row r="14" spans="2:29" x14ac:dyDescent="0.2">
      <c r="B14" s="34" t="s">
        <v>29</v>
      </c>
      <c r="C14" s="43">
        <v>2900</v>
      </c>
      <c r="D14" s="31">
        <f>'Post-release Quality Average'!C13/Sheet3!C14*1000</f>
        <v>13.793103448275861</v>
      </c>
      <c r="E14" s="30">
        <f>'Post-release Quality Average'!D13/Sheet3!C14*1000</f>
        <v>14.482758620689657</v>
      </c>
      <c r="F14" s="30">
        <f>'Post-release Quality Average'!E13/Sheet3!C14*1000</f>
        <v>16.551724137931036</v>
      </c>
      <c r="G14" s="30">
        <f>'Post-release Quality Average'!F13/Sheet3!C14*1000</f>
        <v>17.241379310344826</v>
      </c>
      <c r="H14" s="30">
        <f>'Post-release Quality Average'!G13/Sheet3!C14*1000</f>
        <v>17.586206896551726</v>
      </c>
      <c r="I14" s="30">
        <f>'Post-release Quality Average'!H13/Sheet3!C14*1000</f>
        <v>18.275862068965516</v>
      </c>
      <c r="J14" s="30">
        <f>'Post-release Quality Average'!I13/Sheet3!C14*1000</f>
        <v>19.310344827586206</v>
      </c>
      <c r="K14" s="30">
        <f>'Post-release Quality Average'!J13/Sheet3!C14*1000</f>
        <v>20</v>
      </c>
      <c r="L14" s="30">
        <f>'Post-release Quality Average'!K13/Sheet3!C14*1000</f>
        <v>20.344827586206893</v>
      </c>
      <c r="M14" s="30">
        <f>'Post-release Quality Average'!L13/Sheet3!C14*1000</f>
        <v>20.344827586206893</v>
      </c>
      <c r="N14" s="30">
        <f>'Post-release Quality Average'!M13/Sheet3!C14*1000</f>
        <v>20.689655172413794</v>
      </c>
      <c r="O14" s="30">
        <f>'Post-release Quality Average'!N13/Sheet3!C14*1000</f>
        <v>20.689655172413794</v>
      </c>
      <c r="P14" s="30">
        <f>'Post-release Quality Average'!O13/Sheet3!C14*1000</f>
        <v>21.03448275862069</v>
      </c>
      <c r="Q14" s="31">
        <f>'Post-release Quality Average'!P13/Sheet3!C14*1000</f>
        <v>13.793103448275861</v>
      </c>
      <c r="R14" s="30">
        <f>'Post-release Quality Average'!Q13/Sheet3!C14*1000</f>
        <v>12.758620689655173</v>
      </c>
      <c r="S14" s="30">
        <f>'Post-release Quality Average'!R13/Sheet3!C14*1000</f>
        <v>13.448275862068966</v>
      </c>
      <c r="T14" s="30">
        <f>'Post-release Quality Average'!S13/Sheet3!C14*1000</f>
        <v>12.068965517241379</v>
      </c>
      <c r="U14" s="30">
        <f>'Post-release Quality Average'!T13/Sheet3!C14*1000</f>
        <v>10</v>
      </c>
      <c r="V14" s="30">
        <f>'Post-release Quality Average'!U13/Sheet3!C14*1000</f>
        <v>9.6551724137931032</v>
      </c>
      <c r="W14" s="30">
        <f>'Post-release Quality Average'!V13/Sheet3!C14*1000</f>
        <v>10</v>
      </c>
      <c r="X14" s="30">
        <f>'Post-release Quality Average'!W13/Sheet3!C14*1000</f>
        <v>7.5862068965517242</v>
      </c>
      <c r="Y14" s="30">
        <f>'Post-release Quality Average'!X13/Sheet3!C14*1000</f>
        <v>5.1724137931034484</v>
      </c>
      <c r="Z14" s="30">
        <f>'Post-release Quality Average'!Y13/Sheet3!C14*1000</f>
        <v>3.4482758620689653</v>
      </c>
      <c r="AA14" s="30">
        <f>'Post-release Quality Average'!Z13/Sheet3!C14*1000</f>
        <v>1.7241379310344827</v>
      </c>
      <c r="AB14" s="30">
        <f>'Post-release Quality Average'!AA13/Sheet3!C14*1000</f>
        <v>0.34482758620689652</v>
      </c>
      <c r="AC14" s="32">
        <f>'Post-release Quality Average'!AB13/Sheet3!C14*1000</f>
        <v>0.68965517241379304</v>
      </c>
    </row>
    <row r="15" spans="2:29" x14ac:dyDescent="0.2">
      <c r="B15" s="34" t="s">
        <v>30</v>
      </c>
      <c r="C15" s="43">
        <v>3800</v>
      </c>
      <c r="D15" s="31">
        <f>'Post-release Quality Average'!C14/Sheet3!C15*1000</f>
        <v>6.5789473684210522</v>
      </c>
      <c r="E15" s="30">
        <f>'Post-release Quality Average'!D14/Sheet3!C15*1000</f>
        <v>7.6315789473684204</v>
      </c>
      <c r="F15" s="30">
        <f>'Post-release Quality Average'!E14/Sheet3!C15*1000</f>
        <v>9.2105263157894726</v>
      </c>
      <c r="G15" s="30">
        <f>'Post-release Quality Average'!F14/Sheet3!C15*1000</f>
        <v>10</v>
      </c>
      <c r="H15" s="30">
        <f>'Post-release Quality Average'!G14/Sheet3!C15*1000</f>
        <v>10.263157894736842</v>
      </c>
      <c r="I15" s="30">
        <f>'Post-release Quality Average'!H14/Sheet3!C15*1000</f>
        <v>10.789473684210526</v>
      </c>
      <c r="J15" s="30">
        <f>'Post-release Quality Average'!I14/Sheet3!C15*1000</f>
        <v>11.315789473684211</v>
      </c>
      <c r="K15" s="30">
        <f>'Post-release Quality Average'!J14/Sheet3!C15*1000</f>
        <v>12.105263157894736</v>
      </c>
      <c r="L15" s="30">
        <f>'Post-release Quality Average'!K14/Sheet3!C15*1000</f>
        <v>12.368421052631579</v>
      </c>
      <c r="M15" s="30">
        <f>'Post-release Quality Average'!L14/Sheet3!C15*1000</f>
        <v>12.368421052631579</v>
      </c>
      <c r="N15" s="30">
        <f>'Post-release Quality Average'!M14/Sheet3!C15*1000</f>
        <v>12.631578947368421</v>
      </c>
      <c r="O15" s="30">
        <f>'Post-release Quality Average'!N14/Sheet3!C15*1000</f>
        <v>12.631578947368421</v>
      </c>
      <c r="P15" s="30">
        <f>'Post-release Quality Average'!O14/Sheet3!C15*1000</f>
        <v>12.894736842105262</v>
      </c>
      <c r="Q15" s="31">
        <f>'Post-release Quality Average'!P14/Sheet3!C15*1000</f>
        <v>6.5789473684210522</v>
      </c>
      <c r="R15" s="30">
        <f>'Post-release Quality Average'!Q14/Sheet3!C15*1000</f>
        <v>6.5789473684210522</v>
      </c>
      <c r="S15" s="30">
        <f>'Post-release Quality Average'!R14/Sheet3!C15*1000</f>
        <v>6.0526315789473681</v>
      </c>
      <c r="T15" s="30">
        <f>'Post-release Quality Average'!S14/Sheet3!C15*1000</f>
        <v>6.0526315789473681</v>
      </c>
      <c r="U15" s="30">
        <f>'Post-release Quality Average'!T14/Sheet3!C15*1000</f>
        <v>5</v>
      </c>
      <c r="V15" s="30">
        <f>'Post-release Quality Average'!U14/Sheet3!C15*1000</f>
        <v>4.2105263157894735</v>
      </c>
      <c r="W15" s="30">
        <f>'Post-release Quality Average'!V14/Sheet3!C15*1000</f>
        <v>2.8947368421052633</v>
      </c>
      <c r="X15" s="30">
        <f>'Post-release Quality Average'!W14/Sheet3!C15*1000</f>
        <v>1.5789473684210527</v>
      </c>
      <c r="Y15" s="30">
        <f>'Post-release Quality Average'!X14/Sheet3!C15*1000</f>
        <v>0.26315789473684209</v>
      </c>
      <c r="Z15" s="30">
        <f>'Post-release Quality Average'!Y14/Sheet3!C15*1000</f>
        <v>0</v>
      </c>
      <c r="AA15" s="30">
        <f>'Post-release Quality Average'!Z14/Sheet3!C15*1000</f>
        <v>0.26315789473684209</v>
      </c>
      <c r="AB15" s="30">
        <f>'Post-release Quality Average'!AA14/Sheet3!C15*1000</f>
        <v>0</v>
      </c>
      <c r="AC15" s="32">
        <f>'Post-release Quality Average'!AB14/Sheet3!C15*1000</f>
        <v>0</v>
      </c>
    </row>
    <row r="16" spans="2:29" x14ac:dyDescent="0.2">
      <c r="B16" s="34" t="s">
        <v>31</v>
      </c>
      <c r="C16" s="43">
        <v>5215</v>
      </c>
      <c r="D16" s="31">
        <f>'Post-release Quality Average'!C15/Sheet3!C16*1000</f>
        <v>6.9031639501438153</v>
      </c>
      <c r="E16" s="30">
        <f>'Post-release Quality Average'!D15/Sheet3!C16*1000</f>
        <v>7.4784276126558007</v>
      </c>
      <c r="F16" s="30">
        <f>'Post-release Quality Average'!E15/Sheet3!C16*1000</f>
        <v>8.2454458293384469</v>
      </c>
      <c r="G16" s="30">
        <f>'Post-release Quality Average'!F15/Sheet3!C16*1000</f>
        <v>9.2042186001917532</v>
      </c>
      <c r="H16" s="30">
        <f>'Post-release Quality Average'!G15/Sheet3!C16*1000</f>
        <v>9.3959731543624159</v>
      </c>
      <c r="I16" s="30">
        <f>'Post-release Quality Average'!H15/Sheet3!C16*1000</f>
        <v>10.162991371045063</v>
      </c>
      <c r="J16" s="30">
        <f>'Post-release Quality Average'!I15/Sheet3!C16*1000</f>
        <v>10.354745925215724</v>
      </c>
      <c r="K16" s="30">
        <f>'Post-release Quality Average'!J15/Sheet3!C16*1000</f>
        <v>10.738255033557046</v>
      </c>
      <c r="L16" s="30">
        <f>'Post-release Quality Average'!K15/Sheet3!C16*1000</f>
        <v>10.930009587727708</v>
      </c>
      <c r="M16" s="30">
        <f>'Post-release Quality Average'!L15/Sheet3!C16*1000</f>
        <v>10.930009587727708</v>
      </c>
      <c r="N16" s="30">
        <f>'Post-release Quality Average'!M15/Sheet3!C16*1000</f>
        <v>11.121764141898371</v>
      </c>
      <c r="O16" s="30">
        <f>'Post-release Quality Average'!N15/Sheet3!C16*1000</f>
        <v>11.121764141898371</v>
      </c>
      <c r="P16" s="30">
        <f>'Post-release Quality Average'!O15/Sheet3!C16*1000</f>
        <v>11.313518696069032</v>
      </c>
      <c r="Q16" s="31">
        <f>'Post-release Quality Average'!P15/Sheet3!C16*1000</f>
        <v>6.9031639501438153</v>
      </c>
      <c r="R16" s="30">
        <f>'Post-release Quality Average'!Q15/Sheet3!C16*1000</f>
        <v>6.3279002876318318</v>
      </c>
      <c r="S16" s="30">
        <f>'Post-release Quality Average'!R15/Sheet3!C16*1000</f>
        <v>5.7526366251198464</v>
      </c>
      <c r="T16" s="30">
        <f>'Post-release Quality Average'!S15/Sheet3!C16*1000</f>
        <v>5.7526366251198464</v>
      </c>
      <c r="U16" s="30">
        <f>'Post-release Quality Average'!T15/Sheet3!C16*1000</f>
        <v>5.177372962607862</v>
      </c>
      <c r="V16" s="30">
        <f>'Post-release Quality Average'!U15/Sheet3!C16*1000</f>
        <v>4.7938638542665393</v>
      </c>
      <c r="W16" s="30">
        <f>'Post-release Quality Average'!V15/Sheet3!C16*1000</f>
        <v>4.4103547459252157</v>
      </c>
      <c r="X16" s="30">
        <f>'Post-release Quality Average'!W15/Sheet3!C16*1000</f>
        <v>2.8763183125599232</v>
      </c>
      <c r="Y16" s="30">
        <f>'Post-release Quality Average'!X15/Sheet3!C16*1000</f>
        <v>1.1505273250239691</v>
      </c>
      <c r="Z16" s="30">
        <f>'Post-release Quality Average'!Y15/Sheet3!C16*1000</f>
        <v>0.19175455417066153</v>
      </c>
      <c r="AA16" s="30">
        <f>'Post-release Quality Average'!Z15/Sheet3!C16*1000</f>
        <v>0</v>
      </c>
      <c r="AB16" s="30">
        <f>'Post-release Quality Average'!AA15/Sheet3!C16*1000</f>
        <v>0</v>
      </c>
      <c r="AC16" s="32">
        <f>'Post-release Quality Average'!AB15/Sheet3!C16*1000</f>
        <v>0</v>
      </c>
    </row>
    <row r="17" spans="2:29" x14ac:dyDescent="0.2">
      <c r="B17" s="34" t="s">
        <v>6</v>
      </c>
      <c r="C17" s="43">
        <v>3900</v>
      </c>
      <c r="D17" s="31">
        <f>'Post-release Quality Average'!C16/Sheet3!C17*1000</f>
        <v>7.1794871794871797</v>
      </c>
      <c r="E17" s="30">
        <f>'Post-release Quality Average'!D16/Sheet3!C17*1000</f>
        <v>7.6923076923076925</v>
      </c>
      <c r="F17" s="30">
        <f>'Post-release Quality Average'!E16/Sheet3!C17*1000</f>
        <v>8.4615384615384617</v>
      </c>
      <c r="G17" s="30">
        <f>'Post-release Quality Average'!F16/Sheet3!C17*1000</f>
        <v>9.4871794871794872</v>
      </c>
      <c r="H17" s="30">
        <f>'Post-release Quality Average'!G16/Sheet3!C17*1000</f>
        <v>10.256410256410257</v>
      </c>
      <c r="I17" s="30">
        <f>'Post-release Quality Average'!H16/Sheet3!C17*1000</f>
        <v>11.025641025641026</v>
      </c>
      <c r="J17" s="30">
        <f>'Post-release Quality Average'!I16/Sheet3!C17*1000</f>
        <v>11.538461538461538</v>
      </c>
      <c r="K17" s="30">
        <f>'Post-release Quality Average'!J16/Sheet3!C17*1000</f>
        <v>12.051282051282051</v>
      </c>
      <c r="L17" s="30">
        <f>'Post-release Quality Average'!K16/Sheet3!C17*1000</f>
        <v>12.307692307692308</v>
      </c>
      <c r="M17" s="30">
        <f>'Post-release Quality Average'!L16/Sheet3!C17*1000</f>
        <v>12.307692307692308</v>
      </c>
      <c r="N17" s="30">
        <f>'Post-release Quality Average'!M16/Sheet3!C17*1000</f>
        <v>12.564102564102564</v>
      </c>
      <c r="O17" s="30">
        <f>'Post-release Quality Average'!N16/Sheet3!C17*1000</f>
        <v>12.564102564102564</v>
      </c>
      <c r="P17" s="30">
        <f>'Post-release Quality Average'!O16/Sheet3!C17*1000</f>
        <v>12.564102564102564</v>
      </c>
      <c r="Q17" s="31">
        <f>'Post-release Quality Average'!P16/Sheet3!C17*1000</f>
        <v>7.1794871794871797</v>
      </c>
      <c r="R17" s="30">
        <f>'Post-release Quality Average'!Q16/Sheet3!C17*1000</f>
        <v>5.6410256410256414</v>
      </c>
      <c r="S17" s="30">
        <f>'Post-release Quality Average'!R16/Sheet3!C17*1000</f>
        <v>5.3846153846153841</v>
      </c>
      <c r="T17" s="30">
        <f>'Post-release Quality Average'!S16/Sheet3!C17*1000</f>
        <v>5.3846153846153841</v>
      </c>
      <c r="U17" s="30">
        <f>'Post-release Quality Average'!T16/Sheet3!C17*1000</f>
        <v>4.8717948717948723</v>
      </c>
      <c r="V17" s="30">
        <f>'Post-release Quality Average'!U16/Sheet3!C17*1000</f>
        <v>4.3589743589743586</v>
      </c>
      <c r="W17" s="30">
        <f>'Post-release Quality Average'!V16/Sheet3!C17*1000</f>
        <v>3.0769230769230771</v>
      </c>
      <c r="X17" s="30">
        <f>'Post-release Quality Average'!W16/Sheet3!C17*1000</f>
        <v>1.5384615384615385</v>
      </c>
      <c r="Y17" s="30">
        <f>'Post-release Quality Average'!X16/Sheet3!C17*1000</f>
        <v>0.76923076923076927</v>
      </c>
      <c r="Z17" s="30">
        <f>'Post-release Quality Average'!Y16/Sheet3!C17*1000</f>
        <v>0.51282051282051277</v>
      </c>
      <c r="AA17" s="30">
        <f>'Post-release Quality Average'!Z16/Sheet3!C17*1000</f>
        <v>0.25641025641025639</v>
      </c>
      <c r="AB17" s="30">
        <f>'Post-release Quality Average'!AA16/Sheet3!C17*1000</f>
        <v>0</v>
      </c>
      <c r="AC17" s="32">
        <f>'Post-release Quality Average'!AB16/Sheet3!C17*1000</f>
        <v>0</v>
      </c>
    </row>
    <row r="18" spans="2:29" x14ac:dyDescent="0.2">
      <c r="B18" s="34" t="s">
        <v>32</v>
      </c>
      <c r="C18" s="43">
        <v>5100</v>
      </c>
      <c r="D18" s="31">
        <f>'Post-release Quality Average'!C17/Sheet3!C18*1000</f>
        <v>8.4313725490196063</v>
      </c>
      <c r="E18" s="30">
        <f>'Post-release Quality Average'!D17/Sheet3!C18*1000</f>
        <v>8.8235294117647065</v>
      </c>
      <c r="F18" s="30">
        <f>'Post-release Quality Average'!E17/Sheet3!C18*1000</f>
        <v>10</v>
      </c>
      <c r="G18" s="30">
        <f>'Post-release Quality Average'!F17/Sheet3!C18*1000</f>
        <v>0.58823529411764697</v>
      </c>
      <c r="H18" s="30">
        <f>'Post-release Quality Average'!G17/Sheet3!C18*1000</f>
        <v>10.588235294117647</v>
      </c>
      <c r="I18" s="30">
        <f>'Post-release Quality Average'!H17/Sheet3!C18*1000</f>
        <v>10.980392156862745</v>
      </c>
      <c r="J18" s="30">
        <f>'Post-release Quality Average'!I17/Sheet3!C18*1000</f>
        <v>11.568627450980392</v>
      </c>
      <c r="K18" s="30">
        <f>'Post-release Quality Average'!J17/Sheet3!C18*1000</f>
        <v>11.96078431372549</v>
      </c>
      <c r="L18" s="30">
        <f>'Post-release Quality Average'!K17/Sheet3!C18*1000</f>
        <v>12.15686274509804</v>
      </c>
      <c r="M18" s="30">
        <f>'Post-release Quality Average'!L17/Sheet3!C18*1000</f>
        <v>12.15686274509804</v>
      </c>
      <c r="N18" s="30">
        <f>'Post-release Quality Average'!M17/Sheet3!C18*1000</f>
        <v>12.352941176470587</v>
      </c>
      <c r="O18" s="30">
        <f>'Post-release Quality Average'!N17/Sheet3!C18*1000</f>
        <v>12.352941176470587</v>
      </c>
      <c r="P18" s="30">
        <f>'Post-release Quality Average'!O17/Sheet3!C18*1000</f>
        <v>12.352941176470587</v>
      </c>
      <c r="Q18" s="31">
        <f>'Post-release Quality Average'!P17/Sheet3!C18*1000</f>
        <v>8.4313725490196063</v>
      </c>
      <c r="R18" s="30">
        <f>'Post-release Quality Average'!Q17/Sheet3!C18*1000</f>
        <v>7.8431372549019605</v>
      </c>
      <c r="S18" s="30">
        <f>'Post-release Quality Average'!R17/Sheet3!C18*1000</f>
        <v>8.2352941176470598</v>
      </c>
      <c r="T18" s="30">
        <f>'Post-release Quality Average'!S17/Sheet3!C18*1000</f>
        <v>7.4509803921568629</v>
      </c>
      <c r="U18" s="30">
        <f>'Post-release Quality Average'!T17/Sheet3!C18*1000</f>
        <v>6.2745098039215685</v>
      </c>
      <c r="V18" s="30">
        <f>'Post-release Quality Average'!U17/Sheet3!C18*1000</f>
        <v>6.0784313725490202</v>
      </c>
      <c r="W18" s="30">
        <f>'Post-release Quality Average'!V17/Sheet3!C18*1000</f>
        <v>5.6862745098039209</v>
      </c>
      <c r="X18" s="30">
        <f>'Post-release Quality Average'!W17/Sheet3!C18*1000</f>
        <v>4.3137254901960782</v>
      </c>
      <c r="Y18" s="30">
        <f>'Post-release Quality Average'!X17/Sheet3!C18*1000</f>
        <v>2.9411764705882351</v>
      </c>
      <c r="Z18" s="30">
        <f>'Post-release Quality Average'!Y17/Sheet3!C18*1000</f>
        <v>1.9607843137254901</v>
      </c>
      <c r="AA18" s="30">
        <f>'Post-release Quality Average'!Z17/Sheet3!C18*1000</f>
        <v>0.98039215686274506</v>
      </c>
      <c r="AB18" s="30">
        <f>'Post-release Quality Average'!AA17/Sheet3!C18*1000</f>
        <v>0.19607843137254902</v>
      </c>
      <c r="AC18" s="32">
        <f>'Post-release Quality Average'!AB17/Sheet3!C18*1000</f>
        <v>0.19607843137254902</v>
      </c>
    </row>
    <row r="19" spans="2:29" x14ac:dyDescent="0.2">
      <c r="B19" s="34" t="s">
        <v>33</v>
      </c>
      <c r="C19" s="43">
        <v>5330</v>
      </c>
      <c r="D19" s="31">
        <f>'Post-release Quality Average'!C18/Sheet3!C19*1000</f>
        <v>5.6285178236397746</v>
      </c>
      <c r="E19" s="30">
        <f>'Post-release Quality Average'!D18/Sheet3!C19*1000</f>
        <v>6.7542213883677302</v>
      </c>
      <c r="F19" s="30">
        <f>'Post-release Quality Average'!E18/Sheet3!C19*1000</f>
        <v>7.5046904315197001</v>
      </c>
      <c r="G19" s="30">
        <f>'Post-release Quality Average'!F18/Sheet3!C19*1000</f>
        <v>7.6923076923076925</v>
      </c>
      <c r="H19" s="30">
        <f>'Post-release Quality Average'!G18/Sheet3!C19*1000</f>
        <v>8.2551594746716699</v>
      </c>
      <c r="I19" s="30">
        <f>'Post-release Quality Average'!H18/Sheet3!C19*1000</f>
        <v>8.6303939962476548</v>
      </c>
      <c r="J19" s="30">
        <f>'Post-release Quality Average'!I18/Sheet3!C19*1000</f>
        <v>9.0056285178236397</v>
      </c>
      <c r="K19" s="30">
        <f>'Post-release Quality Average'!J18/Sheet3!C19*1000</f>
        <v>9.5684803001876162</v>
      </c>
      <c r="L19" s="30">
        <f>'Post-release Quality Average'!K18/Sheet3!C19*1000</f>
        <v>9.7560975609756095</v>
      </c>
      <c r="M19" s="30">
        <f>'Post-release Quality Average'!L18/Sheet3!C19*1000</f>
        <v>9.7560975609756095</v>
      </c>
      <c r="N19" s="30">
        <f>'Post-release Quality Average'!M18/Sheet3!C19*1000</f>
        <v>9.9437148217636029</v>
      </c>
      <c r="O19" s="30">
        <f>'Post-release Quality Average'!N18/Sheet3!C19*1000</f>
        <v>9.9437148217636029</v>
      </c>
      <c r="P19" s="30">
        <f>'Post-release Quality Average'!O18/Sheet3!C19*1000</f>
        <v>9.9437148217636029</v>
      </c>
      <c r="Q19" s="31">
        <f>'Post-release Quality Average'!P18/Sheet3!C19*1000</f>
        <v>5.6285178236397746</v>
      </c>
      <c r="R19" s="30">
        <f>'Post-release Quality Average'!Q18/Sheet3!C19*1000</f>
        <v>6.0037523452157595</v>
      </c>
      <c r="S19" s="30">
        <f>'Post-release Quality Average'!R18/Sheet3!C19*1000</f>
        <v>5.2532833020637897</v>
      </c>
      <c r="T19" s="30">
        <f>'Post-release Quality Average'!S18/Sheet3!C19*1000</f>
        <v>4.3151969981238274</v>
      </c>
      <c r="U19" s="30">
        <f>'Post-release Quality Average'!T18/Sheet3!C19*1000</f>
        <v>3.3771106941838651</v>
      </c>
      <c r="V19" s="30">
        <f>'Post-release Quality Average'!U18/Sheet3!C19*1000</f>
        <v>2.8142589118198873</v>
      </c>
      <c r="W19" s="30">
        <f>'Post-release Quality Average'!V18/Sheet3!C19*1000</f>
        <v>1.876172607879925</v>
      </c>
      <c r="X19" s="30">
        <f>'Post-release Quality Average'!W18/Sheet3!C19*1000</f>
        <v>1.3133208255159474</v>
      </c>
      <c r="Y19" s="30">
        <f>'Post-release Quality Average'!X18/Sheet3!C19*1000</f>
        <v>0.18761726078799248</v>
      </c>
      <c r="Z19" s="30">
        <f>'Post-release Quality Average'!Y18/Sheet3!C19*1000</f>
        <v>0</v>
      </c>
      <c r="AA19" s="30">
        <f>'Post-release Quality Average'!Z18/Sheet3!C19*1000</f>
        <v>0.18761726078799248</v>
      </c>
      <c r="AB19" s="30">
        <f>'Post-release Quality Average'!AA18/Sheet3!C19*1000</f>
        <v>0</v>
      </c>
      <c r="AC19" s="32">
        <f>'Post-release Quality Average'!AB18/Sheet3!C19*1000</f>
        <v>0</v>
      </c>
    </row>
    <row r="20" spans="2:29" x14ac:dyDescent="0.2">
      <c r="B20" s="34" t="s">
        <v>34</v>
      </c>
      <c r="C20" s="43">
        <v>5455</v>
      </c>
      <c r="D20" s="31">
        <f>'Post-release Quality Average'!C19/Sheet3!C20*1000</f>
        <v>6.5994500458295144</v>
      </c>
      <c r="E20" s="30">
        <f>'Post-release Quality Average'!D19/Sheet3!C20*1000</f>
        <v>7.1494042163153066</v>
      </c>
      <c r="F20" s="30">
        <f>'Post-release Quality Average'!E19/Sheet3!C20*1000</f>
        <v>7.8826764436296974</v>
      </c>
      <c r="G20" s="30">
        <f>'Post-release Quality Average'!F19/Sheet3!C20*1000</f>
        <v>8.7992667277726859</v>
      </c>
      <c r="H20" s="30">
        <f>'Post-release Quality Average'!G19/Sheet3!C20*1000</f>
        <v>8.9825847846012827</v>
      </c>
      <c r="I20" s="30">
        <f>'Post-release Quality Average'!H19/Sheet3!C20*1000</f>
        <v>9.7158570119156735</v>
      </c>
      <c r="J20" s="30">
        <f>'Post-release Quality Average'!I19/Sheet3!C20*1000</f>
        <v>9.8991750687442721</v>
      </c>
      <c r="K20" s="30">
        <f>'Post-release Quality Average'!J19/Sheet3!C20*1000</f>
        <v>10.265811182401468</v>
      </c>
      <c r="L20" s="30">
        <f>'Post-release Quality Average'!K19/Sheet3!C20*1000</f>
        <v>10.449129239230064</v>
      </c>
      <c r="M20" s="30">
        <f>'Post-release Quality Average'!L19/Sheet3!C20*1000</f>
        <v>10.449129239230064</v>
      </c>
      <c r="N20" s="30">
        <f>'Post-release Quality Average'!M19/Sheet3!C20*1000</f>
        <v>10.632447296058661</v>
      </c>
      <c r="O20" s="30">
        <f>'Post-release Quality Average'!N19/Sheet3!C20*1000</f>
        <v>10.632447296058661</v>
      </c>
      <c r="P20" s="30">
        <f>'Post-release Quality Average'!O19/Sheet3!C20*1000</f>
        <v>10.632447296058661</v>
      </c>
      <c r="Q20" s="31">
        <f>'Post-release Quality Average'!P19/Sheet3!C20*1000</f>
        <v>6.5994500458295144</v>
      </c>
      <c r="R20" s="30">
        <f>'Post-release Quality Average'!Q19/Sheet3!C20*1000</f>
        <v>6.0494958753437214</v>
      </c>
      <c r="S20" s="30">
        <f>'Post-release Quality Average'!R19/Sheet3!C20*1000</f>
        <v>5.4995417048579283</v>
      </c>
      <c r="T20" s="30">
        <f>'Post-release Quality Average'!S19/Sheet3!C20*1000</f>
        <v>5.4995417048579283</v>
      </c>
      <c r="U20" s="30">
        <f>'Post-release Quality Average'!T19/Sheet3!C20*1000</f>
        <v>4.9495875343721361</v>
      </c>
      <c r="V20" s="30">
        <f>'Post-release Quality Average'!U19/Sheet3!C20*1000</f>
        <v>4.5829514207149407</v>
      </c>
      <c r="W20" s="30">
        <f>'Post-release Quality Average'!V19/Sheet3!C20*1000</f>
        <v>4.2163153070577453</v>
      </c>
      <c r="X20" s="30">
        <f>'Post-release Quality Average'!W19/Sheet3!C20*1000</f>
        <v>2.7497708524289641</v>
      </c>
      <c r="Y20" s="30">
        <f>'Post-release Quality Average'!X19/Sheet3!C20*1000</f>
        <v>1.0999083409715857</v>
      </c>
      <c r="Z20" s="30">
        <f>'Post-release Quality Average'!Y19/Sheet3!C20*1000</f>
        <v>0.18331805682859761</v>
      </c>
      <c r="AA20" s="30">
        <f>'Post-release Quality Average'!Z19/Sheet3!C20*1000</f>
        <v>0</v>
      </c>
      <c r="AB20" s="30">
        <f>'Post-release Quality Average'!AA19/Sheet3!C20*1000</f>
        <v>0</v>
      </c>
      <c r="AC20" s="32">
        <f>'Post-release Quality Average'!AB19/Sheet3!C20*1000</f>
        <v>0</v>
      </c>
    </row>
    <row r="21" spans="2:29" x14ac:dyDescent="0.2">
      <c r="B21" s="34" t="s">
        <v>35</v>
      </c>
      <c r="C21" s="43">
        <v>6200</v>
      </c>
      <c r="D21" s="31">
        <f>'Post-release Quality Average'!C20/Sheet3!C21*1000</f>
        <v>4.5161290322580649</v>
      </c>
      <c r="E21" s="30">
        <f>'Post-release Quality Average'!D20/Sheet3!C21*1000</f>
        <v>4.838709677419355</v>
      </c>
      <c r="F21" s="30">
        <f>'Post-release Quality Average'!E20/Sheet3!C21*1000</f>
        <v>5.32258064516129</v>
      </c>
      <c r="G21" s="30">
        <f>'Post-release Quality Average'!F20/Sheet3!C21*1000</f>
        <v>5.967741935483871</v>
      </c>
      <c r="H21" s="30">
        <f>'Post-release Quality Average'!G20/Sheet3!C21*1000</f>
        <v>6.4516129032258061</v>
      </c>
      <c r="I21" s="30">
        <f>'Post-release Quality Average'!H20/Sheet3!C21*1000</f>
        <v>6.935483870967742</v>
      </c>
      <c r="J21" s="30">
        <f>'Post-release Quality Average'!I20/Sheet3!C21*1000</f>
        <v>7.2580645161290329</v>
      </c>
      <c r="K21" s="30">
        <f>'Post-release Quality Average'!J20/Sheet3!C21*1000</f>
        <v>7.580645161290323</v>
      </c>
      <c r="L21" s="30">
        <f>'Post-release Quality Average'!K20/Sheet3!C21*1000</f>
        <v>7.741935483870968</v>
      </c>
      <c r="M21" s="30">
        <f>'Post-release Quality Average'!L20/Sheet3!C21*1000</f>
        <v>7.741935483870968</v>
      </c>
      <c r="N21" s="30">
        <f>'Post-release Quality Average'!M20/Sheet3!C21*1000</f>
        <v>7.9032258064516139</v>
      </c>
      <c r="O21" s="30">
        <f>'Post-release Quality Average'!N20/Sheet3!C21*1000</f>
        <v>7.9032258064516139</v>
      </c>
      <c r="P21" s="30">
        <f>'Post-release Quality Average'!O20/Sheet3!C21*1000</f>
        <v>7.9032258064516139</v>
      </c>
      <c r="Q21" s="31">
        <f>'Post-release Quality Average'!P20/Sheet3!C21*1000</f>
        <v>4.5161290322580649</v>
      </c>
      <c r="R21" s="30">
        <f>'Post-release Quality Average'!Q20/Sheet3!C21*1000</f>
        <v>3.5483870967741939</v>
      </c>
      <c r="S21" s="30">
        <f>'Post-release Quality Average'!R20/Sheet3!C21*1000</f>
        <v>3.3870967741935485</v>
      </c>
      <c r="T21" s="30">
        <f>'Post-release Quality Average'!S20/Sheet3!C21*1000</f>
        <v>3.3870967741935485</v>
      </c>
      <c r="U21" s="30">
        <f>'Post-release Quality Average'!T20/Sheet3!C21*1000</f>
        <v>3.064516129032258</v>
      </c>
      <c r="V21" s="30">
        <f>'Post-release Quality Average'!U20/Sheet3!C21*1000</f>
        <v>2.7419354838709675</v>
      </c>
      <c r="W21" s="30">
        <f>'Post-release Quality Average'!V20/Sheet3!C21*1000</f>
        <v>1.935483870967742</v>
      </c>
      <c r="X21" s="30">
        <f>'Post-release Quality Average'!W20/Sheet3!C21*1000</f>
        <v>0.967741935483871</v>
      </c>
      <c r="Y21" s="30">
        <f>'Post-release Quality Average'!X20/Sheet3!C21*1000</f>
        <v>0.4838709677419355</v>
      </c>
      <c r="Z21" s="30">
        <f>'Post-release Quality Average'!Y20/Sheet3!C21*1000</f>
        <v>0.32258064516129031</v>
      </c>
      <c r="AA21" s="30">
        <f>'Post-release Quality Average'!Z20/Sheet3!C21*1000</f>
        <v>0.16129032258064516</v>
      </c>
      <c r="AB21" s="30">
        <f>'Post-release Quality Average'!AA20/Sheet3!C21*1000</f>
        <v>0</v>
      </c>
      <c r="AC21" s="32">
        <f>'Post-release Quality Average'!AB20/Sheet3!C21*1000</f>
        <v>0</v>
      </c>
    </row>
    <row r="22" spans="2:29" x14ac:dyDescent="0.2">
      <c r="B22" s="34" t="s">
        <v>36</v>
      </c>
      <c r="C22" s="43">
        <v>7100</v>
      </c>
      <c r="D22" s="31">
        <f>'Post-release Quality Average'!C21/Sheet3!C22*1000</f>
        <v>4.507042253521127</v>
      </c>
      <c r="E22" s="30">
        <f>'Post-release Quality Average'!D21/Sheet3!C22*1000</f>
        <v>4.9295774647887329</v>
      </c>
      <c r="F22" s="30">
        <f>'Post-release Quality Average'!E21/Sheet3!C22*1000</f>
        <v>5.492957746478873</v>
      </c>
      <c r="G22" s="30">
        <f>'Post-release Quality Average'!F21/Sheet3!C22*1000</f>
        <v>6.197183098591549</v>
      </c>
      <c r="H22" s="30">
        <f>'Post-release Quality Average'!G21/Sheet3!C22*1000</f>
        <v>6.3380281690140849</v>
      </c>
      <c r="I22" s="30">
        <f>'Post-release Quality Average'!H21/Sheet3!C22*1000</f>
        <v>6.901408450704225</v>
      </c>
      <c r="J22" s="30">
        <f>'Post-release Quality Average'!I21/Sheet3!C22*1000</f>
        <v>7.042253521126761</v>
      </c>
      <c r="K22" s="30">
        <f>'Post-release Quality Average'!J21/Sheet3!C22*1000</f>
        <v>7.323943661971831</v>
      </c>
      <c r="L22" s="30">
        <f>'Post-release Quality Average'!K21/Sheet3!C22*1000</f>
        <v>7.4647887323943669</v>
      </c>
      <c r="M22" s="30">
        <f>'Post-release Quality Average'!L21/Sheet3!C22*1000</f>
        <v>7.4647887323943669</v>
      </c>
      <c r="N22" s="30">
        <f>'Post-release Quality Average'!M21/Sheet3!C22*1000</f>
        <v>7.605633802816901</v>
      </c>
      <c r="O22" s="30">
        <f>'Post-release Quality Average'!N21/Sheet3!C22*1000</f>
        <v>7.605633802816901</v>
      </c>
      <c r="P22" s="30">
        <f>'Post-release Quality Average'!O21/Sheet3!C22*1000</f>
        <v>7.605633802816901</v>
      </c>
      <c r="Q22" s="31">
        <f>'Post-release Quality Average'!P21/Sheet3!C22*1000</f>
        <v>4.507042253521127</v>
      </c>
      <c r="R22" s="30">
        <f>'Post-release Quality Average'!Q21/Sheet3!C22*1000</f>
        <v>4.084507042253521</v>
      </c>
      <c r="S22" s="30">
        <f>'Post-release Quality Average'!R21/Sheet3!C22*1000</f>
        <v>3.6619718309859155</v>
      </c>
      <c r="T22" s="30">
        <f>'Post-release Quality Average'!S21/Sheet3!C22*1000</f>
        <v>3.6619718309859155</v>
      </c>
      <c r="U22" s="30">
        <f>'Post-release Quality Average'!T21/Sheet3!C22*1000</f>
        <v>3.2394366197183095</v>
      </c>
      <c r="V22" s="30">
        <f>'Post-release Quality Average'!U21/Sheet3!C22*1000</f>
        <v>2.9577464788732395</v>
      </c>
      <c r="W22" s="30">
        <f>'Post-release Quality Average'!V21/Sheet3!C22*1000</f>
        <v>2.676056338028169</v>
      </c>
      <c r="X22" s="30">
        <f>'Post-release Quality Average'!W21/Sheet3!C22*1000</f>
        <v>1.8309859154929577</v>
      </c>
      <c r="Y22" s="30">
        <f>'Post-release Quality Average'!X21/Sheet3!C22*1000</f>
        <v>0.84507042253521136</v>
      </c>
      <c r="Z22" s="30">
        <f>'Post-release Quality Average'!Y21/Sheet3!C22*1000</f>
        <v>0.14084507042253522</v>
      </c>
      <c r="AA22" s="30">
        <f>'Post-release Quality Average'!Z21/Sheet3!C22*1000</f>
        <v>0</v>
      </c>
      <c r="AB22" s="30">
        <f>'Post-release Quality Average'!AA21/Sheet3!C22*1000</f>
        <v>0</v>
      </c>
      <c r="AC22" s="32">
        <f>'Post-release Quality Average'!AB21/Sheet3!C22*1000</f>
        <v>0</v>
      </c>
    </row>
    <row r="23" spans="2:29" x14ac:dyDescent="0.2">
      <c r="B23" s="34" t="s">
        <v>37</v>
      </c>
      <c r="C23" s="43">
        <v>4204</v>
      </c>
      <c r="D23" s="31">
        <f>'Post-release Quality Average'!C22/Sheet3!C23*1000</f>
        <v>5.7088487155090393</v>
      </c>
      <c r="E23" s="30">
        <f>'Post-release Quality Average'!D22/Sheet3!C23*1000</f>
        <v>6.1845861084681255</v>
      </c>
      <c r="F23" s="30">
        <f>'Post-release Quality Average'!E22/Sheet3!C23*1000</f>
        <v>6.8981921979067549</v>
      </c>
      <c r="G23" s="30">
        <f>'Post-release Quality Average'!F22/Sheet3!C23*1000</f>
        <v>7.8496669838249291</v>
      </c>
      <c r="H23" s="30">
        <f>'Post-release Quality Average'!G22/Sheet3!C23*1000</f>
        <v>8.5632730732635576</v>
      </c>
      <c r="I23" s="30">
        <f>'Post-release Quality Average'!H22/Sheet3!C23*1000</f>
        <v>9.2768791627021887</v>
      </c>
      <c r="J23" s="30">
        <f>'Post-release Quality Average'!I22/Sheet3!C23*1000</f>
        <v>9.7526165556612749</v>
      </c>
      <c r="K23" s="30">
        <f>'Post-release Quality Average'!J22/Sheet3!C23*1000</f>
        <v>10.228353948620361</v>
      </c>
      <c r="L23" s="30">
        <f>'Post-release Quality Average'!K22/Sheet3!C23*1000</f>
        <v>10.466222645099904</v>
      </c>
      <c r="M23" s="30">
        <f>'Post-release Quality Average'!L22/Sheet3!C23*1000</f>
        <v>10.466222645099904</v>
      </c>
      <c r="N23" s="30">
        <f>'Post-release Quality Average'!M22/Sheet3!C23*1000</f>
        <v>10.704091341579447</v>
      </c>
      <c r="O23" s="30">
        <f>'Post-release Quality Average'!N22/Sheet3!C23*1000</f>
        <v>10.704091341579447</v>
      </c>
      <c r="P23" s="30">
        <f>'Post-release Quality Average'!O22/Sheet3!C23*1000</f>
        <v>10.704091341579447</v>
      </c>
      <c r="Q23" s="31">
        <f>'Post-release Quality Average'!P22/Sheet3!C23*1000</f>
        <v>5.7088487155090393</v>
      </c>
      <c r="R23" s="30">
        <f>'Post-release Quality Average'!Q22/Sheet3!C23*1000</f>
        <v>4.2816365366317788</v>
      </c>
      <c r="S23" s="30">
        <f>'Post-release Quality Average'!R22/Sheet3!C23*1000</f>
        <v>4.0437678401522366</v>
      </c>
      <c r="T23" s="30">
        <f>'Post-release Quality Average'!S22/Sheet3!C23*1000</f>
        <v>4.0437678401522366</v>
      </c>
      <c r="U23" s="30">
        <f>'Post-release Quality Average'!T22/Sheet3!C23*1000</f>
        <v>3.5680304471931494</v>
      </c>
      <c r="V23" s="30">
        <f>'Post-release Quality Average'!U22/Sheet3!C23*1000</f>
        <v>3.0922930542340628</v>
      </c>
      <c r="W23" s="30">
        <f>'Post-release Quality Average'!V22/Sheet3!C23*1000</f>
        <v>1.9029495718363465</v>
      </c>
      <c r="X23" s="30">
        <f>'Post-release Quality Average'!W22/Sheet3!C23*1000</f>
        <v>0.95147478591817325</v>
      </c>
      <c r="Y23" s="30">
        <f>'Post-release Quality Average'!X22/Sheet3!C23*1000</f>
        <v>0.71360608943862991</v>
      </c>
      <c r="Z23" s="30">
        <f>'Post-release Quality Average'!Y22/Sheet3!C23*1000</f>
        <v>0.47573739295908662</v>
      </c>
      <c r="AA23" s="30">
        <f>'Post-release Quality Average'!Z22/Sheet3!C23*1000</f>
        <v>0.23786869647954331</v>
      </c>
      <c r="AB23" s="30">
        <f>'Post-release Quality Average'!AA22/Sheet3!C23*1000</f>
        <v>0</v>
      </c>
      <c r="AC23" s="32">
        <f>'Post-release Quality Average'!AB22/Sheet3!C23*1000</f>
        <v>0</v>
      </c>
    </row>
    <row r="24" spans="2:29" x14ac:dyDescent="0.2">
      <c r="B24" s="34" t="s">
        <v>38</v>
      </c>
      <c r="C24" s="43">
        <v>3200</v>
      </c>
      <c r="D24" s="31">
        <f>'Post-release Quality Average'!C23/Sheet3!C24*1000</f>
        <v>15</v>
      </c>
      <c r="E24" s="30">
        <f>'Post-release Quality Average'!D23/Sheet3!C24*1000</f>
        <v>17.1875</v>
      </c>
      <c r="F24" s="30">
        <f>'Post-release Quality Average'!E23/Sheet3!C24*1000</f>
        <v>21.5625</v>
      </c>
      <c r="G24" s="30">
        <f>'Post-release Quality Average'!F23/Sheet3!C24*1000</f>
        <v>24.6875</v>
      </c>
      <c r="H24" s="30">
        <f>'Post-release Quality Average'!G23/Sheet3!C24*1000</f>
        <v>26.25</v>
      </c>
      <c r="I24" s="30">
        <f>'Post-release Quality Average'!H23/Sheet3!C24*1000</f>
        <v>26.875</v>
      </c>
      <c r="J24" s="30">
        <f>'Post-release Quality Average'!I23/Sheet3!C24*1000</f>
        <v>27.1875</v>
      </c>
      <c r="K24" s="30">
        <f>'Post-release Quality Average'!J23/Sheet3!C24*1000</f>
        <v>27.8125</v>
      </c>
      <c r="L24" s="30">
        <f>'Post-release Quality Average'!K23/Sheet3!C24*1000</f>
        <v>28.125</v>
      </c>
      <c r="M24" s="30">
        <f>'Post-release Quality Average'!L23/Sheet3!C24*1000</f>
        <v>28.125</v>
      </c>
      <c r="N24" s="30">
        <f>'Post-release Quality Average'!M23/Sheet3!C24*1000</f>
        <v>28.125</v>
      </c>
      <c r="O24" s="30">
        <f>'Post-release Quality Average'!N23/Sheet3!C24*1000</f>
        <v>28.125</v>
      </c>
      <c r="P24" s="30">
        <f>'Post-release Quality Average'!O23/Sheet3!C24*1000</f>
        <v>28.125</v>
      </c>
      <c r="Q24" s="31">
        <f>'Post-release Quality Average'!P23/Sheet3!C24*1000</f>
        <v>15</v>
      </c>
      <c r="R24" s="30">
        <f>'Post-release Quality Average'!Q23/Sheet3!C24*1000</f>
        <v>15.625</v>
      </c>
      <c r="S24" s="30">
        <f>'Post-release Quality Average'!R23/Sheet3!C24*1000</f>
        <v>17.8125</v>
      </c>
      <c r="T24" s="30">
        <f>'Post-release Quality Average'!S23/Sheet3!C24*1000</f>
        <v>19.0625</v>
      </c>
      <c r="U24" s="30">
        <f>'Post-release Quality Average'!T23/Sheet3!C24*1000</f>
        <v>18.75</v>
      </c>
      <c r="V24" s="30">
        <f>'Post-release Quality Average'!U23/Sheet3!C24*1000</f>
        <v>17.1875</v>
      </c>
      <c r="W24" s="30">
        <f>'Post-release Quality Average'!V23/Sheet3!C24*1000</f>
        <v>15.9375</v>
      </c>
      <c r="X24" s="30">
        <f>'Post-release Quality Average'!W23/Sheet3!C24*1000</f>
        <v>14.0625</v>
      </c>
      <c r="Y24" s="30">
        <f>'Post-release Quality Average'!X23/Sheet3!C24*1000</f>
        <v>10.625</v>
      </c>
      <c r="Z24" s="30">
        <f>'Post-release Quality Average'!Y23/Sheet3!C24*1000</f>
        <v>9.0625</v>
      </c>
      <c r="AA24" s="30">
        <f>'Post-release Quality Average'!Z23/Sheet3!C24*1000</f>
        <v>6.5625</v>
      </c>
      <c r="AB24" s="30">
        <f>'Post-release Quality Average'!AA23/Sheet3!C24*1000</f>
        <v>5</v>
      </c>
      <c r="AC24" s="32">
        <f>'Post-release Quality Average'!AB23/Sheet3!C24*1000</f>
        <v>5</v>
      </c>
    </row>
    <row r="25" spans="2:29" x14ac:dyDescent="0.2">
      <c r="B25" s="34" t="s">
        <v>39</v>
      </c>
      <c r="C25" s="43">
        <v>5020</v>
      </c>
      <c r="D25" s="31">
        <f>'Post-release Quality Average'!C24/Sheet3!C25*1000</f>
        <v>7.9681274900398407</v>
      </c>
      <c r="E25" s="30">
        <f>'Post-release Quality Average'!D24/Sheet3!C25*1000</f>
        <v>9.9601593625498008</v>
      </c>
      <c r="F25" s="30">
        <f>'Post-release Quality Average'!E24/Sheet3!C25*1000</f>
        <v>13.147410358565738</v>
      </c>
      <c r="G25" s="30">
        <f>'Post-release Quality Average'!F24/Sheet3!C25*1000</f>
        <v>14.741035856573706</v>
      </c>
      <c r="H25" s="30">
        <f>'Post-release Quality Average'!G24/Sheet3!C25*1000</f>
        <v>15.737051792828687</v>
      </c>
      <c r="I25" s="30">
        <f>'Post-release Quality Average'!H24/Sheet3!C25*1000</f>
        <v>15.936254980079681</v>
      </c>
      <c r="J25" s="30">
        <f>'Post-release Quality Average'!I24/Sheet3!C25*1000</f>
        <v>17.131474103585656</v>
      </c>
      <c r="K25" s="30">
        <f>'Post-release Quality Average'!J24/Sheet3!C25*1000</f>
        <v>17.729083665338646</v>
      </c>
      <c r="L25" s="30">
        <f>'Post-release Quality Average'!K24/Sheet3!C25*1000</f>
        <v>17.928286852589643</v>
      </c>
      <c r="M25" s="30">
        <f>'Post-release Quality Average'!L24/Sheet3!C25*1000</f>
        <v>17.928286852589643</v>
      </c>
      <c r="N25" s="30">
        <f>'Post-release Quality Average'!M24/Sheet3!C25*1000</f>
        <v>18.127490039840637</v>
      </c>
      <c r="O25" s="30">
        <f>'Post-release Quality Average'!N24/Sheet3!C25*1000</f>
        <v>18.127490039840637</v>
      </c>
      <c r="P25" s="30">
        <f>'Post-release Quality Average'!O24/Sheet3!C25*1000</f>
        <v>18.127490039840637</v>
      </c>
      <c r="Q25" s="31">
        <f>'Post-release Quality Average'!P24/Sheet3!C25*1000</f>
        <v>7.9681274900398407</v>
      </c>
      <c r="R25" s="30">
        <f>'Post-release Quality Average'!Q24/Sheet3!C25*1000</f>
        <v>9.1633466135458157</v>
      </c>
      <c r="S25" s="30">
        <f>'Post-release Quality Average'!R24/Sheet3!C25*1000</f>
        <v>10.159362549800797</v>
      </c>
      <c r="T25" s="30">
        <f>'Post-release Quality Average'!S24/Sheet3!C25*1000</f>
        <v>10.756972111553786</v>
      </c>
      <c r="U25" s="30">
        <f>'Post-release Quality Average'!T24/Sheet3!C25*1000</f>
        <v>10.956175298804782</v>
      </c>
      <c r="V25" s="30">
        <f>'Post-release Quality Average'!U24/Sheet3!C25*1000</f>
        <v>9.9601593625498008</v>
      </c>
      <c r="W25" s="30">
        <f>'Post-release Quality Average'!V24/Sheet3!C25*1000</f>
        <v>10.358565737051793</v>
      </c>
      <c r="X25" s="30">
        <f>'Post-release Quality Average'!W24/Sheet3!C25*1000</f>
        <v>9.760956175298805</v>
      </c>
      <c r="Y25" s="30">
        <f>'Post-release Quality Average'!X24/Sheet3!C25*1000</f>
        <v>8.7649402390438258</v>
      </c>
      <c r="Z25" s="30">
        <f>'Post-release Quality Average'!Y24/Sheet3!C25*1000</f>
        <v>8.1673306772908365</v>
      </c>
      <c r="AA25" s="30">
        <f>'Post-release Quality Average'!Z24/Sheet3!C25*1000</f>
        <v>7.3705179282868531</v>
      </c>
      <c r="AB25" s="30">
        <f>'Post-release Quality Average'!AA24/Sheet3!C25*1000</f>
        <v>5.5776892430278888</v>
      </c>
      <c r="AC25" s="32">
        <f>'Post-release Quality Average'!AB24/Sheet3!C25*1000</f>
        <v>5.5776892430278888</v>
      </c>
    </row>
    <row r="26" spans="2:29" x14ac:dyDescent="0.2">
      <c r="B26" s="34" t="s">
        <v>40</v>
      </c>
      <c r="C26" s="43">
        <v>5500</v>
      </c>
      <c r="D26" s="31">
        <f>'Post-release Quality Average'!C25/Sheet3!C26*1000</f>
        <v>5.454545454545455</v>
      </c>
      <c r="E26" s="30">
        <f>'Post-release Quality Average'!D25/Sheet3!C26*1000</f>
        <v>6.3636363636363642</v>
      </c>
      <c r="F26" s="30">
        <f>'Post-release Quality Average'!E25/Sheet3!C26*1000</f>
        <v>8.7272727272727284</v>
      </c>
      <c r="G26" s="30">
        <f>'Post-release Quality Average'!F25/Sheet3!C26*1000</f>
        <v>11.272727272727273</v>
      </c>
      <c r="H26" s="30">
        <f>'Post-release Quality Average'!G25/Sheet3!C26*1000</f>
        <v>12.727272727272728</v>
      </c>
      <c r="I26" s="30">
        <f>'Post-release Quality Average'!H25/Sheet3!C26*1000</f>
        <v>13.818181818181818</v>
      </c>
      <c r="J26" s="30">
        <f>'Post-release Quality Average'!I25/Sheet3!C26*1000</f>
        <v>14.181818181818183</v>
      </c>
      <c r="K26" s="30">
        <f>'Post-release Quality Average'!J25/Sheet3!C26*1000</f>
        <v>14.363636363636363</v>
      </c>
      <c r="L26" s="30">
        <f>'Post-release Quality Average'!K25/Sheet3!C26*1000</f>
        <v>14.545454545454545</v>
      </c>
      <c r="M26" s="30">
        <f>'Post-release Quality Average'!L25/Sheet3!C26*1000</f>
        <v>14.545454545454545</v>
      </c>
      <c r="N26" s="30">
        <f>'Post-release Quality Average'!M25/Sheet3!C26*1000</f>
        <v>14.727272727272728</v>
      </c>
      <c r="O26" s="30">
        <f>'Post-release Quality Average'!N25/Sheet3!C26*1000</f>
        <v>14.727272727272728</v>
      </c>
      <c r="P26" s="30">
        <f>'Post-release Quality Average'!O25/Sheet3!C26*1000</f>
        <v>14.909090909090908</v>
      </c>
      <c r="Q26" s="31">
        <f>'Post-release Quality Average'!P25/Sheet3!C26*1000</f>
        <v>5.454545454545455</v>
      </c>
      <c r="R26" s="30">
        <f>'Post-release Quality Average'!Q25/Sheet3!C26*1000</f>
        <v>5.2727272727272725</v>
      </c>
      <c r="S26" s="30">
        <f>'Post-release Quality Average'!R25/Sheet3!C26*1000</f>
        <v>6.1818181818181817</v>
      </c>
      <c r="T26" s="30">
        <f>'Post-release Quality Average'!S25/Sheet3!C26*1000</f>
        <v>7.4545454545454541</v>
      </c>
      <c r="U26" s="30">
        <f>'Post-release Quality Average'!T25/Sheet3!C26*1000</f>
        <v>7.6363636363636367</v>
      </c>
      <c r="V26" s="30">
        <f>'Post-release Quality Average'!U25/Sheet3!C26*1000</f>
        <v>7.6363636363636367</v>
      </c>
      <c r="W26" s="30">
        <f>'Post-release Quality Average'!V25/Sheet3!C26*1000</f>
        <v>7.4545454545454541</v>
      </c>
      <c r="X26" s="30">
        <f>'Post-release Quality Average'!W25/Sheet3!C26*1000</f>
        <v>5.8181818181818175</v>
      </c>
      <c r="Y26" s="30">
        <f>'Post-release Quality Average'!X25/Sheet3!C26*1000</f>
        <v>3.8181818181818183</v>
      </c>
      <c r="Z26" s="30">
        <f>'Post-release Quality Average'!Y25/Sheet3!C26*1000</f>
        <v>2.9090909090909087</v>
      </c>
      <c r="AA26" s="30">
        <f>'Post-release Quality Average'!Z25/Sheet3!C26*1000</f>
        <v>2</v>
      </c>
      <c r="AB26" s="30">
        <f>'Post-release Quality Average'!AA25/Sheet3!C26*1000</f>
        <v>1.2727272727272727</v>
      </c>
      <c r="AC26" s="32">
        <f>'Post-release Quality Average'!AB25/Sheet3!C26*1000</f>
        <v>1.4545454545454544</v>
      </c>
    </row>
    <row r="27" spans="2:29" x14ac:dyDescent="0.2">
      <c r="B27" s="34" t="s">
        <v>41</v>
      </c>
      <c r="C27" s="43">
        <v>4500</v>
      </c>
      <c r="D27" s="31">
        <f>'Post-release Quality Average'!C26/Sheet3!C27*1000</f>
        <v>7.333333333333333</v>
      </c>
      <c r="E27" s="30">
        <f>'Post-release Quality Average'!D26/Sheet3!C27*1000</f>
        <v>8.2222222222222232</v>
      </c>
      <c r="F27" s="30">
        <f>'Post-release Quality Average'!E26/Sheet3!C27*1000</f>
        <v>10.888888888888889</v>
      </c>
      <c r="G27" s="30">
        <f>'Post-release Quality Average'!F26/Sheet3!C27*1000</f>
        <v>12.888888888888889</v>
      </c>
      <c r="H27" s="30">
        <f>'Post-release Quality Average'!G26/Sheet3!C27*1000</f>
        <v>13.555555555555555</v>
      </c>
      <c r="I27" s="30">
        <f>'Post-release Quality Average'!H26/Sheet3!C27*1000</f>
        <v>14</v>
      </c>
      <c r="J27" s="30">
        <f>'Post-release Quality Average'!I26/Sheet3!C27*1000</f>
        <v>14.222222222222223</v>
      </c>
      <c r="K27" s="30">
        <f>'Post-release Quality Average'!J26/Sheet3!C27*1000</f>
        <v>14.888888888888889</v>
      </c>
      <c r="L27" s="30">
        <f>'Post-release Quality Average'!K26/Sheet3!C27*1000</f>
        <v>14.888888888888889</v>
      </c>
      <c r="M27" s="30">
        <f>'Post-release Quality Average'!L26/Sheet3!C27*1000</f>
        <v>14.888888888888889</v>
      </c>
      <c r="N27" s="30">
        <f>'Post-release Quality Average'!M26/Sheet3!C27*1000</f>
        <v>15.111111111111112</v>
      </c>
      <c r="O27" s="30">
        <f>'Post-release Quality Average'!N26/Sheet3!C27*1000</f>
        <v>15.555555555555555</v>
      </c>
      <c r="P27" s="30">
        <f>'Post-release Quality Average'!O26/Sheet3!C27*1000</f>
        <v>15.777777777777779</v>
      </c>
      <c r="Q27" s="31">
        <f>'Post-release Quality Average'!P26/Sheet3!C27*1000</f>
        <v>7.333333333333333</v>
      </c>
      <c r="R27" s="30">
        <f>'Post-release Quality Average'!Q26/Sheet3!C27*1000</f>
        <v>6.4444444444444446</v>
      </c>
      <c r="S27" s="30">
        <f>'Post-release Quality Average'!R26/Sheet3!C27*1000</f>
        <v>7.333333333333333</v>
      </c>
      <c r="T27" s="30">
        <f>'Post-release Quality Average'!S26/Sheet3!C27*1000</f>
        <v>8</v>
      </c>
      <c r="U27" s="30">
        <f>'Post-release Quality Average'!T26/Sheet3!C27*1000</f>
        <v>7.5555555555555562</v>
      </c>
      <c r="V27" s="30">
        <f>'Post-release Quality Average'!U26/Sheet3!C27*1000</f>
        <v>6.4444444444444446</v>
      </c>
      <c r="W27" s="30">
        <f>'Post-release Quality Average'!V26/Sheet3!C27*1000</f>
        <v>5.1111111111111116</v>
      </c>
      <c r="X27" s="30">
        <f>'Post-release Quality Average'!W26/Sheet3!C27*1000</f>
        <v>5.333333333333333</v>
      </c>
      <c r="Y27" s="30">
        <f>'Post-release Quality Average'!X26/Sheet3!C27*1000</f>
        <v>3.7777777777777781</v>
      </c>
      <c r="Z27" s="30">
        <f>'Post-release Quality Average'!Y26/Sheet3!C27*1000</f>
        <v>2.4444444444444442</v>
      </c>
      <c r="AA27" s="30">
        <f>'Post-release Quality Average'!Z26/Sheet3!C27*1000</f>
        <v>1.1111111111111112</v>
      </c>
      <c r="AB27" s="30">
        <f>'Post-release Quality Average'!AA26/Sheet3!C27*1000</f>
        <v>1.3333333333333333</v>
      </c>
      <c r="AC27" s="32">
        <f>'Post-release Quality Average'!AB26/Sheet3!C27*1000</f>
        <v>1.5555555555555554</v>
      </c>
    </row>
    <row r="28" spans="2:29" x14ac:dyDescent="0.2">
      <c r="B28" s="34" t="s">
        <v>42</v>
      </c>
      <c r="C28" s="43">
        <v>5600</v>
      </c>
      <c r="D28" s="31">
        <f>'Post-release Quality Average'!C27/Sheet3!C28*1000</f>
        <v>8.0357142857142847</v>
      </c>
      <c r="E28" s="30">
        <f>'Post-release Quality Average'!D27/Sheet3!C28*1000</f>
        <v>9.2857142857142865</v>
      </c>
      <c r="F28" s="30">
        <f>'Post-release Quality Average'!E27/Sheet3!C28*1000</f>
        <v>11.785714285714286</v>
      </c>
      <c r="G28" s="30">
        <f>'Post-release Quality Average'!F27/Sheet3!C28*1000</f>
        <v>13.571428571428571</v>
      </c>
      <c r="H28" s="30">
        <f>'Post-release Quality Average'!G27/Sheet3!C28*1000</f>
        <v>14.464285714285714</v>
      </c>
      <c r="I28" s="30">
        <f>'Post-release Quality Average'!H27/Sheet3!C28*1000</f>
        <v>14.821428571428573</v>
      </c>
      <c r="J28" s="30">
        <f>'Post-release Quality Average'!I27/Sheet3!C28*1000</f>
        <v>15</v>
      </c>
      <c r="K28" s="30">
        <f>'Post-release Quality Average'!J27/Sheet3!C28*1000</f>
        <v>15.357142857142858</v>
      </c>
      <c r="L28" s="30">
        <f>'Post-release Quality Average'!K27/Sheet3!C28*1000</f>
        <v>15.535714285714286</v>
      </c>
      <c r="M28" s="30">
        <f>'Post-release Quality Average'!L27/Sheet3!C28*1000</f>
        <v>15.535714285714286</v>
      </c>
      <c r="N28" s="30">
        <f>'Post-release Quality Average'!M27/Sheet3!C28*1000</f>
        <v>15.535714285714286</v>
      </c>
      <c r="O28" s="30">
        <f>'Post-release Quality Average'!N27/Sheet3!C28*1000</f>
        <v>15.535714285714286</v>
      </c>
      <c r="P28" s="30">
        <f>'Post-release Quality Average'!O27/Sheet3!C28*1000</f>
        <v>15.535714285714286</v>
      </c>
      <c r="Q28" s="31">
        <f>'Post-release Quality Average'!P27/Sheet3!C28*1000</f>
        <v>8.0357142857142847</v>
      </c>
      <c r="R28" s="30">
        <f>'Post-release Quality Average'!Q27/Sheet3!C28*1000</f>
        <v>8.3928571428571423</v>
      </c>
      <c r="S28" s="30">
        <f>'Post-release Quality Average'!R27/Sheet3!C28*1000</f>
        <v>9.6428571428571423</v>
      </c>
      <c r="T28" s="30">
        <f>'Post-release Quality Average'!S27/Sheet3!C28*1000</f>
        <v>10.357142857142856</v>
      </c>
      <c r="U28" s="30">
        <f>'Post-release Quality Average'!T27/Sheet3!C28*1000</f>
        <v>10.178571428571429</v>
      </c>
      <c r="V28" s="30">
        <f>'Post-release Quality Average'!U27/Sheet3!C28*1000</f>
        <v>9.2857142857142865</v>
      </c>
      <c r="W28" s="30">
        <f>'Post-release Quality Average'!V27/Sheet3!C28*1000</f>
        <v>8.5714285714285712</v>
      </c>
      <c r="X28" s="30">
        <f>'Post-release Quality Average'!W27/Sheet3!C28*1000</f>
        <v>7.5</v>
      </c>
      <c r="Y28" s="30">
        <f>'Post-release Quality Average'!X27/Sheet3!C28*1000</f>
        <v>5.5357142857142856</v>
      </c>
      <c r="Z28" s="30">
        <f>'Post-release Quality Average'!Y27/Sheet3!C28*1000</f>
        <v>4.6428571428571432</v>
      </c>
      <c r="AA28" s="30">
        <f>'Post-release Quality Average'!Z27/Sheet3!C28*1000</f>
        <v>3.5714285714285712</v>
      </c>
      <c r="AB28" s="30">
        <f>'Post-release Quality Average'!AA27/Sheet3!C28*1000</f>
        <v>2.6785714285714284</v>
      </c>
      <c r="AC28" s="32">
        <f>'Post-release Quality Average'!AB27/Sheet3!C28*1000</f>
        <v>2.6785714285714284</v>
      </c>
    </row>
    <row r="29" spans="2:29" x14ac:dyDescent="0.2">
      <c r="B29" s="34" t="s">
        <v>43</v>
      </c>
      <c r="C29" s="43">
        <v>5600</v>
      </c>
      <c r="D29" s="31">
        <f>'Post-release Quality Average'!C28/Sheet3!C29*1000</f>
        <v>8.2142857142857135</v>
      </c>
      <c r="E29" s="30">
        <f>'Post-release Quality Average'!D28/Sheet3!C29*1000</f>
        <v>10</v>
      </c>
      <c r="F29" s="30">
        <f>'Post-release Quality Average'!E28/Sheet3!C29*1000</f>
        <v>12.857142857142858</v>
      </c>
      <c r="G29" s="30">
        <f>'Post-release Quality Average'!F28/Sheet3!C29*1000</f>
        <v>14.285714285714285</v>
      </c>
      <c r="H29" s="30">
        <f>'Post-release Quality Average'!G28/Sheet3!C29*1000</f>
        <v>15.178571428571429</v>
      </c>
      <c r="I29" s="30">
        <f>'Post-release Quality Average'!H28/Sheet3!C29*1000</f>
        <v>15.357142857142858</v>
      </c>
      <c r="J29" s="30">
        <f>'Post-release Quality Average'!I28/Sheet3!C29*1000</f>
        <v>16.428571428571427</v>
      </c>
      <c r="K29" s="30">
        <f>'Post-release Quality Average'!J28/Sheet3!C29*1000</f>
        <v>16.964285714285712</v>
      </c>
      <c r="L29" s="30">
        <f>'Post-release Quality Average'!K28/Sheet3!C29*1000</f>
        <v>17.142857142857142</v>
      </c>
      <c r="M29" s="30">
        <f>'Post-release Quality Average'!L28/Sheet3!C29*1000</f>
        <v>17.142857142857142</v>
      </c>
      <c r="N29" s="30">
        <f>'Post-release Quality Average'!M28/Sheet3!C29*1000</f>
        <v>17.321428571428569</v>
      </c>
      <c r="O29" s="30">
        <f>'Post-release Quality Average'!N28/Sheet3!C29*1000</f>
        <v>17.321428571428569</v>
      </c>
      <c r="P29" s="30">
        <f>'Post-release Quality Average'!O28/Sheet3!C29*1000</f>
        <v>17.321428571428569</v>
      </c>
      <c r="Q29" s="31">
        <f>'Post-release Quality Average'!P28/Sheet3!C29*1000</f>
        <v>8.2142857142857135</v>
      </c>
      <c r="R29" s="30">
        <f>'Post-release Quality Average'!Q28/Sheet3!C29*1000</f>
        <v>9.2857142857142865</v>
      </c>
      <c r="S29" s="30">
        <f>'Post-release Quality Average'!R28/Sheet3!C29*1000</f>
        <v>10.178571428571429</v>
      </c>
      <c r="T29" s="30">
        <f>'Post-release Quality Average'!S28/Sheet3!C29*1000</f>
        <v>10.714285714285714</v>
      </c>
      <c r="U29" s="30">
        <f>'Post-release Quality Average'!T28/Sheet3!C29*1000</f>
        <v>10.178571428571429</v>
      </c>
      <c r="V29" s="30">
        <f>'Post-release Quality Average'!U28/Sheet3!C29*1000</f>
        <v>9.2857142857142865</v>
      </c>
      <c r="W29" s="30">
        <f>'Post-release Quality Average'!V28/Sheet3!C29*1000</f>
        <v>9.6428571428571423</v>
      </c>
      <c r="X29" s="30">
        <f>'Post-release Quality Average'!W28/Sheet3!C29*1000</f>
        <v>9.1071428571428577</v>
      </c>
      <c r="Y29" s="30">
        <f>'Post-release Quality Average'!X28/Sheet3!C29*1000</f>
        <v>7.8571428571428577</v>
      </c>
      <c r="Z29" s="30">
        <f>'Post-release Quality Average'!Y28/Sheet3!C29*1000</f>
        <v>7.3214285714285712</v>
      </c>
      <c r="AA29" s="30">
        <f>'Post-release Quality Average'!Z28/Sheet3!C29*1000</f>
        <v>6.6071428571428577</v>
      </c>
      <c r="AB29" s="30">
        <f>'Post-release Quality Average'!AA28/Sheet3!C29*1000</f>
        <v>5</v>
      </c>
      <c r="AC29" s="32">
        <f>'Post-release Quality Average'!AB28/Sheet3!C29*1000</f>
        <v>5</v>
      </c>
    </row>
    <row r="30" spans="2:29" x14ac:dyDescent="0.2">
      <c r="B30" s="34" t="s">
        <v>44</v>
      </c>
      <c r="C30" s="43">
        <v>6100</v>
      </c>
      <c r="D30" s="31">
        <f>'Post-release Quality Average'!C29/Sheet3!C30*1000</f>
        <v>9.8360655737704921</v>
      </c>
      <c r="E30" s="30">
        <f>'Post-release Quality Average'!D29/Sheet3!C30*1000</f>
        <v>12.295081967213115</v>
      </c>
      <c r="F30" s="30">
        <f>'Post-release Quality Average'!E29/Sheet3!C30*1000</f>
        <v>14.426229508196721</v>
      </c>
      <c r="G30" s="30">
        <f>'Post-release Quality Average'!F29/Sheet3!C30*1000</f>
        <v>16.721311475409834</v>
      </c>
      <c r="H30" s="30">
        <f>'Post-release Quality Average'!G29/Sheet3!C30*1000</f>
        <v>18.032786885245901</v>
      </c>
      <c r="I30" s="30">
        <f>'Post-release Quality Average'!H29/Sheet3!C30*1000</f>
        <v>19.016393442622952</v>
      </c>
      <c r="J30" s="30">
        <f>'Post-release Quality Average'!I29/Sheet3!C30*1000</f>
        <v>19.344262295081968</v>
      </c>
      <c r="K30" s="30">
        <f>'Post-release Quality Average'!J29/Sheet3!C30*1000</f>
        <v>19.508196721311474</v>
      </c>
      <c r="L30" s="30">
        <f>'Post-release Quality Average'!K29/Sheet3!C30*1000</f>
        <v>19.672131147540984</v>
      </c>
      <c r="M30" s="30">
        <f>'Post-release Quality Average'!L29/Sheet3!C30*1000</f>
        <v>19.672131147540984</v>
      </c>
      <c r="N30" s="30">
        <f>'Post-release Quality Average'!M29/Sheet3!C30*1000</f>
        <v>19.836065573770494</v>
      </c>
      <c r="O30" s="30">
        <f>'Post-release Quality Average'!N29/Sheet3!C30*1000</f>
        <v>20.16393442622951</v>
      </c>
      <c r="P30" s="30">
        <f>'Post-release Quality Average'!O29/Sheet3!C30*1000</f>
        <v>20.16393442622951</v>
      </c>
      <c r="Q30" s="31">
        <f>'Post-release Quality Average'!P29/Sheet3!C30*1000</f>
        <v>9.8360655737704921</v>
      </c>
      <c r="R30" s="30">
        <f>'Post-release Quality Average'!Q29/Sheet3!C30*1000</f>
        <v>11.311475409836065</v>
      </c>
      <c r="S30" s="30">
        <f>'Post-release Quality Average'!R29/Sheet3!C30*1000</f>
        <v>12.131147540983607</v>
      </c>
      <c r="T30" s="30">
        <f>'Post-release Quality Average'!S29/Sheet3!C30*1000</f>
        <v>13.278688524590164</v>
      </c>
      <c r="U30" s="30">
        <f>'Post-release Quality Average'!T29/Sheet3!C30*1000</f>
        <v>13.442622950819672</v>
      </c>
      <c r="V30" s="30">
        <f>'Post-release Quality Average'!U29/Sheet3!C30*1000</f>
        <v>13.442622950819672</v>
      </c>
      <c r="W30" s="30">
        <f>'Post-release Quality Average'!V29/Sheet3!C30*1000</f>
        <v>12.950819672131148</v>
      </c>
      <c r="X30" s="30">
        <f>'Post-release Quality Average'!W29/Sheet3!C30*1000</f>
        <v>11.475409836065573</v>
      </c>
      <c r="Y30" s="30">
        <f>'Post-release Quality Average'!X29/Sheet3!C30*1000</f>
        <v>9.6721311475409841</v>
      </c>
      <c r="Z30" s="30">
        <f>'Post-release Quality Average'!Y29/Sheet3!C30*1000</f>
        <v>7.2131147540983607</v>
      </c>
      <c r="AA30" s="30">
        <f>'Post-release Quality Average'!Z29/Sheet3!C30*1000</f>
        <v>4.7540983606557381</v>
      </c>
      <c r="AB30" s="30">
        <f>'Post-release Quality Average'!AA29/Sheet3!C30*1000</f>
        <v>3.9344262295081966</v>
      </c>
      <c r="AC30" s="32">
        <f>'Post-release Quality Average'!AB29/Sheet3!C30*1000</f>
        <v>3.9344262295081966</v>
      </c>
    </row>
    <row r="31" spans="2:29" x14ac:dyDescent="0.2">
      <c r="B31" s="34" t="s">
        <v>45</v>
      </c>
      <c r="C31" s="43">
        <v>6750</v>
      </c>
      <c r="D31" s="31">
        <f>'Post-release Quality Average'!C30/Sheet3!C31*1000</f>
        <v>8.148148148148147</v>
      </c>
      <c r="E31" s="30">
        <f>'Post-release Quality Average'!D30/Sheet3!C31*1000</f>
        <v>10.222222222222223</v>
      </c>
      <c r="F31" s="30">
        <f>'Post-release Quality Average'!E30/Sheet3!C31*1000</f>
        <v>12</v>
      </c>
      <c r="G31" s="30">
        <f>'Post-release Quality Average'!F30/Sheet3!C31*1000</f>
        <v>13.333333333333334</v>
      </c>
      <c r="H31" s="30">
        <f>'Post-release Quality Average'!G30/Sheet3!C31*1000</f>
        <v>13.777777777777779</v>
      </c>
      <c r="I31" s="30">
        <f>'Post-release Quality Average'!H30/Sheet3!C31*1000</f>
        <v>14.074074074074074</v>
      </c>
      <c r="J31" s="30">
        <f>'Post-release Quality Average'!I30/Sheet3!C31*1000</f>
        <v>14.222222222222223</v>
      </c>
      <c r="K31" s="30">
        <f>'Post-release Quality Average'!J30/Sheet3!C31*1000</f>
        <v>14.666666666666666</v>
      </c>
      <c r="L31" s="30">
        <f>'Post-release Quality Average'!K30/Sheet3!C31*1000</f>
        <v>14.666666666666666</v>
      </c>
      <c r="M31" s="30">
        <f>'Post-release Quality Average'!L30/Sheet3!C31*1000</f>
        <v>14.666666666666666</v>
      </c>
      <c r="N31" s="30">
        <f>'Post-release Quality Average'!M30/Sheet3!C31*1000</f>
        <v>14.814814814814815</v>
      </c>
      <c r="O31" s="30">
        <f>'Post-release Quality Average'!N30/Sheet3!C31*1000</f>
        <v>15.111111111111112</v>
      </c>
      <c r="P31" s="30">
        <f>'Post-release Quality Average'!O30/Sheet3!C31*1000</f>
        <v>15.111111111111112</v>
      </c>
      <c r="Q31" s="31">
        <f>'Post-release Quality Average'!P30/Sheet3!C31*1000</f>
        <v>8.148148148148147</v>
      </c>
      <c r="R31" s="30">
        <f>'Post-release Quality Average'!Q30/Sheet3!C31*1000</f>
        <v>9.0370370370370381</v>
      </c>
      <c r="S31" s="30">
        <f>'Post-release Quality Average'!R30/Sheet3!C31*1000</f>
        <v>9.6296296296296298</v>
      </c>
      <c r="T31" s="30">
        <f>'Post-release Quality Average'!S30/Sheet3!C31*1000</f>
        <v>8.5925925925925934</v>
      </c>
      <c r="U31" s="30">
        <f>'Post-release Quality Average'!T30/Sheet3!C31*1000</f>
        <v>7.7037037037037042</v>
      </c>
      <c r="V31" s="30">
        <f>'Post-release Quality Average'!U30/Sheet3!C31*1000</f>
        <v>6.9629629629629637</v>
      </c>
      <c r="W31" s="30">
        <f>'Post-release Quality Average'!V30/Sheet3!C31*1000</f>
        <v>6.0740740740740735</v>
      </c>
      <c r="X31" s="30">
        <f>'Post-release Quality Average'!W30/Sheet3!C31*1000</f>
        <v>6.2222222222222214</v>
      </c>
      <c r="Y31" s="30">
        <f>'Post-release Quality Average'!X30/Sheet3!C31*1000</f>
        <v>3.7037037037037037</v>
      </c>
      <c r="Z31" s="30">
        <f>'Post-release Quality Average'!Y30/Sheet3!C31*1000</f>
        <v>2.8148148148148149</v>
      </c>
      <c r="AA31" s="30">
        <f>'Post-release Quality Average'!Z30/Sheet3!C31*1000</f>
        <v>1.925925925925926</v>
      </c>
      <c r="AB31" s="30">
        <f>'Post-release Quality Average'!AA30/Sheet3!C31*1000</f>
        <v>2.074074074074074</v>
      </c>
      <c r="AC31" s="32">
        <f>'Post-release Quality Average'!AB30/Sheet3!C31*1000</f>
        <v>2.074074074074074</v>
      </c>
    </row>
    <row r="32" spans="2:29" x14ac:dyDescent="0.2">
      <c r="B32" s="34" t="s">
        <v>46</v>
      </c>
      <c r="C32" s="43">
        <v>7504</v>
      </c>
      <c r="D32" s="31">
        <f>'Post-release Quality Average'!C31/Sheet3!C32*1000</f>
        <v>6.6631130063965882</v>
      </c>
      <c r="E32" s="30">
        <f>'Post-release Quality Average'!D31/Sheet3!C32*1000</f>
        <v>7.9957356076759067</v>
      </c>
      <c r="F32" s="30">
        <f>'Post-release Quality Average'!E31/Sheet3!C32*1000</f>
        <v>10.127931769722816</v>
      </c>
      <c r="G32" s="30">
        <f>'Post-release Quality Average'!F31/Sheet3!C32*1000</f>
        <v>11.194029850746269</v>
      </c>
      <c r="H32" s="30">
        <f>'Post-release Quality Average'!G31/Sheet3!C32*1000</f>
        <v>11.860341151385928</v>
      </c>
      <c r="I32" s="30">
        <f>'Post-release Quality Average'!H31/Sheet3!C32*1000</f>
        <v>11.99360341151386</v>
      </c>
      <c r="J32" s="30">
        <f>'Post-release Quality Average'!I31/Sheet3!C32*1000</f>
        <v>12.793176972281449</v>
      </c>
      <c r="K32" s="30">
        <f>'Post-release Quality Average'!J31/Sheet3!C32*1000</f>
        <v>13.192963752665245</v>
      </c>
      <c r="L32" s="30">
        <f>'Post-release Quality Average'!K31/Sheet3!C32*1000</f>
        <v>13.326226012793176</v>
      </c>
      <c r="M32" s="30">
        <f>'Post-release Quality Average'!L31/Sheet3!C32*1000</f>
        <v>13.326226012793176</v>
      </c>
      <c r="N32" s="30">
        <f>'Post-release Quality Average'!M31/Sheet3!C32*1000</f>
        <v>13.459488272921108</v>
      </c>
      <c r="O32" s="30">
        <f>'Post-release Quality Average'!N31/Sheet3!C32*1000</f>
        <v>13.459488272921108</v>
      </c>
      <c r="P32" s="30">
        <f>'Post-release Quality Average'!O31/Sheet3!C32*1000</f>
        <v>13.459488272921108</v>
      </c>
      <c r="Q32" s="31">
        <f>'Post-release Quality Average'!P31/Sheet3!C32*1000</f>
        <v>6.6631130063965882</v>
      </c>
      <c r="R32" s="30">
        <f>'Post-release Quality Average'!Q31/Sheet3!C32*1000</f>
        <v>7.4626865671641793</v>
      </c>
      <c r="S32" s="30">
        <f>'Post-release Quality Average'!R31/Sheet3!C32*1000</f>
        <v>8.1289978678038377</v>
      </c>
      <c r="T32" s="30">
        <f>'Post-release Quality Average'!S31/Sheet3!C32*1000</f>
        <v>8.5287846481876333</v>
      </c>
      <c r="U32" s="30">
        <f>'Post-release Quality Average'!T31/Sheet3!C32*1000</f>
        <v>8.1289978678038377</v>
      </c>
      <c r="V32" s="30">
        <f>'Post-release Quality Average'!U31/Sheet3!C32*1000</f>
        <v>7.4626865671641793</v>
      </c>
      <c r="W32" s="30">
        <f>'Post-release Quality Average'!V31/Sheet3!C32*1000</f>
        <v>7.7292110874200421</v>
      </c>
      <c r="X32" s="30">
        <f>'Post-release Quality Average'!W31/Sheet3!C32*1000</f>
        <v>7.3294243070362475</v>
      </c>
      <c r="Y32" s="30">
        <f>'Post-release Quality Average'!X31/Sheet3!C32*1000</f>
        <v>6.3965884861407245</v>
      </c>
      <c r="Z32" s="30">
        <f>'Post-release Quality Average'!Y31/Sheet3!C32*1000</f>
        <v>5.9968017057569298</v>
      </c>
      <c r="AA32" s="30">
        <f>'Post-release Quality Average'!Z31/Sheet3!C32*1000</f>
        <v>5.4637526652452024</v>
      </c>
      <c r="AB32" s="30">
        <f>'Post-release Quality Average'!AA31/Sheet3!C32*1000</f>
        <v>4.2643923240938166</v>
      </c>
      <c r="AC32" s="32">
        <f>'Post-release Quality Average'!AB31/Sheet3!C32*1000</f>
        <v>4.2643923240938166</v>
      </c>
    </row>
    <row r="33" spans="1:29" x14ac:dyDescent="0.2">
      <c r="B33" s="47" t="s">
        <v>47</v>
      </c>
      <c r="C33" s="48">
        <v>4932</v>
      </c>
      <c r="D33" s="31">
        <f>'Post-release Quality Average'!C32/Sheet3!C33*1000</f>
        <v>12.773722627737227</v>
      </c>
      <c r="E33" s="30">
        <f>'Post-release Quality Average'!D32/Sheet3!C33*1000</f>
        <v>15.815085158150852</v>
      </c>
      <c r="F33" s="30">
        <f>'Post-release Quality Average'!E32/Sheet3!C33*1000</f>
        <v>18.450932684509329</v>
      </c>
      <c r="G33" s="30">
        <f>'Post-release Quality Average'!F32/Sheet3!C33*1000</f>
        <v>21.289537712895374</v>
      </c>
      <c r="H33" s="30">
        <f>'Post-release Quality Average'!G32/Sheet3!C33*1000</f>
        <v>22.911597729115979</v>
      </c>
      <c r="I33" s="30">
        <f>'Post-release Quality Average'!H32/Sheet3!C33*1000</f>
        <v>24.128142741281426</v>
      </c>
      <c r="J33" s="30">
        <f>'Post-release Quality Average'!I32/Sheet3!C33*1000</f>
        <v>24.533657745336576</v>
      </c>
      <c r="K33" s="30">
        <f>'Post-release Quality Average'!J32/Sheet3!C33*1000</f>
        <v>24.73641524736415</v>
      </c>
      <c r="L33" s="30">
        <f>'Post-release Quality Average'!K32/Sheet3!C33*1000</f>
        <v>24.939172749391727</v>
      </c>
      <c r="M33" s="30">
        <f>'Post-release Quality Average'!L32/Sheet3!C33*1000</f>
        <v>24.939172749391727</v>
      </c>
      <c r="N33" s="30">
        <f>'Post-release Quality Average'!M32/Sheet3!C33*1000</f>
        <v>25.141930251419303</v>
      </c>
      <c r="O33" s="30">
        <f>'Post-release Quality Average'!N32/Sheet3!C33*1000</f>
        <v>25.547445255474454</v>
      </c>
      <c r="P33" s="30">
        <f>'Post-release Quality Average'!O32/Sheet3!C33*1000</f>
        <v>25.547445255474454</v>
      </c>
      <c r="Q33" s="31">
        <f>'Post-release Quality Average'!P32/Sheet3!C33*1000</f>
        <v>12.773722627737227</v>
      </c>
      <c r="R33" s="30">
        <f>'Post-release Quality Average'!Q32/Sheet3!C33*1000</f>
        <v>14.598540145985401</v>
      </c>
      <c r="S33" s="30">
        <f>'Post-release Quality Average'!R32/Sheet3!C33*1000</f>
        <v>15.612327656123275</v>
      </c>
      <c r="T33" s="30">
        <f>'Post-release Quality Average'!S32/Sheet3!C33*1000</f>
        <v>17.031630170316301</v>
      </c>
      <c r="U33" s="30">
        <f>'Post-release Quality Average'!T32/Sheet3!C33*1000</f>
        <v>17.234387672343875</v>
      </c>
      <c r="V33" s="30">
        <f>'Post-release Quality Average'!U32/Sheet3!C33*1000</f>
        <v>17.234387672343875</v>
      </c>
      <c r="W33" s="30">
        <f>'Post-release Quality Average'!V32/Sheet3!C33*1000</f>
        <v>16.626115166261151</v>
      </c>
      <c r="X33" s="30">
        <f>'Post-release Quality Average'!W32/Sheet3!C33*1000</f>
        <v>14.801297648012977</v>
      </c>
      <c r="Y33" s="30">
        <f>'Post-release Quality Average'!X32/Sheet3!C33*1000</f>
        <v>12.570965125709652</v>
      </c>
      <c r="Z33" s="30">
        <f>'Post-release Quality Average'!Y32/Sheet3!C33*1000</f>
        <v>9.5296025952960264</v>
      </c>
      <c r="AA33" s="30">
        <f>'Post-release Quality Average'!Z32/Sheet3!C33*1000</f>
        <v>6.488240064882401</v>
      </c>
      <c r="AB33" s="30">
        <f>'Post-release Quality Average'!AA32/Sheet3!C33*1000</f>
        <v>5.4744525547445262</v>
      </c>
      <c r="AC33" s="32">
        <f>'Post-release Quality Average'!AB32/Sheet3!C33*1000</f>
        <v>5.4744525547445262</v>
      </c>
    </row>
    <row r="34" spans="1:29" x14ac:dyDescent="0.2">
      <c r="A34" s="1"/>
      <c r="B34" s="34" t="s">
        <v>59</v>
      </c>
      <c r="C34" s="49"/>
      <c r="D34" s="50">
        <f>AVERAGE(D4:D33)</f>
        <v>8.8205902296583751</v>
      </c>
      <c r="E34" s="50">
        <f t="shared" ref="E34:AC34" si="0">AVERAGE(E4:E33)</f>
        <v>9.934042247332318</v>
      </c>
      <c r="F34" s="50">
        <f t="shared" si="0"/>
        <v>11.514150700350427</v>
      </c>
      <c r="G34" s="50">
        <f t="shared" si="0"/>
        <v>12.371805246784637</v>
      </c>
      <c r="H34" s="50">
        <f t="shared" si="0"/>
        <v>13.391644894957357</v>
      </c>
      <c r="I34" s="50">
        <f t="shared" si="0"/>
        <v>14.068306559583075</v>
      </c>
      <c r="J34" s="50">
        <f t="shared" si="0"/>
        <v>14.523827369922127</v>
      </c>
      <c r="K34" s="50">
        <f t="shared" si="0"/>
        <v>15.037067136653622</v>
      </c>
      <c r="L34" s="50">
        <f t="shared" si="0"/>
        <v>15.20162203734608</v>
      </c>
      <c r="M34" s="50">
        <f t="shared" si="0"/>
        <v>15.20162203734608</v>
      </c>
      <c r="N34" s="50">
        <f t="shared" si="0"/>
        <v>15.402152105862715</v>
      </c>
      <c r="O34" s="50">
        <f t="shared" si="0"/>
        <v>15.451289592437877</v>
      </c>
      <c r="P34" s="50">
        <f t="shared" si="0"/>
        <v>15.536354729600211</v>
      </c>
      <c r="Q34" s="50">
        <f t="shared" si="0"/>
        <v>8.8205902296583751</v>
      </c>
      <c r="R34" s="50">
        <f t="shared" si="0"/>
        <v>8.6018040205062611</v>
      </c>
      <c r="S34" s="50">
        <f t="shared" si="0"/>
        <v>8.6861663269056439</v>
      </c>
      <c r="T34" s="50">
        <f t="shared" si="0"/>
        <v>8.5851844447199461</v>
      </c>
      <c r="U34" s="50">
        <f t="shared" si="0"/>
        <v>8.0567062409946057</v>
      </c>
      <c r="V34" s="50">
        <f t="shared" si="0"/>
        <v>7.5967525116583827</v>
      </c>
      <c r="W34" s="50">
        <f t="shared" si="0"/>
        <v>6.8868996284183419</v>
      </c>
      <c r="X34" s="50">
        <f t="shared" si="0"/>
        <v>5.7043453116234426</v>
      </c>
      <c r="Y34" s="50">
        <f t="shared" si="0"/>
        <v>3.9222143526526239</v>
      </c>
      <c r="Z34" s="50">
        <f t="shared" si="0"/>
        <v>2.8627924769764705</v>
      </c>
      <c r="AA34" s="50">
        <f t="shared" si="0"/>
        <v>2.0108886433057021</v>
      </c>
      <c r="AB34" s="50">
        <f t="shared" si="0"/>
        <v>1.4205901118667519</v>
      </c>
      <c r="AC34" s="50">
        <f t="shared" si="0"/>
        <v>1.4594412670972174</v>
      </c>
    </row>
    <row r="36" spans="1:29" x14ac:dyDescent="0.2">
      <c r="A36" s="1"/>
    </row>
    <row r="38" spans="1:29" ht="63.75" x14ac:dyDescent="0.2">
      <c r="A38" s="1"/>
      <c r="B38" s="38" t="s">
        <v>54</v>
      </c>
      <c r="C38" s="38" t="s">
        <v>60</v>
      </c>
      <c r="D38" s="38" t="s">
        <v>61</v>
      </c>
    </row>
    <row r="39" spans="1:29" x14ac:dyDescent="0.2">
      <c r="B39" s="29">
        <v>0</v>
      </c>
      <c r="C39" s="27">
        <v>8.8205902296583751</v>
      </c>
      <c r="D39" s="27">
        <v>8.8205902296583751</v>
      </c>
    </row>
    <row r="40" spans="1:29" x14ac:dyDescent="0.2">
      <c r="A40" s="1"/>
      <c r="B40" s="29">
        <v>1</v>
      </c>
      <c r="C40" s="27">
        <v>9.934042247332318</v>
      </c>
      <c r="D40" s="27">
        <v>8.6018040205062611</v>
      </c>
    </row>
    <row r="41" spans="1:29" x14ac:dyDescent="0.2">
      <c r="B41" s="29">
        <v>2</v>
      </c>
      <c r="C41" s="27">
        <v>11.514150700350427</v>
      </c>
      <c r="D41" s="27">
        <v>8.6861663269056439</v>
      </c>
    </row>
    <row r="42" spans="1:29" x14ac:dyDescent="0.2">
      <c r="B42" s="29">
        <v>3</v>
      </c>
      <c r="C42" s="27">
        <v>12.371805246784637</v>
      </c>
      <c r="D42" s="27">
        <v>8.5851844447199461</v>
      </c>
    </row>
    <row r="43" spans="1:29" x14ac:dyDescent="0.2">
      <c r="B43" s="29">
        <v>4</v>
      </c>
      <c r="C43" s="27">
        <v>13.391644894957357</v>
      </c>
      <c r="D43" s="27">
        <v>8.0567062409946057</v>
      </c>
    </row>
    <row r="44" spans="1:29" x14ac:dyDescent="0.2">
      <c r="B44" s="29">
        <v>5</v>
      </c>
      <c r="C44" s="27">
        <v>14.068306559583075</v>
      </c>
      <c r="D44" s="27">
        <v>7.5967525116583827</v>
      </c>
    </row>
    <row r="45" spans="1:29" x14ac:dyDescent="0.2">
      <c r="B45" s="29">
        <v>6</v>
      </c>
      <c r="C45" s="27">
        <v>14.523827369922127</v>
      </c>
      <c r="D45" s="27">
        <v>6.8868996284183419</v>
      </c>
    </row>
    <row r="46" spans="1:29" x14ac:dyDescent="0.2">
      <c r="B46" s="29">
        <v>7</v>
      </c>
      <c r="C46" s="27">
        <v>15.037067136653622</v>
      </c>
      <c r="D46" s="27">
        <v>5.7043453116234426</v>
      </c>
    </row>
    <row r="47" spans="1:29" x14ac:dyDescent="0.2">
      <c r="B47" s="29">
        <v>8</v>
      </c>
      <c r="C47" s="27">
        <v>15.20162203734608</v>
      </c>
      <c r="D47" s="27">
        <v>3.9222143526526239</v>
      </c>
    </row>
    <row r="48" spans="1:29" x14ac:dyDescent="0.2">
      <c r="B48" s="29">
        <v>9</v>
      </c>
      <c r="C48" s="27">
        <v>15.20162203734608</v>
      </c>
      <c r="D48" s="27">
        <v>2.8627924769764705</v>
      </c>
    </row>
    <row r="49" spans="1:4" x14ac:dyDescent="0.2">
      <c r="A49" s="1"/>
      <c r="B49" s="29">
        <v>10</v>
      </c>
      <c r="C49" s="27">
        <v>15.402152105862715</v>
      </c>
      <c r="D49" s="27">
        <v>2.0108886433057021</v>
      </c>
    </row>
    <row r="50" spans="1:4" x14ac:dyDescent="0.2">
      <c r="B50" s="29">
        <v>11</v>
      </c>
      <c r="C50" s="27">
        <v>15.451289592437877</v>
      </c>
      <c r="D50" s="27">
        <v>1.4205901118667519</v>
      </c>
    </row>
    <row r="51" spans="1:4" x14ac:dyDescent="0.2">
      <c r="B51" s="29">
        <v>12</v>
      </c>
      <c r="C51" s="27">
        <v>15.536354729600211</v>
      </c>
      <c r="D51" s="27">
        <v>1.4594412670972174</v>
      </c>
    </row>
  </sheetData>
  <mergeCells count="2">
    <mergeCell ref="B2:P2"/>
    <mergeCell ref="Q2:A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a4data</vt:lpstr>
      <vt:lpstr>Variables</vt:lpstr>
      <vt:lpstr>Post Release Quality ZD</vt:lpstr>
      <vt:lpstr>Post-release Quality Average</vt:lpstr>
      <vt:lpstr>Sheet3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Frailey</dc:creator>
  <cp:lastModifiedBy>Ridhs Kothari</cp:lastModifiedBy>
  <cp:lastPrinted>2001-08-17T03:08:13Z</cp:lastPrinted>
  <dcterms:created xsi:type="dcterms:W3CDTF">2015-07-04T22:57:10Z</dcterms:created>
  <dcterms:modified xsi:type="dcterms:W3CDTF">2017-09-30T01:41:00Z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9dd785b0-6856-4887-ab24-638a2da95ad8</vt:lpwstr>
  </property>
</Properties>
</file>