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azwannorbit/Documents/Dashboard CSR stage 2/Operation/"/>
    </mc:Choice>
  </mc:AlternateContent>
  <xr:revisionPtr revIDLastSave="0" documentId="13_ncr:1_{A94857EB-128C-784A-80CF-9F847068ADE1}" xr6:coauthVersionLast="46" xr6:coauthVersionMax="46" xr10:uidLastSave="{00000000-0000-0000-0000-000000000000}"/>
  <bookViews>
    <workbookView xWindow="25600" yWindow="0" windowWidth="38400" windowHeight="21600" activeTab="21" xr2:uid="{6090090C-2027-4910-B89A-9EABFD12AF16}"/>
  </bookViews>
  <sheets>
    <sheet name="Sheet3" sheetId="41" state="hidden" r:id="rId1"/>
    <sheet name="Sheet4" sheetId="42" state="hidden" r:id="rId2"/>
    <sheet name="Sheet5" sheetId="43" state="hidden" r:id="rId3"/>
    <sheet name="Sheet6" sheetId="44" state="hidden" r:id="rId4"/>
    <sheet name="Sheet7" sheetId="45" state="hidden" r:id="rId5"/>
    <sheet name="Sheet8" sheetId="46" state="hidden" r:id="rId6"/>
    <sheet name="Sheet9" sheetId="47" state="hidden" r:id="rId7"/>
    <sheet name="Sheet10" sheetId="48" state="hidden" r:id="rId8"/>
    <sheet name="Sheet11" sheetId="49" state="hidden" r:id="rId9"/>
    <sheet name="Sheet12" sheetId="50" state="hidden" r:id="rId10"/>
    <sheet name="Sheet13" sheetId="51" state="hidden" r:id="rId11"/>
    <sheet name="Sheet14" sheetId="52" state="hidden" r:id="rId12"/>
    <sheet name="Sheet15" sheetId="53" state="hidden" r:id="rId13"/>
    <sheet name="Sheet16" sheetId="54" state="hidden" r:id="rId14"/>
    <sheet name="Sheet2" sheetId="55" state="hidden" r:id="rId15"/>
    <sheet name="Sheet17" sheetId="56" state="hidden" r:id="rId16"/>
    <sheet name="Sheet1" sheetId="11" state="hidden" r:id="rId17"/>
    <sheet name="purity" sheetId="110" r:id="rId18"/>
    <sheet name="1" sheetId="107" r:id="rId19"/>
    <sheet name="2" sheetId="63" r:id="rId20"/>
    <sheet name="3" sheetId="64" r:id="rId21"/>
    <sheet name="4" sheetId="65" r:id="rId22"/>
    <sheet name="5" sheetId="66" r:id="rId23"/>
    <sheet name="6" sheetId="67" r:id="rId24"/>
    <sheet name="7" sheetId="68" r:id="rId25"/>
    <sheet name="8" sheetId="69" r:id="rId26"/>
    <sheet name="9" sheetId="70" r:id="rId27"/>
    <sheet name="10" sheetId="72" r:id="rId28"/>
    <sheet name="11" sheetId="73" r:id="rId29"/>
    <sheet name="12" sheetId="74" r:id="rId30"/>
    <sheet name="13" sheetId="75" r:id="rId31"/>
    <sheet name="14" sheetId="76" r:id="rId32"/>
    <sheet name="15" sheetId="77" r:id="rId33"/>
    <sheet name="16" sheetId="78" r:id="rId34"/>
    <sheet name="17" sheetId="79" r:id="rId35"/>
    <sheet name="18" sheetId="80" r:id="rId36"/>
    <sheet name="19" sheetId="81" r:id="rId37"/>
    <sheet name="20" sheetId="82" r:id="rId38"/>
    <sheet name="Sheet20" sheetId="113" state="hidden" r:id="rId39"/>
    <sheet name="Sheet21" sheetId="114" state="hidden" r:id="rId40"/>
    <sheet name="Sheet22" sheetId="115" state="hidden" r:id="rId41"/>
    <sheet name="Sheet23" sheetId="116" state="hidden" r:id="rId42"/>
    <sheet name="Sheet24" sheetId="117" state="hidden" r:id="rId43"/>
    <sheet name="21" sheetId="83" r:id="rId44"/>
    <sheet name="22" sheetId="84" r:id="rId45"/>
    <sheet name="23" sheetId="85" r:id="rId46"/>
    <sheet name="24" sheetId="86" r:id="rId47"/>
    <sheet name="25" sheetId="87" r:id="rId48"/>
    <sheet name="Sheet18" sheetId="111" state="hidden" r:id="rId49"/>
    <sheet name="26" sheetId="88" r:id="rId50"/>
    <sheet name="27" sheetId="89" r:id="rId51"/>
    <sheet name="28" sheetId="90" r:id="rId52"/>
    <sheet name="29" sheetId="91" r:id="rId53"/>
    <sheet name="30" sheetId="92" r:id="rId54"/>
    <sheet name="31" sheetId="98" r:id="rId55"/>
    <sheet name="Sheet 1" sheetId="109" state="hidden" r:id="rId5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1" i="107" l="1"/>
  <c r="J125" i="107"/>
  <c r="J125" i="90" l="1"/>
  <c r="O141" i="88"/>
  <c r="J13" i="107"/>
  <c r="S8" i="98"/>
  <c r="S7" i="98"/>
  <c r="S10" i="98" s="1"/>
  <c r="S12" i="98" s="1"/>
  <c r="S6" i="98"/>
  <c r="S9" i="98" s="1"/>
  <c r="S11" i="98" s="1"/>
  <c r="S8" i="92"/>
  <c r="S7" i="92"/>
  <c r="S10" i="92" s="1"/>
  <c r="S12" i="92" s="1"/>
  <c r="S6" i="92"/>
  <c r="S9" i="92" s="1"/>
  <c r="S11" i="92" s="1"/>
  <c r="S8" i="91"/>
  <c r="S7" i="91"/>
  <c r="S10" i="91" s="1"/>
  <c r="S12" i="91" s="1"/>
  <c r="S6" i="91"/>
  <c r="S9" i="91" s="1"/>
  <c r="S11" i="91" s="1"/>
  <c r="S8" i="90"/>
  <c r="S10" i="90" s="1"/>
  <c r="S12" i="90" s="1"/>
  <c r="S7" i="90"/>
  <c r="S6" i="90"/>
  <c r="S9" i="90" s="1"/>
  <c r="S11" i="90" s="1"/>
  <c r="S8" i="89"/>
  <c r="S7" i="89"/>
  <c r="S10" i="89" s="1"/>
  <c r="S12" i="89" s="1"/>
  <c r="S6" i="89"/>
  <c r="S9" i="89" s="1"/>
  <c r="S11" i="89" s="1"/>
  <c r="S10" i="63"/>
  <c r="F171" i="98" l="1"/>
  <c r="E171" i="98"/>
  <c r="D171" i="98"/>
  <c r="F170" i="98"/>
  <c r="E170" i="98"/>
  <c r="D170" i="98"/>
  <c r="F169" i="98"/>
  <c r="E169" i="98"/>
  <c r="D169" i="98"/>
  <c r="K141" i="98"/>
  <c r="K140" i="98"/>
  <c r="K135" i="98"/>
  <c r="K133" i="98"/>
  <c r="J125" i="98"/>
  <c r="J124" i="98"/>
  <c r="O139" i="98" s="1"/>
  <c r="J123" i="98"/>
  <c r="O138" i="98" s="1"/>
  <c r="J122" i="98"/>
  <c r="J121" i="98"/>
  <c r="J120" i="98"/>
  <c r="J119" i="98"/>
  <c r="K86" i="98"/>
  <c r="K85" i="98"/>
  <c r="K80" i="98"/>
  <c r="K78" i="98"/>
  <c r="J70" i="98"/>
  <c r="J69" i="98"/>
  <c r="O84" i="98" s="1"/>
  <c r="J68" i="98"/>
  <c r="O83" i="98" s="1"/>
  <c r="J67" i="98"/>
  <c r="J66" i="98"/>
  <c r="J65" i="98"/>
  <c r="J64" i="98"/>
  <c r="K29" i="98"/>
  <c r="K28" i="98"/>
  <c r="K23" i="98"/>
  <c r="K21" i="98"/>
  <c r="J13" i="98"/>
  <c r="J12" i="98"/>
  <c r="O27" i="98" s="1"/>
  <c r="J11" i="98"/>
  <c r="O26" i="98" s="1"/>
  <c r="J10" i="98"/>
  <c r="J9" i="98"/>
  <c r="J8" i="98"/>
  <c r="J7" i="98"/>
  <c r="F171" i="92"/>
  <c r="E171" i="92"/>
  <c r="D171" i="92"/>
  <c r="F170" i="92"/>
  <c r="E170" i="92"/>
  <c r="D170" i="92"/>
  <c r="F169" i="92"/>
  <c r="E169" i="92"/>
  <c r="D169" i="92"/>
  <c r="K141" i="92"/>
  <c r="K140" i="92"/>
  <c r="K135" i="92"/>
  <c r="K133" i="92"/>
  <c r="J125" i="92"/>
  <c r="J124" i="92"/>
  <c r="O139" i="92" s="1"/>
  <c r="J123" i="92"/>
  <c r="O138" i="92" s="1"/>
  <c r="J122" i="92"/>
  <c r="J121" i="92"/>
  <c r="J120" i="92"/>
  <c r="J119" i="92"/>
  <c r="K86" i="92"/>
  <c r="K85" i="92"/>
  <c r="K80" i="92"/>
  <c r="K78" i="92"/>
  <c r="J70" i="92"/>
  <c r="J69" i="92"/>
  <c r="O84" i="92" s="1"/>
  <c r="J68" i="92"/>
  <c r="O83" i="92" s="1"/>
  <c r="J67" i="92"/>
  <c r="J66" i="92"/>
  <c r="J65" i="92"/>
  <c r="J64" i="92"/>
  <c r="K29" i="92"/>
  <c r="K28" i="92"/>
  <c r="K23" i="92"/>
  <c r="K21" i="92"/>
  <c r="J13" i="92"/>
  <c r="J12" i="92"/>
  <c r="O27" i="92" s="1"/>
  <c r="J11" i="92"/>
  <c r="O26" i="92" s="1"/>
  <c r="J10" i="92"/>
  <c r="J9" i="92"/>
  <c r="J8" i="92"/>
  <c r="J7" i="92"/>
  <c r="F171" i="91"/>
  <c r="E171" i="91"/>
  <c r="D171" i="91"/>
  <c r="F170" i="91"/>
  <c r="E170" i="91"/>
  <c r="D170" i="91"/>
  <c r="F169" i="91"/>
  <c r="E169" i="91"/>
  <c r="D169" i="91"/>
  <c r="K141" i="91"/>
  <c r="K140" i="91"/>
  <c r="K135" i="91"/>
  <c r="K133" i="91"/>
  <c r="J125" i="91"/>
  <c r="J124" i="91"/>
  <c r="O139" i="91" s="1"/>
  <c r="J123" i="91"/>
  <c r="O138" i="91" s="1"/>
  <c r="J122" i="91"/>
  <c r="J121" i="91"/>
  <c r="J120" i="91"/>
  <c r="J119" i="91"/>
  <c r="K86" i="91"/>
  <c r="K85" i="91"/>
  <c r="K80" i="91"/>
  <c r="K78" i="91"/>
  <c r="J70" i="91"/>
  <c r="J69" i="91"/>
  <c r="O84" i="91" s="1"/>
  <c r="J68" i="91"/>
  <c r="O83" i="91" s="1"/>
  <c r="J67" i="91"/>
  <c r="J66" i="91"/>
  <c r="J65" i="91"/>
  <c r="J64" i="91"/>
  <c r="K29" i="91"/>
  <c r="K28" i="91"/>
  <c r="K23" i="91"/>
  <c r="K21" i="91"/>
  <c r="J13" i="91"/>
  <c r="J12" i="91"/>
  <c r="O27" i="91" s="1"/>
  <c r="J11" i="91"/>
  <c r="O26" i="91" s="1"/>
  <c r="J10" i="91"/>
  <c r="J9" i="91"/>
  <c r="J8" i="91"/>
  <c r="J7" i="91"/>
  <c r="F171" i="90"/>
  <c r="E171" i="90"/>
  <c r="D171" i="90"/>
  <c r="F170" i="90"/>
  <c r="E170" i="90"/>
  <c r="D170" i="90"/>
  <c r="F169" i="90"/>
  <c r="E169" i="90"/>
  <c r="D169" i="90"/>
  <c r="K141" i="90"/>
  <c r="K140" i="90"/>
  <c r="K135" i="90"/>
  <c r="K133" i="90"/>
  <c r="J124" i="90"/>
  <c r="O139" i="90" s="1"/>
  <c r="J123" i="90"/>
  <c r="O138" i="90" s="1"/>
  <c r="J122" i="90"/>
  <c r="J121" i="90"/>
  <c r="J120" i="90"/>
  <c r="J119" i="90"/>
  <c r="K86" i="90"/>
  <c r="K85" i="90"/>
  <c r="K80" i="90"/>
  <c r="K78" i="90"/>
  <c r="J70" i="90"/>
  <c r="J69" i="90"/>
  <c r="O84" i="90" s="1"/>
  <c r="J68" i="90"/>
  <c r="O83" i="90" s="1"/>
  <c r="J67" i="90"/>
  <c r="J66" i="90"/>
  <c r="J65" i="90"/>
  <c r="J64" i="90"/>
  <c r="K29" i="90"/>
  <c r="K28" i="90"/>
  <c r="K23" i="90"/>
  <c r="K21" i="90"/>
  <c r="J13" i="90"/>
  <c r="J12" i="90"/>
  <c r="O27" i="90" s="1"/>
  <c r="J11" i="90"/>
  <c r="O26" i="90" s="1"/>
  <c r="J10" i="90"/>
  <c r="J9" i="90"/>
  <c r="J8" i="90"/>
  <c r="J7" i="90"/>
  <c r="F171" i="89"/>
  <c r="E171" i="89"/>
  <c r="D171" i="89"/>
  <c r="F170" i="89"/>
  <c r="E170" i="89"/>
  <c r="D170" i="89"/>
  <c r="F169" i="89"/>
  <c r="E169" i="89"/>
  <c r="D169" i="89"/>
  <c r="K141" i="89"/>
  <c r="K140" i="89"/>
  <c r="K135" i="89"/>
  <c r="K133" i="89"/>
  <c r="J125" i="89"/>
  <c r="J124" i="89"/>
  <c r="O139" i="89" s="1"/>
  <c r="J123" i="89"/>
  <c r="O138" i="89" s="1"/>
  <c r="J122" i="89"/>
  <c r="J121" i="89"/>
  <c r="J120" i="89"/>
  <c r="J119" i="89"/>
  <c r="K86" i="89"/>
  <c r="K85" i="89"/>
  <c r="K80" i="89"/>
  <c r="K78" i="89"/>
  <c r="J70" i="89"/>
  <c r="J69" i="89"/>
  <c r="O84" i="89" s="1"/>
  <c r="J68" i="89"/>
  <c r="O83" i="89" s="1"/>
  <c r="J67" i="89"/>
  <c r="J66" i="89"/>
  <c r="J65" i="89"/>
  <c r="J64" i="89"/>
  <c r="K29" i="89"/>
  <c r="K28" i="89"/>
  <c r="K23" i="89"/>
  <c r="K21" i="89"/>
  <c r="J13" i="89"/>
  <c r="J12" i="89"/>
  <c r="O27" i="89" s="1"/>
  <c r="J11" i="89"/>
  <c r="O26" i="89" s="1"/>
  <c r="J10" i="89"/>
  <c r="J9" i="89"/>
  <c r="J8" i="89"/>
  <c r="J7" i="89"/>
  <c r="F171" i="88"/>
  <c r="E171" i="88"/>
  <c r="D171" i="88"/>
  <c r="F170" i="88"/>
  <c r="E170" i="88"/>
  <c r="D170" i="88"/>
  <c r="F169" i="88"/>
  <c r="E169" i="88"/>
  <c r="D169" i="88"/>
  <c r="K141" i="88"/>
  <c r="K140" i="88"/>
  <c r="K135" i="88"/>
  <c r="K133" i="88"/>
  <c r="J125" i="88"/>
  <c r="J124" i="88"/>
  <c r="O139" i="88" s="1"/>
  <c r="J123" i="88"/>
  <c r="O138" i="88" s="1"/>
  <c r="J122" i="88"/>
  <c r="J121" i="88"/>
  <c r="J120" i="88"/>
  <c r="J119" i="88"/>
  <c r="K86" i="88"/>
  <c r="K85" i="88"/>
  <c r="K80" i="88"/>
  <c r="K78" i="88"/>
  <c r="J70" i="88"/>
  <c r="J69" i="88"/>
  <c r="J68" i="88"/>
  <c r="J67" i="88"/>
  <c r="J66" i="88"/>
  <c r="J65" i="88"/>
  <c r="J64" i="88"/>
  <c r="K29" i="88"/>
  <c r="K28" i="88"/>
  <c r="K23" i="88"/>
  <c r="K21" i="88"/>
  <c r="J13" i="88"/>
  <c r="J12" i="88"/>
  <c r="J11" i="88"/>
  <c r="J10" i="88"/>
  <c r="J9" i="88"/>
  <c r="J8" i="88"/>
  <c r="S7" i="88"/>
  <c r="J7" i="88"/>
  <c r="F171" i="87"/>
  <c r="E171" i="87"/>
  <c r="D171" i="87"/>
  <c r="F170" i="87"/>
  <c r="E170" i="87"/>
  <c r="D170" i="87"/>
  <c r="F169" i="87"/>
  <c r="E169" i="87"/>
  <c r="D169" i="87"/>
  <c r="K141" i="87"/>
  <c r="K140" i="87"/>
  <c r="K135" i="87"/>
  <c r="K133" i="87"/>
  <c r="J125" i="87"/>
  <c r="J124" i="87"/>
  <c r="J123" i="87"/>
  <c r="J122" i="87"/>
  <c r="J121" i="87"/>
  <c r="J120" i="87"/>
  <c r="J119" i="87"/>
  <c r="K86" i="87"/>
  <c r="K85" i="87"/>
  <c r="K80" i="87"/>
  <c r="K78" i="87"/>
  <c r="J70" i="87"/>
  <c r="J69" i="87"/>
  <c r="J68" i="87"/>
  <c r="J67" i="87"/>
  <c r="J66" i="87"/>
  <c r="J65" i="87"/>
  <c r="J64" i="87"/>
  <c r="K29" i="87"/>
  <c r="K28" i="87"/>
  <c r="K23" i="87"/>
  <c r="K21" i="87"/>
  <c r="J13" i="87"/>
  <c r="J12" i="87"/>
  <c r="J11" i="87"/>
  <c r="O26" i="87" s="1"/>
  <c r="J10" i="87"/>
  <c r="J9" i="87"/>
  <c r="J8" i="87"/>
  <c r="J7" i="87"/>
  <c r="F171" i="86"/>
  <c r="E171" i="86"/>
  <c r="D171" i="86"/>
  <c r="F170" i="86"/>
  <c r="E170" i="86"/>
  <c r="D170" i="86"/>
  <c r="F169" i="86"/>
  <c r="E169" i="86"/>
  <c r="D169" i="86"/>
  <c r="K141" i="86"/>
  <c r="K140" i="86"/>
  <c r="K135" i="86"/>
  <c r="K133" i="86"/>
  <c r="J125" i="86"/>
  <c r="J124" i="86"/>
  <c r="O139" i="86" s="1"/>
  <c r="J123" i="86"/>
  <c r="J122" i="86"/>
  <c r="J121" i="86"/>
  <c r="J120" i="86"/>
  <c r="J119" i="86"/>
  <c r="K86" i="86"/>
  <c r="K85" i="86"/>
  <c r="K80" i="86"/>
  <c r="K78" i="86"/>
  <c r="J70" i="86"/>
  <c r="J69" i="86"/>
  <c r="J68" i="86"/>
  <c r="J67" i="86"/>
  <c r="J66" i="86"/>
  <c r="J65" i="86"/>
  <c r="J64" i="86"/>
  <c r="K29" i="86"/>
  <c r="K28" i="86"/>
  <c r="K23" i="86"/>
  <c r="K21" i="86"/>
  <c r="J13" i="86"/>
  <c r="J12" i="86"/>
  <c r="J11" i="86"/>
  <c r="J10" i="86"/>
  <c r="J9" i="86"/>
  <c r="J8" i="86"/>
  <c r="J7" i="86"/>
  <c r="F171" i="85"/>
  <c r="E171" i="85"/>
  <c r="D171" i="85"/>
  <c r="F170" i="85"/>
  <c r="E170" i="85"/>
  <c r="D170" i="85"/>
  <c r="F169" i="85"/>
  <c r="E169" i="85"/>
  <c r="D169" i="85"/>
  <c r="K141" i="85"/>
  <c r="K140" i="85"/>
  <c r="K135" i="85"/>
  <c r="K133" i="85"/>
  <c r="J125" i="85"/>
  <c r="J124" i="85"/>
  <c r="J123" i="85"/>
  <c r="O138" i="85" s="1"/>
  <c r="J122" i="85"/>
  <c r="J121" i="85"/>
  <c r="J120" i="85"/>
  <c r="J119" i="85"/>
  <c r="K86" i="85"/>
  <c r="K85" i="85"/>
  <c r="K80" i="85"/>
  <c r="K78" i="85"/>
  <c r="J70" i="85"/>
  <c r="J69" i="85"/>
  <c r="O84" i="85" s="1"/>
  <c r="J68" i="85"/>
  <c r="J67" i="85"/>
  <c r="J66" i="85"/>
  <c r="J65" i="85"/>
  <c r="J64" i="85"/>
  <c r="K29" i="85"/>
  <c r="K28" i="85"/>
  <c r="K23" i="85"/>
  <c r="K21" i="85"/>
  <c r="J13" i="85"/>
  <c r="J12" i="85"/>
  <c r="J11" i="85"/>
  <c r="O26" i="85" s="1"/>
  <c r="J10" i="85"/>
  <c r="J9" i="85"/>
  <c r="J8" i="85"/>
  <c r="J7" i="85"/>
  <c r="F171" i="84"/>
  <c r="E171" i="84"/>
  <c r="D171" i="84"/>
  <c r="F170" i="84"/>
  <c r="E170" i="84"/>
  <c r="D170" i="84"/>
  <c r="F169" i="84"/>
  <c r="E169" i="84"/>
  <c r="D169" i="84"/>
  <c r="K141" i="84"/>
  <c r="K140" i="84"/>
  <c r="K135" i="84"/>
  <c r="K133" i="84"/>
  <c r="J125" i="84"/>
  <c r="J124" i="84"/>
  <c r="J123" i="84"/>
  <c r="O138" i="84" s="1"/>
  <c r="J122" i="84"/>
  <c r="S7" i="84" s="1"/>
  <c r="J121" i="84"/>
  <c r="J120" i="84"/>
  <c r="J119" i="84"/>
  <c r="K86" i="84"/>
  <c r="K85" i="84"/>
  <c r="K80" i="84"/>
  <c r="K78" i="84"/>
  <c r="J70" i="84"/>
  <c r="J69" i="84"/>
  <c r="J68" i="84"/>
  <c r="J67" i="84"/>
  <c r="J66" i="84"/>
  <c r="J65" i="84"/>
  <c r="J64" i="84"/>
  <c r="K29" i="84"/>
  <c r="K28" i="84"/>
  <c r="K23" i="84"/>
  <c r="K21" i="84"/>
  <c r="J13" i="84"/>
  <c r="J12" i="84"/>
  <c r="J11" i="84"/>
  <c r="J10" i="84"/>
  <c r="J9" i="84"/>
  <c r="J8" i="84"/>
  <c r="J7" i="84"/>
  <c r="F171" i="83"/>
  <c r="E171" i="83"/>
  <c r="D171" i="83"/>
  <c r="F170" i="83"/>
  <c r="E170" i="83"/>
  <c r="D170" i="83"/>
  <c r="F169" i="83"/>
  <c r="E169" i="83"/>
  <c r="D169" i="83"/>
  <c r="K141" i="83"/>
  <c r="K140" i="83"/>
  <c r="K135" i="83"/>
  <c r="K133" i="83"/>
  <c r="J125" i="83"/>
  <c r="J124" i="83"/>
  <c r="O139" i="83" s="1"/>
  <c r="J123" i="83"/>
  <c r="J122" i="83"/>
  <c r="J121" i="83"/>
  <c r="J120" i="83"/>
  <c r="J119" i="83"/>
  <c r="K86" i="83"/>
  <c r="K85" i="83"/>
  <c r="K80" i="83"/>
  <c r="K78" i="83"/>
  <c r="J70" i="83"/>
  <c r="J69" i="83"/>
  <c r="J68" i="83"/>
  <c r="J67" i="83"/>
  <c r="J66" i="83"/>
  <c r="J65" i="83"/>
  <c r="J64" i="83"/>
  <c r="K29" i="83"/>
  <c r="K28" i="83"/>
  <c r="K23" i="83"/>
  <c r="K21" i="83"/>
  <c r="J13" i="83"/>
  <c r="J12" i="83"/>
  <c r="O27" i="83" s="1"/>
  <c r="J11" i="83"/>
  <c r="O26" i="83" s="1"/>
  <c r="J10" i="83"/>
  <c r="J9" i="83"/>
  <c r="J8" i="83"/>
  <c r="J7" i="83"/>
  <c r="F171" i="82"/>
  <c r="E171" i="82"/>
  <c r="D171" i="82"/>
  <c r="F170" i="82"/>
  <c r="E170" i="82"/>
  <c r="D170" i="82"/>
  <c r="F169" i="82"/>
  <c r="E169" i="82"/>
  <c r="D169" i="82"/>
  <c r="K141" i="82"/>
  <c r="K140" i="82"/>
  <c r="K135" i="82"/>
  <c r="K133" i="82"/>
  <c r="J125" i="82"/>
  <c r="J124" i="82"/>
  <c r="J123" i="82"/>
  <c r="O138" i="82" s="1"/>
  <c r="J122" i="82"/>
  <c r="S7" i="82" s="1"/>
  <c r="J121" i="82"/>
  <c r="J120" i="82"/>
  <c r="J119" i="82"/>
  <c r="K86" i="82"/>
  <c r="K85" i="82"/>
  <c r="K80" i="82"/>
  <c r="K78" i="82"/>
  <c r="J70" i="82"/>
  <c r="J69" i="82"/>
  <c r="J68" i="82"/>
  <c r="O83" i="82" s="1"/>
  <c r="J67" i="82"/>
  <c r="J66" i="82"/>
  <c r="J65" i="82"/>
  <c r="J64" i="82"/>
  <c r="K29" i="82"/>
  <c r="K28" i="82"/>
  <c r="K23" i="82"/>
  <c r="K21" i="82"/>
  <c r="J13" i="82"/>
  <c r="J12" i="82"/>
  <c r="O27" i="82" s="1"/>
  <c r="J11" i="82"/>
  <c r="J10" i="82"/>
  <c r="J9" i="82"/>
  <c r="J8" i="82"/>
  <c r="J7" i="82"/>
  <c r="F171" i="81"/>
  <c r="E171" i="81"/>
  <c r="D171" i="81"/>
  <c r="F170" i="81"/>
  <c r="E170" i="81"/>
  <c r="D170" i="81"/>
  <c r="F169" i="81"/>
  <c r="E169" i="81"/>
  <c r="D169" i="81"/>
  <c r="K141" i="81"/>
  <c r="K140" i="81"/>
  <c r="K135" i="81"/>
  <c r="K133" i="81"/>
  <c r="J125" i="81"/>
  <c r="J124" i="81"/>
  <c r="O139" i="81" s="1"/>
  <c r="J123" i="81"/>
  <c r="J122" i="81"/>
  <c r="J121" i="81"/>
  <c r="J120" i="81"/>
  <c r="J119" i="81"/>
  <c r="K86" i="81"/>
  <c r="K85" i="81"/>
  <c r="K80" i="81"/>
  <c r="K78" i="81"/>
  <c r="J70" i="81"/>
  <c r="J69" i="81"/>
  <c r="J68" i="81"/>
  <c r="O83" i="81" s="1"/>
  <c r="J67" i="81"/>
  <c r="J66" i="81"/>
  <c r="J65" i="81"/>
  <c r="J64" i="81"/>
  <c r="K29" i="81"/>
  <c r="K28" i="81"/>
  <c r="K23" i="81"/>
  <c r="K21" i="81"/>
  <c r="J13" i="81"/>
  <c r="J12" i="81"/>
  <c r="J11" i="81"/>
  <c r="O26" i="81" s="1"/>
  <c r="J10" i="81"/>
  <c r="J9" i="81"/>
  <c r="J8" i="81"/>
  <c r="J7" i="81"/>
  <c r="F171" i="80"/>
  <c r="E171" i="80"/>
  <c r="D171" i="80"/>
  <c r="F170" i="80"/>
  <c r="E170" i="80"/>
  <c r="D170" i="80"/>
  <c r="F169" i="80"/>
  <c r="E169" i="80"/>
  <c r="D169" i="80"/>
  <c r="K141" i="80"/>
  <c r="K140" i="80"/>
  <c r="K135" i="80"/>
  <c r="K133" i="80"/>
  <c r="J125" i="80"/>
  <c r="J124" i="80"/>
  <c r="J123" i="80"/>
  <c r="O138" i="80" s="1"/>
  <c r="J122" i="80"/>
  <c r="J121" i="80"/>
  <c r="J120" i="80"/>
  <c r="J119" i="80"/>
  <c r="K86" i="80"/>
  <c r="K85" i="80"/>
  <c r="K80" i="80"/>
  <c r="K78" i="80"/>
  <c r="J70" i="80"/>
  <c r="J69" i="80"/>
  <c r="J68" i="80"/>
  <c r="J67" i="80"/>
  <c r="J66" i="80"/>
  <c r="J65" i="80"/>
  <c r="J64" i="80"/>
  <c r="K29" i="80"/>
  <c r="K28" i="80"/>
  <c r="K23" i="80"/>
  <c r="K21" i="80"/>
  <c r="J13" i="80"/>
  <c r="J12" i="80"/>
  <c r="J11" i="80"/>
  <c r="J10" i="80"/>
  <c r="J9" i="80"/>
  <c r="J8" i="80"/>
  <c r="J7" i="80"/>
  <c r="F171" i="79"/>
  <c r="E171" i="79"/>
  <c r="D171" i="79"/>
  <c r="F170" i="79"/>
  <c r="E170" i="79"/>
  <c r="D170" i="79"/>
  <c r="F169" i="79"/>
  <c r="E169" i="79"/>
  <c r="D169" i="79"/>
  <c r="K141" i="79"/>
  <c r="K140" i="79"/>
  <c r="K135" i="79"/>
  <c r="K133" i="79"/>
  <c r="J125" i="79"/>
  <c r="J124" i="79"/>
  <c r="O139" i="79" s="1"/>
  <c r="J123" i="79"/>
  <c r="J122" i="79"/>
  <c r="J121" i="79"/>
  <c r="J120" i="79"/>
  <c r="J119" i="79"/>
  <c r="K86" i="79"/>
  <c r="K85" i="79"/>
  <c r="K80" i="79"/>
  <c r="K78" i="79"/>
  <c r="J70" i="79"/>
  <c r="J69" i="79"/>
  <c r="J68" i="79"/>
  <c r="J67" i="79"/>
  <c r="J66" i="79"/>
  <c r="J65" i="79"/>
  <c r="J64" i="79"/>
  <c r="K29" i="79"/>
  <c r="K28" i="79"/>
  <c r="K23" i="79"/>
  <c r="K21" i="79"/>
  <c r="J13" i="79"/>
  <c r="J12" i="79"/>
  <c r="O27" i="79" s="1"/>
  <c r="J11" i="79"/>
  <c r="O26" i="79" s="1"/>
  <c r="J10" i="79"/>
  <c r="J9" i="79"/>
  <c r="J8" i="79"/>
  <c r="J7" i="79"/>
  <c r="F171" i="78"/>
  <c r="E171" i="78"/>
  <c r="D171" i="78"/>
  <c r="F170" i="78"/>
  <c r="E170" i="78"/>
  <c r="D170" i="78"/>
  <c r="F169" i="78"/>
  <c r="E169" i="78"/>
  <c r="D169" i="78"/>
  <c r="K141" i="78"/>
  <c r="K140" i="78"/>
  <c r="K135" i="78"/>
  <c r="K133" i="78"/>
  <c r="J125" i="78"/>
  <c r="J124" i="78"/>
  <c r="J123" i="78"/>
  <c r="J122" i="78"/>
  <c r="J121" i="78"/>
  <c r="J120" i="78"/>
  <c r="J119" i="78"/>
  <c r="K86" i="78"/>
  <c r="K85" i="78"/>
  <c r="K80" i="78"/>
  <c r="K78" i="78"/>
  <c r="J70" i="78"/>
  <c r="J69" i="78"/>
  <c r="O84" i="78" s="1"/>
  <c r="J68" i="78"/>
  <c r="J67" i="78"/>
  <c r="J66" i="78"/>
  <c r="J65" i="78"/>
  <c r="J64" i="78"/>
  <c r="K29" i="78"/>
  <c r="K28" i="78"/>
  <c r="K23" i="78"/>
  <c r="K21" i="78"/>
  <c r="J13" i="78"/>
  <c r="J12" i="78"/>
  <c r="J11" i="78"/>
  <c r="J10" i="78"/>
  <c r="J9" i="78"/>
  <c r="J8" i="78"/>
  <c r="J7" i="78"/>
  <c r="F171" i="77"/>
  <c r="E171" i="77"/>
  <c r="D171" i="77"/>
  <c r="F170" i="77"/>
  <c r="E170" i="77"/>
  <c r="D170" i="77"/>
  <c r="F169" i="77"/>
  <c r="E169" i="77"/>
  <c r="D169" i="77"/>
  <c r="K141" i="77"/>
  <c r="K140" i="77"/>
  <c r="K135" i="77"/>
  <c r="K133" i="77"/>
  <c r="J125" i="77"/>
  <c r="J124" i="77"/>
  <c r="J123" i="77"/>
  <c r="J122" i="77"/>
  <c r="J121" i="77"/>
  <c r="J120" i="77"/>
  <c r="J119" i="77"/>
  <c r="K86" i="77"/>
  <c r="K85" i="77"/>
  <c r="K80" i="77"/>
  <c r="K78" i="77"/>
  <c r="J70" i="77"/>
  <c r="J69" i="77"/>
  <c r="J68" i="77"/>
  <c r="J67" i="77"/>
  <c r="J66" i="77"/>
  <c r="J65" i="77"/>
  <c r="J64" i="77"/>
  <c r="K29" i="77"/>
  <c r="K28" i="77"/>
  <c r="K23" i="77"/>
  <c r="K21" i="77"/>
  <c r="J13" i="77"/>
  <c r="J12" i="77"/>
  <c r="J11" i="77"/>
  <c r="O26" i="77" s="1"/>
  <c r="J10" i="77"/>
  <c r="J9" i="77"/>
  <c r="J8" i="77"/>
  <c r="J7" i="77"/>
  <c r="F171" i="76"/>
  <c r="E171" i="76"/>
  <c r="D171" i="76"/>
  <c r="F170" i="76"/>
  <c r="E170" i="76"/>
  <c r="D170" i="76"/>
  <c r="F169" i="76"/>
  <c r="E169" i="76"/>
  <c r="D169" i="76"/>
  <c r="K141" i="76"/>
  <c r="K140" i="76"/>
  <c r="K135" i="76"/>
  <c r="J125" i="76"/>
  <c r="J124" i="76"/>
  <c r="J123" i="76"/>
  <c r="J122" i="76"/>
  <c r="J121" i="76"/>
  <c r="J120" i="76"/>
  <c r="J119" i="76"/>
  <c r="K86" i="76"/>
  <c r="K85" i="76"/>
  <c r="K80" i="76"/>
  <c r="K78" i="76"/>
  <c r="J70" i="76"/>
  <c r="J69" i="76"/>
  <c r="J68" i="76"/>
  <c r="J67" i="76"/>
  <c r="J66" i="76"/>
  <c r="J65" i="76"/>
  <c r="J64" i="76"/>
  <c r="K29" i="76"/>
  <c r="K28" i="76"/>
  <c r="K23" i="76"/>
  <c r="K21" i="76"/>
  <c r="J13" i="76"/>
  <c r="J12" i="76"/>
  <c r="J11" i="76"/>
  <c r="J10" i="76"/>
  <c r="J9" i="76"/>
  <c r="J8" i="76"/>
  <c r="J7" i="76"/>
  <c r="F171" i="75"/>
  <c r="E171" i="75"/>
  <c r="D171" i="75"/>
  <c r="F170" i="75"/>
  <c r="E170" i="75"/>
  <c r="D170" i="75"/>
  <c r="F169" i="75"/>
  <c r="E169" i="75"/>
  <c r="D169" i="75"/>
  <c r="K141" i="75"/>
  <c r="K140" i="75"/>
  <c r="K135" i="75"/>
  <c r="K133" i="75"/>
  <c r="J125" i="75"/>
  <c r="J124" i="75"/>
  <c r="J123" i="75"/>
  <c r="J122" i="75"/>
  <c r="J121" i="75"/>
  <c r="J120" i="75"/>
  <c r="J119" i="75"/>
  <c r="K86" i="75"/>
  <c r="K85" i="75"/>
  <c r="K80" i="75"/>
  <c r="K78" i="75"/>
  <c r="J70" i="75"/>
  <c r="J69" i="75"/>
  <c r="O84" i="75" s="1"/>
  <c r="J68" i="75"/>
  <c r="J67" i="75"/>
  <c r="J66" i="75"/>
  <c r="J65" i="75"/>
  <c r="J64" i="75"/>
  <c r="K29" i="75"/>
  <c r="K28" i="75"/>
  <c r="K23" i="75"/>
  <c r="K21" i="75"/>
  <c r="J13" i="75"/>
  <c r="J12" i="75"/>
  <c r="J11" i="75"/>
  <c r="J10" i="75"/>
  <c r="J9" i="75"/>
  <c r="J8" i="75"/>
  <c r="J7" i="75"/>
  <c r="F171" i="74"/>
  <c r="E171" i="74"/>
  <c r="D171" i="74"/>
  <c r="F170" i="74"/>
  <c r="E170" i="74"/>
  <c r="D170" i="74"/>
  <c r="F169" i="74"/>
  <c r="E169" i="74"/>
  <c r="D169" i="74"/>
  <c r="K141" i="74"/>
  <c r="K140" i="74"/>
  <c r="K135" i="74"/>
  <c r="K133" i="74"/>
  <c r="J125" i="74"/>
  <c r="J124" i="74"/>
  <c r="J123" i="74"/>
  <c r="J122" i="74"/>
  <c r="J121" i="74"/>
  <c r="J120" i="74"/>
  <c r="J119" i="74"/>
  <c r="K86" i="74"/>
  <c r="K85" i="74"/>
  <c r="K80" i="74"/>
  <c r="K78" i="74"/>
  <c r="J70" i="74"/>
  <c r="J69" i="74"/>
  <c r="J68" i="74"/>
  <c r="J67" i="74"/>
  <c r="J66" i="74"/>
  <c r="J65" i="74"/>
  <c r="J64" i="74"/>
  <c r="K29" i="74"/>
  <c r="K28" i="74"/>
  <c r="K23" i="74"/>
  <c r="K21" i="74"/>
  <c r="J13" i="74"/>
  <c r="J12" i="74"/>
  <c r="J11" i="74"/>
  <c r="J10" i="74"/>
  <c r="J9" i="74"/>
  <c r="J8" i="74"/>
  <c r="J7" i="74"/>
  <c r="F171" i="73"/>
  <c r="E171" i="73"/>
  <c r="D171" i="73"/>
  <c r="F170" i="73"/>
  <c r="E170" i="73"/>
  <c r="D170" i="73"/>
  <c r="F169" i="73"/>
  <c r="E169" i="73"/>
  <c r="D169" i="73"/>
  <c r="K141" i="73"/>
  <c r="K140" i="73"/>
  <c r="K135" i="73"/>
  <c r="K133" i="73"/>
  <c r="J125" i="73"/>
  <c r="S8" i="73" s="1"/>
  <c r="J124" i="73"/>
  <c r="J123" i="73"/>
  <c r="J122" i="73"/>
  <c r="J121" i="73"/>
  <c r="J120" i="73"/>
  <c r="J119" i="73"/>
  <c r="K86" i="73"/>
  <c r="K85" i="73"/>
  <c r="K80" i="73"/>
  <c r="K78" i="73"/>
  <c r="J70" i="73"/>
  <c r="J69" i="73"/>
  <c r="O84" i="73" s="1"/>
  <c r="J68" i="73"/>
  <c r="J67" i="73"/>
  <c r="J66" i="73"/>
  <c r="J65" i="73"/>
  <c r="J64" i="73"/>
  <c r="K29" i="73"/>
  <c r="K28" i="73"/>
  <c r="K23" i="73"/>
  <c r="K21" i="73"/>
  <c r="J13" i="73"/>
  <c r="J12" i="73"/>
  <c r="O27" i="73" s="1"/>
  <c r="J11" i="73"/>
  <c r="O26" i="73" s="1"/>
  <c r="J10" i="73"/>
  <c r="J9" i="73"/>
  <c r="J8" i="73"/>
  <c r="J7" i="73"/>
  <c r="F171" i="72"/>
  <c r="E171" i="72"/>
  <c r="D171" i="72"/>
  <c r="F170" i="72"/>
  <c r="E170" i="72"/>
  <c r="D170" i="72"/>
  <c r="F169" i="72"/>
  <c r="E169" i="72"/>
  <c r="D169" i="72"/>
  <c r="K141" i="72"/>
  <c r="K140" i="72"/>
  <c r="K135" i="72"/>
  <c r="K133" i="72"/>
  <c r="J125" i="72"/>
  <c r="J124" i="72"/>
  <c r="J123" i="72"/>
  <c r="O138" i="72" s="1"/>
  <c r="J122" i="72"/>
  <c r="J121" i="72"/>
  <c r="J120" i="72"/>
  <c r="J119" i="72"/>
  <c r="K86" i="72"/>
  <c r="K85" i="72"/>
  <c r="K80" i="72"/>
  <c r="K78" i="72"/>
  <c r="J70" i="72"/>
  <c r="J69" i="72"/>
  <c r="J68" i="72"/>
  <c r="J67" i="72"/>
  <c r="J66" i="72"/>
  <c r="J65" i="72"/>
  <c r="J64" i="72"/>
  <c r="K29" i="72"/>
  <c r="K28" i="72"/>
  <c r="K23" i="72"/>
  <c r="K21" i="72"/>
  <c r="J13" i="72"/>
  <c r="J12" i="72"/>
  <c r="J11" i="72"/>
  <c r="J10" i="72"/>
  <c r="J9" i="72"/>
  <c r="J8" i="72"/>
  <c r="J7" i="72"/>
  <c r="F171" i="70"/>
  <c r="E171" i="70"/>
  <c r="D171" i="70"/>
  <c r="F170" i="70"/>
  <c r="E170" i="70"/>
  <c r="D170" i="70"/>
  <c r="F169" i="70"/>
  <c r="E169" i="70"/>
  <c r="D169" i="70"/>
  <c r="K141" i="70"/>
  <c r="K140" i="70"/>
  <c r="K135" i="70"/>
  <c r="K133" i="70"/>
  <c r="J125" i="70"/>
  <c r="J124" i="70"/>
  <c r="J123" i="70"/>
  <c r="J122" i="70"/>
  <c r="J121" i="70"/>
  <c r="J120" i="70"/>
  <c r="J119" i="70"/>
  <c r="K86" i="70"/>
  <c r="K85" i="70"/>
  <c r="K80" i="70"/>
  <c r="K78" i="70"/>
  <c r="J70" i="70"/>
  <c r="J69" i="70"/>
  <c r="J68" i="70"/>
  <c r="J67" i="70"/>
  <c r="J66" i="70"/>
  <c r="J65" i="70"/>
  <c r="J64" i="70"/>
  <c r="K29" i="70"/>
  <c r="K28" i="70"/>
  <c r="K23" i="70"/>
  <c r="K21" i="70"/>
  <c r="J13" i="70"/>
  <c r="J12" i="70"/>
  <c r="J11" i="70"/>
  <c r="J10" i="70"/>
  <c r="J9" i="70"/>
  <c r="J8" i="70"/>
  <c r="J7" i="70"/>
  <c r="F171" i="69"/>
  <c r="E171" i="69"/>
  <c r="D171" i="69"/>
  <c r="F170" i="69"/>
  <c r="E170" i="69"/>
  <c r="D170" i="69"/>
  <c r="F169" i="69"/>
  <c r="E169" i="69"/>
  <c r="D169" i="69"/>
  <c r="K141" i="69"/>
  <c r="K140" i="69"/>
  <c r="K135" i="69"/>
  <c r="K133" i="69"/>
  <c r="J125" i="69"/>
  <c r="J124" i="69"/>
  <c r="J123" i="69"/>
  <c r="J122" i="69"/>
  <c r="J121" i="69"/>
  <c r="J120" i="69"/>
  <c r="J119" i="69"/>
  <c r="K86" i="69"/>
  <c r="K85" i="69"/>
  <c r="K80" i="69"/>
  <c r="K78" i="69"/>
  <c r="J70" i="69"/>
  <c r="J69" i="69"/>
  <c r="J68" i="69"/>
  <c r="J67" i="69"/>
  <c r="J66" i="69"/>
  <c r="J65" i="69"/>
  <c r="J64" i="69"/>
  <c r="K29" i="69"/>
  <c r="K28" i="69"/>
  <c r="K23" i="69"/>
  <c r="K21" i="69"/>
  <c r="J13" i="69"/>
  <c r="J12" i="69"/>
  <c r="O27" i="69" s="1"/>
  <c r="J11" i="69"/>
  <c r="J10" i="69"/>
  <c r="J9" i="69"/>
  <c r="J8" i="69"/>
  <c r="J7" i="69"/>
  <c r="F171" i="68"/>
  <c r="E171" i="68"/>
  <c r="D171" i="68"/>
  <c r="F170" i="68"/>
  <c r="E170" i="68"/>
  <c r="D170" i="68"/>
  <c r="F169" i="68"/>
  <c r="E169" i="68"/>
  <c r="D169" i="68"/>
  <c r="K141" i="68"/>
  <c r="K140" i="68"/>
  <c r="K135" i="68"/>
  <c r="K133" i="68"/>
  <c r="J125" i="68"/>
  <c r="J124" i="68"/>
  <c r="O139" i="68" s="1"/>
  <c r="J123" i="68"/>
  <c r="J122" i="68"/>
  <c r="J121" i="68"/>
  <c r="J120" i="68"/>
  <c r="J119" i="68"/>
  <c r="K86" i="68"/>
  <c r="K85" i="68"/>
  <c r="K80" i="68"/>
  <c r="K78" i="68"/>
  <c r="J70" i="68"/>
  <c r="J69" i="68"/>
  <c r="J68" i="68"/>
  <c r="J67" i="68"/>
  <c r="J66" i="68"/>
  <c r="J65" i="68"/>
  <c r="J64" i="68"/>
  <c r="K29" i="68"/>
  <c r="K28" i="68"/>
  <c r="K23" i="68"/>
  <c r="K21" i="68"/>
  <c r="J13" i="68"/>
  <c r="J12" i="68"/>
  <c r="J11" i="68"/>
  <c r="J10" i="68"/>
  <c r="J9" i="68"/>
  <c r="J8" i="68"/>
  <c r="J7" i="68"/>
  <c r="F171" i="67"/>
  <c r="E171" i="67"/>
  <c r="D171" i="67"/>
  <c r="F170" i="67"/>
  <c r="E170" i="67"/>
  <c r="D170" i="67"/>
  <c r="F169" i="67"/>
  <c r="E169" i="67"/>
  <c r="D169" i="67"/>
  <c r="K141" i="67"/>
  <c r="K140" i="67"/>
  <c r="K135" i="67"/>
  <c r="K133" i="67"/>
  <c r="J125" i="67"/>
  <c r="J124" i="67"/>
  <c r="O139" i="67" s="1"/>
  <c r="J123" i="67"/>
  <c r="J122" i="67"/>
  <c r="J121" i="67"/>
  <c r="J120" i="67"/>
  <c r="J119" i="67"/>
  <c r="K86" i="67"/>
  <c r="K85" i="67"/>
  <c r="K80" i="67"/>
  <c r="K78" i="67"/>
  <c r="J70" i="67"/>
  <c r="J69" i="67"/>
  <c r="J68" i="67"/>
  <c r="J67" i="67"/>
  <c r="J66" i="67"/>
  <c r="J65" i="67"/>
  <c r="J64" i="67"/>
  <c r="K29" i="67"/>
  <c r="K28" i="67"/>
  <c r="K23" i="67"/>
  <c r="K21" i="67"/>
  <c r="J13" i="67"/>
  <c r="J12" i="67"/>
  <c r="J11" i="67"/>
  <c r="J10" i="67"/>
  <c r="J9" i="67"/>
  <c r="J8" i="67"/>
  <c r="J7" i="67"/>
  <c r="F171" i="66"/>
  <c r="E171" i="66"/>
  <c r="D171" i="66"/>
  <c r="F170" i="66"/>
  <c r="E170" i="66"/>
  <c r="D170" i="66"/>
  <c r="F169" i="66"/>
  <c r="E169" i="66"/>
  <c r="D169" i="66"/>
  <c r="K141" i="66"/>
  <c r="K140" i="66"/>
  <c r="K135" i="66"/>
  <c r="K133" i="66"/>
  <c r="J125" i="66"/>
  <c r="J124" i="66"/>
  <c r="J123" i="66"/>
  <c r="J122" i="66"/>
  <c r="J121" i="66"/>
  <c r="J120" i="66"/>
  <c r="J119" i="66"/>
  <c r="K86" i="66"/>
  <c r="K85" i="66"/>
  <c r="K80" i="66"/>
  <c r="K78" i="66"/>
  <c r="J70" i="66"/>
  <c r="J69" i="66"/>
  <c r="J68" i="66"/>
  <c r="J67" i="66"/>
  <c r="J66" i="66"/>
  <c r="J65" i="66"/>
  <c r="J64" i="66"/>
  <c r="K29" i="66"/>
  <c r="K28" i="66"/>
  <c r="K23" i="66"/>
  <c r="K21" i="66"/>
  <c r="J13" i="66"/>
  <c r="J12" i="66"/>
  <c r="O27" i="66" s="1"/>
  <c r="J11" i="66"/>
  <c r="J10" i="66"/>
  <c r="J9" i="66"/>
  <c r="J8" i="66"/>
  <c r="J7" i="66"/>
  <c r="F171" i="65"/>
  <c r="E171" i="65"/>
  <c r="D171" i="65"/>
  <c r="F170" i="65"/>
  <c r="E170" i="65"/>
  <c r="D170" i="65"/>
  <c r="F169" i="65"/>
  <c r="E169" i="65"/>
  <c r="D169" i="65"/>
  <c r="K141" i="65"/>
  <c r="K140" i="65"/>
  <c r="K135" i="65"/>
  <c r="K133" i="65"/>
  <c r="J125" i="65"/>
  <c r="J124" i="65"/>
  <c r="J123" i="65"/>
  <c r="J122" i="65"/>
  <c r="S7" i="65" s="1"/>
  <c r="J121" i="65"/>
  <c r="J120" i="65"/>
  <c r="J119" i="65"/>
  <c r="K86" i="65"/>
  <c r="K85" i="65"/>
  <c r="K80" i="65"/>
  <c r="K78" i="65"/>
  <c r="J70" i="65"/>
  <c r="J69" i="65"/>
  <c r="J68" i="65"/>
  <c r="J67" i="65"/>
  <c r="J66" i="65"/>
  <c r="J65" i="65"/>
  <c r="J64" i="65"/>
  <c r="K29" i="65"/>
  <c r="K28" i="65"/>
  <c r="K23" i="65"/>
  <c r="K21" i="65"/>
  <c r="J13" i="65"/>
  <c r="J12" i="65"/>
  <c r="J11" i="65"/>
  <c r="J10" i="65"/>
  <c r="J9" i="65"/>
  <c r="J8" i="65"/>
  <c r="J7" i="65"/>
  <c r="F171" i="64"/>
  <c r="E171" i="64"/>
  <c r="D171" i="64"/>
  <c r="F170" i="64"/>
  <c r="E170" i="64"/>
  <c r="D170" i="64"/>
  <c r="F169" i="64"/>
  <c r="E169" i="64"/>
  <c r="D169" i="64"/>
  <c r="K141" i="64"/>
  <c r="K140" i="64"/>
  <c r="K135" i="64"/>
  <c r="K133" i="64"/>
  <c r="J125" i="64"/>
  <c r="J124" i="64"/>
  <c r="J123" i="64"/>
  <c r="J122" i="64"/>
  <c r="J121" i="64"/>
  <c r="J120" i="64"/>
  <c r="J119" i="64"/>
  <c r="K86" i="64"/>
  <c r="K85" i="64"/>
  <c r="K80" i="64"/>
  <c r="K78" i="64"/>
  <c r="J70" i="64"/>
  <c r="J69" i="64"/>
  <c r="J68" i="64"/>
  <c r="O83" i="64" s="1"/>
  <c r="J67" i="64"/>
  <c r="J66" i="64"/>
  <c r="J65" i="64"/>
  <c r="J64" i="64"/>
  <c r="K29" i="64"/>
  <c r="K28" i="64"/>
  <c r="K23" i="64"/>
  <c r="K21" i="64"/>
  <c r="J13" i="64"/>
  <c r="J12" i="64"/>
  <c r="J11" i="64"/>
  <c r="O26" i="64" s="1"/>
  <c r="J10" i="64"/>
  <c r="J9" i="64"/>
  <c r="J8" i="64"/>
  <c r="J7" i="64"/>
  <c r="F171" i="63"/>
  <c r="E171" i="63"/>
  <c r="D171" i="63"/>
  <c r="F170" i="63"/>
  <c r="E170" i="63"/>
  <c r="D170" i="63"/>
  <c r="F169" i="63"/>
  <c r="E169" i="63"/>
  <c r="D169" i="63"/>
  <c r="K141" i="63"/>
  <c r="K140" i="63"/>
  <c r="K135" i="63"/>
  <c r="K133" i="63"/>
  <c r="J125" i="63"/>
  <c r="S8" i="63" s="1"/>
  <c r="J124" i="63"/>
  <c r="J123" i="63"/>
  <c r="J122" i="63"/>
  <c r="S7" i="63" s="1"/>
  <c r="J121" i="63"/>
  <c r="S6" i="63" s="1"/>
  <c r="J120" i="63"/>
  <c r="J119" i="63"/>
  <c r="K86" i="63"/>
  <c r="K85" i="63"/>
  <c r="K80" i="63"/>
  <c r="K78" i="63"/>
  <c r="J70" i="63"/>
  <c r="J69" i="63"/>
  <c r="O84" i="63" s="1"/>
  <c r="J68" i="63"/>
  <c r="O83" i="63" s="1"/>
  <c r="J67" i="63"/>
  <c r="J66" i="63"/>
  <c r="J65" i="63"/>
  <c r="J64" i="63"/>
  <c r="K29" i="63"/>
  <c r="K28" i="63"/>
  <c r="K23" i="63"/>
  <c r="K21" i="63"/>
  <c r="J13" i="63"/>
  <c r="J12" i="63"/>
  <c r="O27" i="63" s="1"/>
  <c r="J11" i="63"/>
  <c r="O26" i="63" s="1"/>
  <c r="J10" i="63"/>
  <c r="J9" i="63"/>
  <c r="J8" i="63"/>
  <c r="J7" i="63"/>
  <c r="K141" i="107"/>
  <c r="K140" i="107"/>
  <c r="K86" i="107"/>
  <c r="K85" i="107"/>
  <c r="K135" i="107"/>
  <c r="F171" i="107"/>
  <c r="E171" i="107"/>
  <c r="D171" i="107"/>
  <c r="F170" i="107"/>
  <c r="E170" i="107"/>
  <c r="D170" i="107"/>
  <c r="F169" i="107"/>
  <c r="E169" i="107"/>
  <c r="D169" i="107"/>
  <c r="K133" i="107"/>
  <c r="J124" i="107"/>
  <c r="J123" i="107"/>
  <c r="O138" i="107" s="1"/>
  <c r="J122" i="107"/>
  <c r="O137" i="107" s="1"/>
  <c r="J121" i="107"/>
  <c r="J120" i="107"/>
  <c r="J119" i="107"/>
  <c r="K80" i="107"/>
  <c r="K78" i="107"/>
  <c r="J70" i="107"/>
  <c r="J69" i="107"/>
  <c r="O84" i="107" s="1"/>
  <c r="J68" i="107"/>
  <c r="O83" i="107" s="1"/>
  <c r="J67" i="107"/>
  <c r="J66" i="107"/>
  <c r="J65" i="107"/>
  <c r="J64" i="107"/>
  <c r="K29" i="107"/>
  <c r="K28" i="107"/>
  <c r="K23" i="107"/>
  <c r="K21" i="107"/>
  <c r="J12" i="107"/>
  <c r="O27" i="107" s="1"/>
  <c r="J11" i="107"/>
  <c r="O26" i="107" s="1"/>
  <c r="J10" i="107"/>
  <c r="O28" i="107" s="1"/>
  <c r="J9" i="107"/>
  <c r="O29" i="107" s="1"/>
  <c r="J8" i="107"/>
  <c r="J7" i="107"/>
  <c r="O83" i="88" l="1"/>
  <c r="S8" i="88"/>
  <c r="S10" i="88" s="1"/>
  <c r="S12" i="88" s="1"/>
  <c r="O84" i="88"/>
  <c r="S6" i="88"/>
  <c r="O26" i="88"/>
  <c r="O27" i="88"/>
  <c r="O139" i="87"/>
  <c r="O138" i="87"/>
  <c r="S8" i="87"/>
  <c r="O84" i="87"/>
  <c r="O83" i="87"/>
  <c r="S7" i="87"/>
  <c r="S6" i="87"/>
  <c r="O27" i="87"/>
  <c r="O138" i="86"/>
  <c r="O83" i="86"/>
  <c r="O84" i="86"/>
  <c r="S8" i="86"/>
  <c r="S7" i="86"/>
  <c r="S6" i="86"/>
  <c r="O27" i="86"/>
  <c r="O26" i="86"/>
  <c r="O139" i="85"/>
  <c r="S8" i="85"/>
  <c r="O83" i="85"/>
  <c r="S7" i="85"/>
  <c r="S6" i="85"/>
  <c r="O27" i="85"/>
  <c r="O139" i="84"/>
  <c r="O83" i="84"/>
  <c r="S8" i="84"/>
  <c r="S10" i="84" s="1"/>
  <c r="S12" i="84" s="1"/>
  <c r="O84" i="84"/>
  <c r="S6" i="84"/>
  <c r="O27" i="84"/>
  <c r="O26" i="84"/>
  <c r="O138" i="83"/>
  <c r="O84" i="83"/>
  <c r="S8" i="83"/>
  <c r="O83" i="83"/>
  <c r="S7" i="83"/>
  <c r="S6" i="83"/>
  <c r="O139" i="82"/>
  <c r="S6" i="82"/>
  <c r="O84" i="82"/>
  <c r="S8" i="82"/>
  <c r="S10" i="82" s="1"/>
  <c r="S12" i="82" s="1"/>
  <c r="O26" i="82"/>
  <c r="O138" i="81"/>
  <c r="O84" i="81"/>
  <c r="S7" i="81"/>
  <c r="S6" i="81"/>
  <c r="S8" i="81"/>
  <c r="O27" i="81"/>
  <c r="O139" i="80"/>
  <c r="O84" i="80"/>
  <c r="O83" i="80"/>
  <c r="S8" i="80"/>
  <c r="S7" i="80"/>
  <c r="S6" i="80"/>
  <c r="O27" i="80"/>
  <c r="O26" i="80"/>
  <c r="O138" i="79"/>
  <c r="O83" i="79"/>
  <c r="S8" i="79"/>
  <c r="O84" i="79"/>
  <c r="S7" i="79"/>
  <c r="S6" i="79"/>
  <c r="O138" i="78"/>
  <c r="O139" i="78"/>
  <c r="S8" i="78"/>
  <c r="O83" i="78"/>
  <c r="S7" i="78"/>
  <c r="S6" i="78"/>
  <c r="O26" i="78"/>
  <c r="O27" i="78"/>
  <c r="O139" i="77"/>
  <c r="O138" i="77"/>
  <c r="S7" i="77"/>
  <c r="O83" i="77"/>
  <c r="S8" i="77"/>
  <c r="S10" i="77" s="1"/>
  <c r="S12" i="77" s="1"/>
  <c r="O84" i="77"/>
  <c r="S6" i="77"/>
  <c r="O27" i="77"/>
  <c r="O138" i="76"/>
  <c r="O139" i="76"/>
  <c r="O83" i="76"/>
  <c r="O84" i="76"/>
  <c r="S8" i="76"/>
  <c r="S7" i="76"/>
  <c r="S6" i="76"/>
  <c r="O27" i="76"/>
  <c r="O26" i="76"/>
  <c r="O139" i="75"/>
  <c r="O138" i="75"/>
  <c r="O83" i="75"/>
  <c r="S8" i="75"/>
  <c r="S7" i="75"/>
  <c r="S6" i="75"/>
  <c r="O27" i="75"/>
  <c r="O26" i="75"/>
  <c r="O138" i="74"/>
  <c r="O139" i="74"/>
  <c r="O84" i="74"/>
  <c r="S8" i="74"/>
  <c r="O83" i="74"/>
  <c r="S7" i="74"/>
  <c r="S6" i="74"/>
  <c r="O27" i="74"/>
  <c r="O26" i="74"/>
  <c r="O139" i="73"/>
  <c r="O138" i="73"/>
  <c r="O83" i="73"/>
  <c r="S7" i="73"/>
  <c r="S10" i="73" s="1"/>
  <c r="S12" i="73" s="1"/>
  <c r="S6" i="73"/>
  <c r="O139" i="72"/>
  <c r="S7" i="72"/>
  <c r="O84" i="72"/>
  <c r="S8" i="72"/>
  <c r="S10" i="72" s="1"/>
  <c r="S12" i="72" s="1"/>
  <c r="O83" i="72"/>
  <c r="S6" i="72"/>
  <c r="O27" i="72"/>
  <c r="O26" i="72"/>
  <c r="O138" i="70"/>
  <c r="O139" i="70"/>
  <c r="O83" i="70"/>
  <c r="S7" i="70"/>
  <c r="S8" i="70"/>
  <c r="O84" i="70"/>
  <c r="S6" i="70"/>
  <c r="O26" i="70"/>
  <c r="O27" i="70"/>
  <c r="O138" i="69"/>
  <c r="O139" i="69"/>
  <c r="O83" i="69"/>
  <c r="S7" i="69"/>
  <c r="S6" i="69"/>
  <c r="O26" i="69"/>
  <c r="S8" i="69"/>
  <c r="O84" i="69"/>
  <c r="O138" i="68"/>
  <c r="S8" i="68"/>
  <c r="O84" i="68"/>
  <c r="O83" i="68"/>
  <c r="S7" i="68"/>
  <c r="S6" i="68"/>
  <c r="O27" i="68"/>
  <c r="O26" i="68"/>
  <c r="O138" i="67"/>
  <c r="S7" i="67"/>
  <c r="O84" i="67"/>
  <c r="S8" i="67"/>
  <c r="S10" i="67" s="1"/>
  <c r="S12" i="67" s="1"/>
  <c r="O83" i="67"/>
  <c r="S6" i="67"/>
  <c r="O26" i="67"/>
  <c r="O27" i="67"/>
  <c r="S8" i="66"/>
  <c r="O139" i="66"/>
  <c r="O138" i="66"/>
  <c r="O84" i="66"/>
  <c r="O83" i="66"/>
  <c r="S7" i="66"/>
  <c r="S6" i="66"/>
  <c r="O26" i="66"/>
  <c r="O139" i="65"/>
  <c r="O138" i="65"/>
  <c r="O83" i="65"/>
  <c r="O84" i="65"/>
  <c r="S8" i="65"/>
  <c r="S10" i="65" s="1"/>
  <c r="S12" i="65" s="1"/>
  <c r="S6" i="65"/>
  <c r="S9" i="65" s="1"/>
  <c r="S11" i="65" s="1"/>
  <c r="O26" i="65"/>
  <c r="O27" i="65"/>
  <c r="O138" i="64"/>
  <c r="O139" i="64"/>
  <c r="S6" i="64"/>
  <c r="S8" i="64"/>
  <c r="S9" i="64" s="1"/>
  <c r="S11" i="64" s="1"/>
  <c r="O84" i="64"/>
  <c r="S7" i="64"/>
  <c r="O27" i="64"/>
  <c r="O138" i="63"/>
  <c r="O139" i="63"/>
  <c r="S12" i="63"/>
  <c r="O140" i="107"/>
  <c r="O139" i="107"/>
  <c r="O136" i="107"/>
  <c r="O85" i="107"/>
  <c r="O82" i="107"/>
  <c r="O86" i="107"/>
  <c r="O81" i="107"/>
  <c r="O29" i="98"/>
  <c r="O24" i="98"/>
  <c r="O28" i="98"/>
  <c r="O25" i="98"/>
  <c r="O86" i="98"/>
  <c r="O81" i="98"/>
  <c r="O85" i="98"/>
  <c r="O82" i="98"/>
  <c r="O141" i="98"/>
  <c r="O136" i="98"/>
  <c r="O140" i="98"/>
  <c r="O137" i="98"/>
  <c r="O29" i="92"/>
  <c r="O24" i="92"/>
  <c r="O28" i="92"/>
  <c r="O25" i="92"/>
  <c r="O86" i="92"/>
  <c r="O81" i="92"/>
  <c r="O85" i="92"/>
  <c r="O82" i="92"/>
  <c r="O141" i="92"/>
  <c r="O136" i="92"/>
  <c r="O140" i="92"/>
  <c r="O137" i="92"/>
  <c r="O29" i="91"/>
  <c r="O24" i="91"/>
  <c r="O28" i="91"/>
  <c r="O25" i="91"/>
  <c r="O86" i="91"/>
  <c r="O81" i="91"/>
  <c r="O85" i="91"/>
  <c r="O82" i="91"/>
  <c r="O141" i="91"/>
  <c r="O136" i="91"/>
  <c r="O140" i="91"/>
  <c r="O137" i="91"/>
  <c r="O29" i="90"/>
  <c r="O24" i="90"/>
  <c r="O28" i="90"/>
  <c r="O25" i="90"/>
  <c r="O86" i="90"/>
  <c r="O81" i="90"/>
  <c r="O85" i="90"/>
  <c r="O82" i="90"/>
  <c r="O141" i="90"/>
  <c r="O136" i="90"/>
  <c r="O140" i="90"/>
  <c r="O137" i="90"/>
  <c r="O29" i="89"/>
  <c r="O24" i="89"/>
  <c r="O28" i="89"/>
  <c r="O25" i="89"/>
  <c r="O86" i="89"/>
  <c r="O81" i="89"/>
  <c r="O85" i="89"/>
  <c r="O82" i="89"/>
  <c r="O141" i="89"/>
  <c r="O136" i="89"/>
  <c r="O140" i="89"/>
  <c r="O137" i="89"/>
  <c r="O29" i="88"/>
  <c r="O24" i="88"/>
  <c r="O28" i="88"/>
  <c r="O25" i="88"/>
  <c r="O86" i="88"/>
  <c r="O81" i="88"/>
  <c r="O85" i="88"/>
  <c r="O82" i="88"/>
  <c r="O136" i="88"/>
  <c r="O140" i="88"/>
  <c r="O137" i="88"/>
  <c r="O29" i="87"/>
  <c r="O24" i="87"/>
  <c r="O28" i="87"/>
  <c r="O25" i="87"/>
  <c r="O86" i="87"/>
  <c r="O81" i="87"/>
  <c r="O85" i="87"/>
  <c r="O82" i="87"/>
  <c r="O141" i="87"/>
  <c r="O136" i="87"/>
  <c r="O140" i="87"/>
  <c r="O137" i="87"/>
  <c r="O29" i="86"/>
  <c r="O24" i="86"/>
  <c r="O28" i="86"/>
  <c r="O25" i="86"/>
  <c r="O86" i="86"/>
  <c r="O81" i="86"/>
  <c r="O85" i="86"/>
  <c r="O82" i="86"/>
  <c r="O141" i="86"/>
  <c r="O136" i="86"/>
  <c r="O140" i="86"/>
  <c r="O137" i="86"/>
  <c r="O29" i="85"/>
  <c r="O24" i="85"/>
  <c r="O28" i="85"/>
  <c r="O25" i="85"/>
  <c r="O86" i="85"/>
  <c r="O81" i="85"/>
  <c r="O85" i="85"/>
  <c r="O82" i="85"/>
  <c r="O141" i="85"/>
  <c r="O136" i="85"/>
  <c r="O140" i="85"/>
  <c r="O137" i="85"/>
  <c r="O29" i="84"/>
  <c r="O24" i="84"/>
  <c r="O28" i="84"/>
  <c r="O25" i="84"/>
  <c r="O86" i="84"/>
  <c r="O81" i="84"/>
  <c r="O85" i="84"/>
  <c r="O82" i="84"/>
  <c r="O141" i="84"/>
  <c r="O136" i="84"/>
  <c r="O140" i="84"/>
  <c r="O137" i="84"/>
  <c r="O29" i="83"/>
  <c r="O24" i="83"/>
  <c r="O28" i="83"/>
  <c r="O25" i="83"/>
  <c r="O86" i="83"/>
  <c r="O81" i="83"/>
  <c r="O85" i="83"/>
  <c r="O82" i="83"/>
  <c r="O141" i="83"/>
  <c r="O136" i="83"/>
  <c r="O140" i="83"/>
  <c r="O137" i="83"/>
  <c r="O29" i="82"/>
  <c r="O24" i="82"/>
  <c r="O28" i="82"/>
  <c r="O25" i="82"/>
  <c r="O86" i="82"/>
  <c r="O81" i="82"/>
  <c r="O85" i="82"/>
  <c r="O82" i="82"/>
  <c r="O141" i="82"/>
  <c r="O136" i="82"/>
  <c r="O140" i="82"/>
  <c r="O137" i="82"/>
  <c r="O29" i="81"/>
  <c r="O24" i="81"/>
  <c r="O28" i="81"/>
  <c r="O25" i="81"/>
  <c r="O86" i="81"/>
  <c r="O81" i="81"/>
  <c r="O85" i="81"/>
  <c r="O82" i="81"/>
  <c r="O141" i="81"/>
  <c r="O136" i="81"/>
  <c r="O140" i="81"/>
  <c r="O137" i="81"/>
  <c r="O29" i="80"/>
  <c r="O24" i="80"/>
  <c r="O28" i="80"/>
  <c r="O25" i="80"/>
  <c r="O86" i="80"/>
  <c r="O81" i="80"/>
  <c r="O85" i="80"/>
  <c r="O82" i="80"/>
  <c r="O141" i="80"/>
  <c r="O136" i="80"/>
  <c r="O140" i="80"/>
  <c r="O137" i="80"/>
  <c r="O29" i="79"/>
  <c r="O24" i="79"/>
  <c r="O28" i="79"/>
  <c r="O25" i="79"/>
  <c r="O86" i="79"/>
  <c r="O81" i="79"/>
  <c r="O85" i="79"/>
  <c r="O82" i="79"/>
  <c r="O141" i="79"/>
  <c r="O136" i="79"/>
  <c r="O140" i="79"/>
  <c r="O137" i="79"/>
  <c r="O29" i="78"/>
  <c r="O24" i="78"/>
  <c r="O28" i="78"/>
  <c r="O25" i="78"/>
  <c r="O86" i="78"/>
  <c r="O81" i="78"/>
  <c r="O85" i="78"/>
  <c r="O82" i="78"/>
  <c r="O141" i="78"/>
  <c r="O136" i="78"/>
  <c r="O140" i="78"/>
  <c r="O137" i="78"/>
  <c r="O29" i="77"/>
  <c r="O24" i="77"/>
  <c r="O28" i="77"/>
  <c r="O25" i="77"/>
  <c r="O86" i="77"/>
  <c r="O81" i="77"/>
  <c r="O85" i="77"/>
  <c r="O82" i="77"/>
  <c r="O141" i="77"/>
  <c r="O136" i="77"/>
  <c r="O140" i="77"/>
  <c r="O137" i="77"/>
  <c r="O29" i="76"/>
  <c r="O24" i="76"/>
  <c r="O28" i="76"/>
  <c r="O25" i="76"/>
  <c r="O86" i="76"/>
  <c r="O81" i="76"/>
  <c r="O85" i="76"/>
  <c r="O82" i="76"/>
  <c r="O141" i="76"/>
  <c r="O136" i="76"/>
  <c r="O140" i="76"/>
  <c r="O137" i="76"/>
  <c r="O29" i="75"/>
  <c r="O24" i="75"/>
  <c r="O28" i="75"/>
  <c r="O25" i="75"/>
  <c r="O86" i="75"/>
  <c r="O81" i="75"/>
  <c r="O85" i="75"/>
  <c r="O82" i="75"/>
  <c r="O141" i="75"/>
  <c r="O136" i="75"/>
  <c r="O140" i="75"/>
  <c r="O137" i="75"/>
  <c r="O29" i="74"/>
  <c r="O24" i="74"/>
  <c r="O28" i="74"/>
  <c r="O25" i="74"/>
  <c r="O86" i="74"/>
  <c r="O81" i="74"/>
  <c r="O85" i="74"/>
  <c r="O82" i="74"/>
  <c r="O141" i="74"/>
  <c r="O136" i="74"/>
  <c r="O140" i="74"/>
  <c r="O137" i="74"/>
  <c r="O29" i="73"/>
  <c r="O24" i="73"/>
  <c r="O28" i="73"/>
  <c r="O25" i="73"/>
  <c r="O86" i="73"/>
  <c r="O81" i="73"/>
  <c r="O85" i="73"/>
  <c r="O82" i="73"/>
  <c r="O141" i="73"/>
  <c r="O136" i="73"/>
  <c r="O140" i="73"/>
  <c r="O137" i="73"/>
  <c r="O29" i="72"/>
  <c r="O24" i="72"/>
  <c r="O28" i="72"/>
  <c r="O25" i="72"/>
  <c r="O86" i="72"/>
  <c r="O81" i="72"/>
  <c r="O85" i="72"/>
  <c r="O82" i="72"/>
  <c r="O141" i="72"/>
  <c r="O136" i="72"/>
  <c r="O140" i="72"/>
  <c r="O137" i="72"/>
  <c r="O29" i="70"/>
  <c r="O24" i="70"/>
  <c r="O28" i="70"/>
  <c r="O25" i="70"/>
  <c r="O86" i="70"/>
  <c r="O81" i="70"/>
  <c r="O85" i="70"/>
  <c r="O82" i="70"/>
  <c r="O141" i="70"/>
  <c r="O136" i="70"/>
  <c r="O140" i="70"/>
  <c r="O137" i="70"/>
  <c r="O29" i="69"/>
  <c r="O24" i="69"/>
  <c r="O28" i="69"/>
  <c r="O25" i="69"/>
  <c r="O86" i="69"/>
  <c r="O81" i="69"/>
  <c r="O85" i="69"/>
  <c r="O82" i="69"/>
  <c r="O141" i="69"/>
  <c r="O136" i="69"/>
  <c r="O140" i="69"/>
  <c r="O137" i="69"/>
  <c r="O29" i="68"/>
  <c r="O24" i="68"/>
  <c r="O28" i="68"/>
  <c r="O25" i="68"/>
  <c r="O86" i="68"/>
  <c r="O81" i="68"/>
  <c r="O85" i="68"/>
  <c r="O82" i="68"/>
  <c r="O141" i="68"/>
  <c r="O136" i="68"/>
  <c r="O140" i="68"/>
  <c r="O137" i="68"/>
  <c r="O29" i="67"/>
  <c r="O24" i="67"/>
  <c r="O28" i="67"/>
  <c r="O25" i="67"/>
  <c r="O86" i="67"/>
  <c r="O81" i="67"/>
  <c r="O85" i="67"/>
  <c r="O82" i="67"/>
  <c r="O141" i="67"/>
  <c r="O136" i="67"/>
  <c r="O140" i="67"/>
  <c r="O137" i="67"/>
  <c r="O29" i="66"/>
  <c r="O24" i="66"/>
  <c r="O28" i="66"/>
  <c r="O25" i="66"/>
  <c r="O86" i="66"/>
  <c r="O81" i="66"/>
  <c r="O85" i="66"/>
  <c r="O82" i="66"/>
  <c r="O141" i="66"/>
  <c r="O136" i="66"/>
  <c r="O140" i="66"/>
  <c r="O137" i="66"/>
  <c r="O29" i="65"/>
  <c r="O24" i="65"/>
  <c r="O28" i="65"/>
  <c r="O25" i="65"/>
  <c r="O86" i="65"/>
  <c r="O81" i="65"/>
  <c r="O85" i="65"/>
  <c r="O82" i="65"/>
  <c r="O141" i="65"/>
  <c r="O136" i="65"/>
  <c r="O140" i="65"/>
  <c r="O137" i="65"/>
  <c r="O29" i="64"/>
  <c r="O24" i="64"/>
  <c r="O28" i="64"/>
  <c r="O25" i="64"/>
  <c r="O86" i="64"/>
  <c r="O81" i="64"/>
  <c r="O85" i="64"/>
  <c r="O82" i="64"/>
  <c r="O141" i="64"/>
  <c r="O136" i="64"/>
  <c r="O140" i="64"/>
  <c r="O137" i="64"/>
  <c r="S9" i="63"/>
  <c r="S11" i="63" s="1"/>
  <c r="O29" i="63"/>
  <c r="O24" i="63"/>
  <c r="O28" i="63"/>
  <c r="O25" i="63"/>
  <c r="O86" i="63"/>
  <c r="O81" i="63"/>
  <c r="O85" i="63"/>
  <c r="O82" i="63"/>
  <c r="O141" i="63"/>
  <c r="O136" i="63"/>
  <c r="O140" i="63"/>
  <c r="O137" i="63"/>
  <c r="S7" i="107"/>
  <c r="S8" i="107"/>
  <c r="S6" i="107"/>
  <c r="O24" i="107"/>
  <c r="O25" i="107"/>
  <c r="G36" i="110"/>
  <c r="X36" i="110"/>
  <c r="E36" i="110"/>
  <c r="F36" i="110"/>
  <c r="V34" i="110"/>
  <c r="V35" i="110"/>
  <c r="S9" i="88" l="1"/>
  <c r="S11" i="88" s="1"/>
  <c r="S10" i="87"/>
  <c r="S12" i="87" s="1"/>
  <c r="S9" i="87"/>
  <c r="S11" i="87" s="1"/>
  <c r="S9" i="86"/>
  <c r="S11" i="86" s="1"/>
  <c r="S10" i="86"/>
  <c r="S12" i="86" s="1"/>
  <c r="S10" i="85"/>
  <c r="S12" i="85" s="1"/>
  <c r="S9" i="85"/>
  <c r="S11" i="85" s="1"/>
  <c r="S9" i="84"/>
  <c r="S11" i="84" s="1"/>
  <c r="S10" i="83"/>
  <c r="S12" i="83" s="1"/>
  <c r="S9" i="83"/>
  <c r="S11" i="83" s="1"/>
  <c r="S9" i="82"/>
  <c r="S11" i="82" s="1"/>
  <c r="S9" i="81"/>
  <c r="S11" i="81" s="1"/>
  <c r="S10" i="81"/>
  <c r="S12" i="81" s="1"/>
  <c r="S10" i="80"/>
  <c r="S12" i="80" s="1"/>
  <c r="S9" i="80"/>
  <c r="S11" i="80" s="1"/>
  <c r="S10" i="79"/>
  <c r="S12" i="79" s="1"/>
  <c r="S9" i="79"/>
  <c r="S11" i="79" s="1"/>
  <c r="S9" i="78"/>
  <c r="S11" i="78" s="1"/>
  <c r="S10" i="78"/>
  <c r="S12" i="78" s="1"/>
  <c r="S9" i="77"/>
  <c r="S11" i="77" s="1"/>
  <c r="S10" i="76"/>
  <c r="S12" i="76" s="1"/>
  <c r="S9" i="76"/>
  <c r="S11" i="76" s="1"/>
  <c r="S10" i="75"/>
  <c r="S12" i="75" s="1"/>
  <c r="S9" i="75"/>
  <c r="S11" i="75" s="1"/>
  <c r="S9" i="74"/>
  <c r="S11" i="74" s="1"/>
  <c r="S10" i="74"/>
  <c r="S12" i="74" s="1"/>
  <c r="S9" i="73"/>
  <c r="S11" i="73" s="1"/>
  <c r="S9" i="72"/>
  <c r="S11" i="72" s="1"/>
  <c r="S10" i="70"/>
  <c r="S12" i="70" s="1"/>
  <c r="S9" i="70"/>
  <c r="S11" i="70" s="1"/>
  <c r="S9" i="69"/>
  <c r="S11" i="69" s="1"/>
  <c r="S10" i="69"/>
  <c r="S12" i="69" s="1"/>
  <c r="S9" i="68"/>
  <c r="S11" i="68" s="1"/>
  <c r="S10" i="68"/>
  <c r="S12" i="68" s="1"/>
  <c r="S9" i="67"/>
  <c r="S11" i="67" s="1"/>
  <c r="S10" i="66"/>
  <c r="S12" i="66" s="1"/>
  <c r="S9" i="66"/>
  <c r="S11" i="66" s="1"/>
  <c r="S10" i="64"/>
  <c r="S12" i="64" s="1"/>
  <c r="S10" i="107"/>
  <c r="S12" i="107" s="1"/>
  <c r="S9" i="107"/>
  <c r="S11" i="107" s="1"/>
  <c r="U28" i="110"/>
  <c r="E10" i="109"/>
  <c r="B17" i="110"/>
  <c r="P14" i="110"/>
  <c r="R28" i="110"/>
  <c r="J12" i="110"/>
  <c r="S10" i="110"/>
  <c r="D13" i="110"/>
  <c r="I21" i="110"/>
  <c r="U19" i="110"/>
  <c r="D21" i="109"/>
  <c r="E7" i="109"/>
  <c r="D26" i="109"/>
  <c r="O24" i="110"/>
  <c r="D4" i="109"/>
  <c r="P22" i="110"/>
  <c r="Q20" i="110"/>
  <c r="O16" i="110"/>
  <c r="K19" i="110"/>
  <c r="E19" i="109"/>
  <c r="D33" i="110"/>
  <c r="C8" i="110"/>
  <c r="D31" i="109"/>
  <c r="M5" i="110"/>
  <c r="J17" i="110"/>
  <c r="M8" i="110"/>
  <c r="P19" i="110"/>
  <c r="U8" i="110"/>
  <c r="P27" i="110"/>
  <c r="N30" i="110"/>
  <c r="K15" i="110"/>
  <c r="P33" i="110"/>
  <c r="P23" i="110"/>
  <c r="O14" i="110"/>
  <c r="J6" i="110"/>
  <c r="S31" i="110"/>
  <c r="D8" i="110"/>
  <c r="Q12" i="110"/>
  <c r="D10" i="109"/>
  <c r="B16" i="110"/>
  <c r="B6" i="110"/>
  <c r="C5" i="110"/>
  <c r="C18" i="110"/>
  <c r="D10" i="110"/>
  <c r="E27" i="109"/>
  <c r="T17" i="110"/>
  <c r="R11" i="110"/>
  <c r="K23" i="110"/>
  <c r="R27" i="110"/>
  <c r="C11" i="109"/>
  <c r="R23" i="110"/>
  <c r="C21" i="110"/>
  <c r="M21" i="110"/>
  <c r="B15" i="110"/>
  <c r="J21" i="110"/>
  <c r="C31" i="110"/>
  <c r="P28" i="110"/>
  <c r="M33" i="110"/>
  <c r="K32" i="110"/>
  <c r="R15" i="110"/>
  <c r="R29" i="110"/>
  <c r="D11" i="109"/>
  <c r="Q16" i="110"/>
  <c r="C10" i="109"/>
  <c r="Q15" i="110"/>
  <c r="T10" i="110"/>
  <c r="Q22" i="110"/>
  <c r="T25" i="110"/>
  <c r="T31" i="110"/>
  <c r="I27" i="110"/>
  <c r="T16" i="110"/>
  <c r="Q29" i="110"/>
  <c r="B5" i="110"/>
  <c r="J5" i="110"/>
  <c r="P8" i="110"/>
  <c r="U15" i="110"/>
  <c r="N32" i="110"/>
  <c r="R21" i="110"/>
  <c r="C24" i="110"/>
  <c r="K13" i="110"/>
  <c r="I20" i="110"/>
  <c r="P30" i="110"/>
  <c r="D9" i="109"/>
  <c r="T5" i="110"/>
  <c r="J7" i="110"/>
  <c r="C12" i="109"/>
  <c r="D7" i="109"/>
  <c r="D19" i="109"/>
  <c r="P32" i="110"/>
  <c r="U33" i="110"/>
  <c r="T13" i="110"/>
  <c r="M24" i="110"/>
  <c r="S12" i="110"/>
  <c r="U5" i="110"/>
  <c r="C27" i="110"/>
  <c r="T19" i="110"/>
  <c r="C17" i="109"/>
  <c r="Q25" i="110"/>
  <c r="D29" i="109"/>
  <c r="K22" i="110"/>
  <c r="D25" i="110"/>
  <c r="B27" i="110"/>
  <c r="D30" i="109"/>
  <c r="J28" i="110"/>
  <c r="M9" i="110"/>
  <c r="B30" i="110"/>
  <c r="Q26" i="110"/>
  <c r="R10" i="110"/>
  <c r="Q6" i="110"/>
  <c r="C23" i="110"/>
  <c r="M25" i="110"/>
  <c r="O30" i="110"/>
  <c r="R18" i="110"/>
  <c r="I17" i="110"/>
  <c r="D22" i="109"/>
  <c r="S30" i="110"/>
  <c r="S7" i="110"/>
  <c r="T18" i="110"/>
  <c r="M14" i="110"/>
  <c r="I32" i="110"/>
  <c r="N11" i="110"/>
  <c r="E24" i="109"/>
  <c r="C33" i="110"/>
  <c r="E14" i="109"/>
  <c r="R12" i="110"/>
  <c r="D12" i="109"/>
  <c r="C12" i="110"/>
  <c r="K33" i="110"/>
  <c r="S32" i="110"/>
  <c r="N9" i="110"/>
  <c r="O11" i="110"/>
  <c r="D7" i="110"/>
  <c r="C30" i="110"/>
  <c r="O21" i="110"/>
  <c r="I5" i="110"/>
  <c r="N18" i="110"/>
  <c r="D24" i="110"/>
  <c r="N25" i="110"/>
  <c r="E20" i="109"/>
  <c r="C32" i="109"/>
  <c r="B28" i="110"/>
  <c r="D3" i="109"/>
  <c r="E9" i="109"/>
  <c r="B10" i="110"/>
  <c r="T8" i="110"/>
  <c r="U10" i="110"/>
  <c r="I31" i="110"/>
  <c r="S26" i="110"/>
  <c r="S29" i="110"/>
  <c r="S14" i="110"/>
  <c r="Q13" i="110"/>
  <c r="C7" i="110"/>
  <c r="B11" i="110"/>
  <c r="D9" i="110"/>
  <c r="T7" i="110"/>
  <c r="D30" i="110"/>
  <c r="R22" i="110"/>
  <c r="C25" i="109"/>
  <c r="E31" i="109"/>
  <c r="D13" i="109"/>
  <c r="C18" i="109"/>
  <c r="M7" i="110"/>
  <c r="S9" i="110"/>
  <c r="D29" i="110"/>
  <c r="B13" i="110"/>
  <c r="T26" i="110"/>
  <c r="K30" i="110"/>
  <c r="T27" i="110"/>
  <c r="C15" i="110"/>
  <c r="I10" i="110"/>
  <c r="S28" i="110"/>
  <c r="M22" i="110"/>
  <c r="S13" i="110"/>
  <c r="C20" i="109"/>
  <c r="T21" i="110"/>
  <c r="D28" i="110"/>
  <c r="N8" i="110"/>
  <c r="I25" i="110"/>
  <c r="C13" i="110"/>
  <c r="M28" i="110"/>
  <c r="U11" i="110"/>
  <c r="J30" i="110"/>
  <c r="S33" i="110"/>
  <c r="K21" i="110"/>
  <c r="D15" i="109"/>
  <c r="B31" i="110"/>
  <c r="B23" i="110"/>
  <c r="E13" i="109"/>
  <c r="B32" i="110"/>
  <c r="C11" i="110"/>
  <c r="M10" i="110"/>
  <c r="S5" i="110"/>
  <c r="N13" i="110"/>
  <c r="S15" i="110"/>
  <c r="C22" i="109"/>
  <c r="M23" i="110"/>
  <c r="K24" i="110"/>
  <c r="I12" i="110"/>
  <c r="R6" i="110"/>
  <c r="R20" i="110"/>
  <c r="E23" i="109"/>
  <c r="Q33" i="110"/>
  <c r="S24" i="110"/>
  <c r="C4" i="109"/>
  <c r="S19" i="110"/>
  <c r="N22" i="110"/>
  <c r="N12" i="110"/>
  <c r="E11" i="109"/>
  <c r="C27" i="109"/>
  <c r="S11" i="110"/>
  <c r="P5" i="110"/>
  <c r="R25" i="110"/>
  <c r="J33" i="110"/>
  <c r="C24" i="109"/>
  <c r="N23" i="110"/>
  <c r="U12" i="110"/>
  <c r="O19" i="110"/>
  <c r="J22" i="110"/>
  <c r="D6" i="110"/>
  <c r="Q30" i="110"/>
  <c r="O31" i="110"/>
  <c r="S20" i="110"/>
  <c r="Q23" i="110"/>
  <c r="U26" i="110"/>
  <c r="Q8" i="110"/>
  <c r="U21" i="110"/>
  <c r="J24" i="110"/>
  <c r="K26" i="110"/>
  <c r="I6" i="110"/>
  <c r="C29" i="110"/>
  <c r="D25" i="109"/>
  <c r="K9" i="110"/>
  <c r="R13" i="110"/>
  <c r="D12" i="110"/>
  <c r="O15" i="110"/>
  <c r="Q9" i="110"/>
  <c r="M13" i="110"/>
  <c r="R17" i="110"/>
  <c r="U25" i="110"/>
  <c r="S23" i="110"/>
  <c r="O13" i="110"/>
  <c r="U30" i="110"/>
  <c r="C5" i="109"/>
  <c r="N31" i="110"/>
  <c r="D5" i="109"/>
  <c r="N7" i="110"/>
  <c r="C13" i="109"/>
  <c r="D32" i="110"/>
  <c r="N17" i="110"/>
  <c r="N5" i="110"/>
  <c r="D11" i="110"/>
  <c r="U14" i="110"/>
  <c r="N26" i="110"/>
  <c r="U17" i="110"/>
  <c r="O10" i="110"/>
  <c r="E29" i="109"/>
  <c r="S27" i="110"/>
  <c r="U13" i="110"/>
  <c r="D21" i="110"/>
  <c r="M17" i="110"/>
  <c r="I13" i="110"/>
  <c r="N6" i="110"/>
  <c r="P29" i="110"/>
  <c r="N10" i="110"/>
  <c r="S6" i="110"/>
  <c r="K7" i="110"/>
  <c r="D17" i="110"/>
  <c r="Q10" i="110"/>
  <c r="I30" i="110"/>
  <c r="O26" i="110"/>
  <c r="M18" i="110"/>
  <c r="I8" i="110"/>
  <c r="K11" i="110"/>
  <c r="J31" i="110"/>
  <c r="C16" i="109"/>
  <c r="D18" i="109"/>
  <c r="J9" i="110"/>
  <c r="E26" i="109"/>
  <c r="C6" i="110"/>
  <c r="D27" i="109"/>
  <c r="I14" i="110"/>
  <c r="B20" i="110"/>
  <c r="C19" i="110"/>
  <c r="E25" i="109"/>
  <c r="J26" i="110"/>
  <c r="M15" i="110"/>
  <c r="S22" i="110"/>
  <c r="T32" i="110"/>
  <c r="C10" i="110"/>
  <c r="O23" i="110"/>
  <c r="C14" i="110"/>
  <c r="C19" i="109"/>
  <c r="P10" i="110"/>
  <c r="C28" i="110"/>
  <c r="J11" i="110"/>
  <c r="U27" i="110"/>
  <c r="D23" i="110"/>
  <c r="C31" i="109"/>
  <c r="P9" i="110"/>
  <c r="T20" i="110"/>
  <c r="B33" i="110"/>
  <c r="E28" i="109"/>
  <c r="M27" i="110"/>
  <c r="N33" i="110"/>
  <c r="U32" i="110"/>
  <c r="R32" i="110"/>
  <c r="B8" i="110"/>
  <c r="E6" i="109"/>
  <c r="D14" i="109"/>
  <c r="C14" i="109"/>
  <c r="M6" i="110"/>
  <c r="Q19" i="110"/>
  <c r="B18" i="110"/>
  <c r="N16" i="110"/>
  <c r="Q32" i="110"/>
  <c r="N21" i="110"/>
  <c r="Q14" i="110"/>
  <c r="N24" i="110"/>
  <c r="S21" i="110"/>
  <c r="K12" i="110"/>
  <c r="I9" i="110"/>
  <c r="D15" i="110"/>
  <c r="O28" i="110"/>
  <c r="P20" i="110"/>
  <c r="D31" i="110"/>
  <c r="E12" i="109"/>
  <c r="J29" i="110"/>
  <c r="O12" i="110"/>
  <c r="K29" i="110"/>
  <c r="T24" i="110"/>
  <c r="J10" i="110"/>
  <c r="D16" i="110"/>
  <c r="B19" i="110"/>
  <c r="R5" i="110"/>
  <c r="P25" i="110"/>
  <c r="E32" i="109"/>
  <c r="D23" i="109"/>
  <c r="R8" i="110"/>
  <c r="D20" i="109"/>
  <c r="O22" i="110"/>
  <c r="J19" i="110"/>
  <c r="J25" i="110"/>
  <c r="Q11" i="110"/>
  <c r="T22" i="110"/>
  <c r="C23" i="109"/>
  <c r="N27" i="110"/>
  <c r="D6" i="109"/>
  <c r="U31" i="110"/>
  <c r="R16" i="110"/>
  <c r="R19" i="110"/>
  <c r="M32" i="110"/>
  <c r="J32" i="110"/>
  <c r="D22" i="110"/>
  <c r="D16" i="109"/>
  <c r="M31" i="110"/>
  <c r="B26" i="110"/>
  <c r="D24" i="109"/>
  <c r="I23" i="110"/>
  <c r="B21" i="110"/>
  <c r="Q7" i="110"/>
  <c r="T14" i="110"/>
  <c r="M26" i="110"/>
  <c r="J8" i="110"/>
  <c r="R33" i="110"/>
  <c r="C6" i="109"/>
  <c r="K5" i="110"/>
  <c r="J23" i="110"/>
  <c r="U24" i="110"/>
  <c r="C30" i="109"/>
  <c r="U18" i="110"/>
  <c r="J13" i="110"/>
  <c r="E8" i="109"/>
  <c r="C29" i="109"/>
  <c r="O9" i="110"/>
  <c r="Q28" i="110"/>
  <c r="C7" i="109"/>
  <c r="O8" i="110"/>
  <c r="Q18" i="110"/>
  <c r="U29" i="110"/>
  <c r="I33" i="110"/>
  <c r="O17" i="110"/>
  <c r="R31" i="110"/>
  <c r="B29" i="110"/>
  <c r="J16" i="110"/>
  <c r="M20" i="110"/>
  <c r="S18" i="110"/>
  <c r="D20" i="110"/>
  <c r="C21" i="109"/>
  <c r="R26" i="110"/>
  <c r="C8" i="109"/>
  <c r="E17" i="109"/>
  <c r="K27" i="110"/>
  <c r="J18" i="110"/>
  <c r="E5" i="109"/>
  <c r="K18" i="110"/>
  <c r="D32" i="109"/>
  <c r="D28" i="109"/>
  <c r="T6" i="110"/>
  <c r="O32" i="110"/>
  <c r="K20" i="110"/>
  <c r="C3" i="109"/>
  <c r="O27" i="110"/>
  <c r="M11" i="110"/>
  <c r="D14" i="110"/>
  <c r="D8" i="109"/>
  <c r="I16" i="110"/>
  <c r="N15" i="110"/>
  <c r="N20" i="110"/>
  <c r="D26" i="110"/>
  <c r="T9" i="110"/>
  <c r="B22" i="110"/>
  <c r="K14" i="110"/>
  <c r="E4" i="109"/>
  <c r="E22" i="109"/>
  <c r="R9" i="110"/>
  <c r="B7" i="110"/>
  <c r="C22" i="110"/>
  <c r="P13" i="110"/>
  <c r="T15" i="110"/>
  <c r="C17" i="110"/>
  <c r="T29" i="110"/>
  <c r="B14" i="110"/>
  <c r="R24" i="110"/>
  <c r="R14" i="110"/>
  <c r="N14" i="110"/>
  <c r="C16" i="110"/>
  <c r="Q5" i="110"/>
  <c r="Q21" i="110"/>
  <c r="I18" i="110"/>
  <c r="M19" i="110"/>
  <c r="C9" i="110"/>
  <c r="B12" i="110"/>
  <c r="U16" i="110"/>
  <c r="T30" i="110"/>
  <c r="P7" i="110"/>
  <c r="C33" i="109"/>
  <c r="T12" i="110"/>
  <c r="I19" i="110"/>
  <c r="U23" i="110"/>
  <c r="E15" i="109"/>
  <c r="O5" i="110"/>
  <c r="R30" i="110"/>
  <c r="I26" i="110"/>
  <c r="I24" i="110"/>
  <c r="E18" i="109"/>
  <c r="B9" i="110"/>
  <c r="Q31" i="110"/>
  <c r="S17" i="110"/>
  <c r="U22" i="110"/>
  <c r="C15" i="109"/>
  <c r="C26" i="109"/>
  <c r="K6" i="110"/>
  <c r="M30" i="110"/>
  <c r="M16" i="110"/>
  <c r="B25" i="110"/>
  <c r="P15" i="110"/>
  <c r="I15" i="110"/>
  <c r="M29" i="110"/>
  <c r="Q27" i="110"/>
  <c r="I28" i="110"/>
  <c r="D27" i="110"/>
  <c r="U9" i="110"/>
  <c r="P11" i="110"/>
  <c r="E21" i="109"/>
  <c r="I11" i="110"/>
  <c r="P16" i="110"/>
  <c r="U20" i="110"/>
  <c r="U6" i="110"/>
  <c r="J14" i="110"/>
  <c r="N19" i="110"/>
  <c r="O6" i="110"/>
  <c r="O18" i="110"/>
  <c r="D33" i="109"/>
  <c r="D17" i="109"/>
  <c r="S16" i="110"/>
  <c r="T28" i="110"/>
  <c r="T33" i="110"/>
  <c r="O25" i="110"/>
  <c r="B24" i="110"/>
  <c r="I22" i="110"/>
  <c r="O29" i="110"/>
  <c r="K10" i="110"/>
  <c r="R7" i="110"/>
  <c r="O7" i="110"/>
  <c r="E3" i="109"/>
  <c r="E30" i="109"/>
  <c r="T11" i="110"/>
  <c r="P12" i="110"/>
  <c r="E33" i="109"/>
  <c r="M12" i="110"/>
  <c r="J27" i="110"/>
  <c r="P26" i="110"/>
  <c r="I29" i="110"/>
  <c r="K16" i="110"/>
  <c r="P18" i="110"/>
  <c r="D19" i="110"/>
  <c r="C32" i="110"/>
  <c r="C9" i="109"/>
  <c r="S25" i="110"/>
  <c r="N29" i="110"/>
  <c r="K17" i="110"/>
  <c r="P6" i="110"/>
  <c r="O20" i="110"/>
  <c r="P21" i="110"/>
  <c r="S8" i="110"/>
  <c r="E16" i="109"/>
  <c r="P17" i="110"/>
  <c r="I7" i="110"/>
  <c r="O33" i="110"/>
  <c r="P24" i="110"/>
  <c r="K8" i="110"/>
  <c r="K28" i="110"/>
  <c r="K31" i="110"/>
  <c r="N28" i="110"/>
  <c r="C26" i="110"/>
  <c r="C28" i="109"/>
  <c r="T23" i="110"/>
  <c r="Q24" i="110"/>
  <c r="K25" i="110"/>
  <c r="P31" i="110"/>
  <c r="U7" i="110"/>
  <c r="D5" i="110"/>
  <c r="Q17" i="110"/>
  <c r="J15" i="110"/>
  <c r="D18" i="110"/>
  <c r="C25" i="110"/>
  <c r="L7" i="110" l="1"/>
  <c r="L29" i="110"/>
  <c r="V12" i="110"/>
  <c r="E34" i="109"/>
  <c r="L22" i="110"/>
  <c r="H24" i="110"/>
  <c r="L11" i="110"/>
  <c r="L28" i="110"/>
  <c r="V29" i="110"/>
  <c r="L15" i="110"/>
  <c r="H25" i="110"/>
  <c r="V16" i="110"/>
  <c r="V30" i="110"/>
  <c r="H9" i="110"/>
  <c r="L24" i="110"/>
  <c r="L26" i="110"/>
  <c r="O36" i="110"/>
  <c r="L19" i="110"/>
  <c r="H12" i="110"/>
  <c r="V19" i="110"/>
  <c r="L18" i="110"/>
  <c r="Q36" i="110"/>
  <c r="H14" i="110"/>
  <c r="H7" i="110"/>
  <c r="H22" i="110"/>
  <c r="V11" i="110"/>
  <c r="C34" i="109"/>
  <c r="V20" i="110"/>
  <c r="H29" i="110"/>
  <c r="L33" i="110"/>
  <c r="V26" i="110"/>
  <c r="H21" i="110"/>
  <c r="L23" i="110"/>
  <c r="H26" i="110"/>
  <c r="V31" i="110"/>
  <c r="V32" i="110"/>
  <c r="R36" i="110"/>
  <c r="H19" i="110"/>
  <c r="L9" i="110"/>
  <c r="H18" i="110"/>
  <c r="V6" i="110"/>
  <c r="H8" i="110"/>
  <c r="V27" i="110"/>
  <c r="H33" i="110"/>
  <c r="V15" i="110"/>
  <c r="H20" i="110"/>
  <c r="L14" i="110"/>
  <c r="L8" i="110"/>
  <c r="V18" i="110"/>
  <c r="L30" i="110"/>
  <c r="L13" i="110"/>
  <c r="V17" i="110"/>
  <c r="N36" i="110"/>
  <c r="V13" i="110"/>
  <c r="L6" i="110"/>
  <c r="P36" i="110"/>
  <c r="L12" i="110"/>
  <c r="V23" i="110"/>
  <c r="S36" i="110"/>
  <c r="V10" i="110"/>
  <c r="H32" i="110"/>
  <c r="H23" i="110"/>
  <c r="H31" i="110"/>
  <c r="V28" i="110"/>
  <c r="L25" i="110"/>
  <c r="V22" i="110"/>
  <c r="L10" i="110"/>
  <c r="H13" i="110"/>
  <c r="V7" i="110"/>
  <c r="H11" i="110"/>
  <c r="L31" i="110"/>
  <c r="H10" i="110"/>
  <c r="D34" i="109"/>
  <c r="H28" i="110"/>
  <c r="L5" i="110"/>
  <c r="L32" i="110"/>
  <c r="V14" i="110"/>
  <c r="L17" i="110"/>
  <c r="V25" i="110"/>
  <c r="H30" i="110"/>
  <c r="V9" i="110"/>
  <c r="H27" i="110"/>
  <c r="U36" i="110"/>
  <c r="V24" i="110"/>
  <c r="T36" i="110"/>
  <c r="L20" i="110"/>
  <c r="H5" i="110"/>
  <c r="L27" i="110"/>
  <c r="V33" i="110"/>
  <c r="H15" i="110"/>
  <c r="V21" i="110"/>
  <c r="H6" i="110"/>
  <c r="H16" i="110"/>
  <c r="V8" i="110"/>
  <c r="M36" i="110"/>
  <c r="V36" i="110" s="1"/>
  <c r="V5" i="110"/>
  <c r="L21" i="110"/>
  <c r="H17" i="110"/>
  <c r="L2" i="109" l="1"/>
  <c r="H36" i="110"/>
  <c r="L36" i="110"/>
  <c r="L4" i="109"/>
  <c r="L3" i="109"/>
</calcChain>
</file>

<file path=xl/sharedStrings.xml><?xml version="1.0" encoding="utf-8"?>
<sst xmlns="http://schemas.openxmlformats.org/spreadsheetml/2006/main" count="9114" uniqueCount="869">
  <si>
    <t>Purity</t>
  </si>
  <si>
    <t>D1 molasses</t>
  </si>
  <si>
    <t>D2 Molasses</t>
  </si>
  <si>
    <t>E molasses</t>
  </si>
  <si>
    <t>E Masscuite</t>
  </si>
  <si>
    <t>E Mol (1)</t>
  </si>
  <si>
    <t>E Mol (2)</t>
  </si>
  <si>
    <t>Purity Drop</t>
  </si>
  <si>
    <t>Pol</t>
  </si>
  <si>
    <t>Brix</t>
  </si>
  <si>
    <t>MORNING SHIFT (0700-1500)</t>
  </si>
  <si>
    <t>Shift:</t>
  </si>
  <si>
    <t>D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</si>
  <si>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</si>
  <si>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</si>
  <si>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</si>
  <si>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</si>
  <si>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</si>
  <si>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</si>
  <si>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</si>
  <si>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</si>
  <si>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</si>
  <si>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AVERAGE</t>
  </si>
  <si>
    <t>RL</t>
  </si>
  <si>
    <t>Raw Sugar</t>
  </si>
  <si>
    <t>CL</t>
  </si>
  <si>
    <t>Washed Sugar</t>
  </si>
  <si>
    <t>FL</t>
  </si>
  <si>
    <t>Raw Liquor</t>
  </si>
  <si>
    <t>Clear Liquor</t>
  </si>
  <si>
    <t>CL-FL</t>
  </si>
  <si>
    <t>1st Refine</t>
  </si>
  <si>
    <t>RL-FL</t>
  </si>
  <si>
    <t>2nd Refine</t>
  </si>
  <si>
    <t>RNB</t>
  </si>
  <si>
    <t>LISSE</t>
  </si>
  <si>
    <t>Fine Liquor</t>
  </si>
  <si>
    <t>Cake Pol</t>
  </si>
  <si>
    <t>CL-FL %</t>
  </si>
  <si>
    <t>RL-FL %</t>
  </si>
  <si>
    <t>Colour</t>
  </si>
  <si>
    <t>CaO content (%)</t>
  </si>
  <si>
    <t>Water</t>
  </si>
  <si>
    <t>Sweet Water</t>
  </si>
  <si>
    <t>TDS</t>
  </si>
  <si>
    <t>Chlorine</t>
  </si>
  <si>
    <t>Plate 1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</si>
  <si>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</si>
  <si>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</si>
  <si>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</si>
  <si>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</si>
  <si>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</si>
  <si>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</si>
  <si>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</si>
  <si>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</si>
  <si>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</si>
  <si>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</si>
  <si>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</si>
  <si>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</si>
  <si>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</si>
  <si>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</si>
  <si>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</si>
  <si>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 (Carbonator Perf.)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</si>
  <si>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</si>
  <si>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</si>
  <si>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</si>
  <si>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</si>
  <si>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</si>
  <si>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</si>
  <si>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</si>
  <si>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</si>
  <si>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</si>
  <si>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 (IER Perf.)</t>
    </r>
  </si>
  <si>
    <t>Aff mol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</si>
  <si>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 (Clari Perf.)</t>
    </r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</si>
  <si>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</si>
  <si>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</si>
  <si>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</si>
  <si>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</si>
  <si>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</si>
  <si>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</si>
  <si>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</si>
  <si>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</si>
  <si>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C2 MOLL CLR 1307</t>
  </si>
  <si>
    <t>CARB NO 4 PH 9.0 CLR 339</t>
  </si>
  <si>
    <t>CARB NO 6 PH 7.0 CLR 281</t>
  </si>
  <si>
    <t>CARB NO 4 PH 9.0 CLR 342</t>
  </si>
  <si>
    <t>CARB NO 6 PH 78.0 CLR 276</t>
  </si>
  <si>
    <t>L1 198 2/1 CLR 34</t>
  </si>
  <si>
    <t>L2 229 3/4 CLR 45</t>
  </si>
  <si>
    <t>L4 239 2/2 CLR 16</t>
  </si>
  <si>
    <t>S1 162 3/3 CLR 74</t>
  </si>
  <si>
    <t>CARB NO 4 PH 8.9 CLR 338</t>
  </si>
  <si>
    <t>CARB NO 6 PH 7.9 CLR 271</t>
  </si>
  <si>
    <t>CARB NO 4 PH 9.4 CLR 342</t>
  </si>
  <si>
    <t>CARB NO 6 PH 8.5 CLR 319</t>
  </si>
  <si>
    <t>AFTERNOON SHIFT (1500-2300):</t>
  </si>
  <si>
    <t>A</t>
  </si>
  <si>
    <t>c2 moll clr 1322</t>
  </si>
  <si>
    <t>carb no 4 ph 9.4 clr 333</t>
  </si>
  <si>
    <t>carb no 6 ph 8.5 clr 311</t>
  </si>
  <si>
    <t>cb nsa no 11 clr 288</t>
  </si>
  <si>
    <t xml:space="preserve"> </t>
  </si>
  <si>
    <t>carb no 4 ph 9.3 clr 326</t>
  </si>
  <si>
    <t>carb no 6 ph 8.4 clr 307</t>
  </si>
  <si>
    <t>l4 248 2/2 clr 16</t>
  </si>
  <si>
    <t>l1 206 2/1 clr 33</t>
  </si>
  <si>
    <t>l2 236 3/4 clr 45</t>
  </si>
  <si>
    <t>s1 168 3/3 clr 72</t>
  </si>
  <si>
    <t>carb no 4 ph 9.3 clr502</t>
  </si>
  <si>
    <t>carb no 6 ph 8.6 clr 436</t>
  </si>
  <si>
    <t>CARB 4= 488 PH 9.0        CARB 6= 402 PH 8.2</t>
  </si>
  <si>
    <t>NIGHT SHIFT (2300-0700):</t>
  </si>
  <si>
    <t>B</t>
  </si>
  <si>
    <t>C2 MOL=  1409  79.71  6.5</t>
  </si>
  <si>
    <t>L1 210 CW 2/1=  31</t>
  </si>
  <si>
    <t>L2 242 CW 3/4=  48</t>
  </si>
  <si>
    <t>L3 171 CW 3/3=  72</t>
  </si>
  <si>
    <t>L4 253 CW 2/2=  14</t>
  </si>
  <si>
    <t>NSA CB    12    =   281</t>
  </si>
  <si>
    <t>CARB 4= 479 PH 9.1        CARB 6= 409 PH 8.3</t>
  </si>
  <si>
    <t>CARB 4= 485 PH 9.0        CARB 6= 394 PH 8.5</t>
  </si>
  <si>
    <t>CARB 4= 451 PH 8.9        CARB 6= 380 PH 8.1</t>
  </si>
  <si>
    <t>CARB 4= 420 PH 8.9        CARB 6= 351 PH 8.3</t>
  </si>
  <si>
    <t>C2 MOLL CLR 1365</t>
  </si>
  <si>
    <t>CARB NO 4 PH 8.9 CLR 427</t>
  </si>
  <si>
    <t>CARB NO 6 PH 7.8 CLR 411</t>
  </si>
  <si>
    <t>L 4 260 2/2 CLR 18</t>
  </si>
  <si>
    <t>S1 174 3/3 CLR 68</t>
  </si>
  <si>
    <t>CARB N0 4 PH 9.0 CLR 418</t>
  </si>
  <si>
    <t>CARB NO 6 PH 7.9 CLR 404</t>
  </si>
  <si>
    <t>CARB NO 4 PH 9.3 CLR 425</t>
  </si>
  <si>
    <t>CARB NO 6 PH 8.1 CLR 411</t>
  </si>
  <si>
    <t>L1 215 2/1 CLR 38</t>
  </si>
  <si>
    <t>L2 249 3/4 CLR 47</t>
  </si>
  <si>
    <t>CARB NO 4 PH 9.3 CLR 420</t>
  </si>
  <si>
    <t>CARB NO 6 PH 8.2 CLR 407</t>
  </si>
  <si>
    <t>C2 MOLL CLR 1424 BRIX 71.92</t>
  </si>
  <si>
    <t>CARB NO 4 PH 9.0 CLR 429</t>
  </si>
  <si>
    <t>CARB NO 6 PH 8.4 CLR 420</t>
  </si>
  <si>
    <t>CARB NO 4 PH 8.9 CLR 421</t>
  </si>
  <si>
    <t>CARB NO 6 PH 8.5 CLR 405</t>
  </si>
  <si>
    <t>S1 179 3/3 CLR 62</t>
  </si>
  <si>
    <t>L4 268 2/2 CLR 17</t>
  </si>
  <si>
    <t>L1 224 2/1 CLR 40</t>
  </si>
  <si>
    <t>L2 257 3/4 CLR 50</t>
  </si>
  <si>
    <t>CARB NO 4 PH 9.0 CLR 433</t>
  </si>
  <si>
    <t>CARB NO 6 PH 8.4 CLR 417</t>
  </si>
  <si>
    <t>C</t>
  </si>
  <si>
    <t>IER Performance (CL-FL)</t>
  </si>
  <si>
    <t>Carbonator Performance (RL-CL)</t>
  </si>
  <si>
    <t>Clarification Performance (RL-FL)</t>
  </si>
  <si>
    <t>C2 mol = 1331</t>
  </si>
  <si>
    <t>Carb 4 = 496 pH 9.0               Carb 6 = 484 pH 8.0</t>
  </si>
  <si>
    <t>Carb 4 = 476 pH 8.8               Carb 6 = 454 pH 8.1</t>
  </si>
  <si>
    <t>S1 no.183 = 68 c/w 3/3</t>
  </si>
  <si>
    <t>IG no.277 = 18 c/w 2/2</t>
  </si>
  <si>
    <t>Carb 4 = 460 pH 8.9               Carb 6 = 445 pH 7.9</t>
  </si>
  <si>
    <t>A1 L1 Bin 13/15 = 37</t>
  </si>
  <si>
    <t>A1 L2 Bin 3/4 = 48</t>
  </si>
  <si>
    <t>Carb 4 = 438 pH 9.0               Carb 6 = 420 pH 7.8</t>
  </si>
  <si>
    <t>c2 moll clr 1478 bx 7917</t>
  </si>
  <si>
    <t>carb no 4 ph 9.0 clr 403</t>
  </si>
  <si>
    <t>carb no 6 ph 7.9 clr 357</t>
  </si>
  <si>
    <t>carb no 4 ph 9.0 clr 392</t>
  </si>
  <si>
    <t>carb no 6 ph 7.8 clr 344</t>
  </si>
  <si>
    <t>cbnsa no 14 clr 365</t>
  </si>
  <si>
    <t>l 1 232 2/1 clr 39</t>
  </si>
  <si>
    <t>l 2 269 3/4 clr 50</t>
  </si>
  <si>
    <t>l 4 285 2/2 clr 16</t>
  </si>
  <si>
    <t>carb no 4 ph 8.9 clr 417</t>
  </si>
  <si>
    <t>carb no 6 ph 7.9 clr 341</t>
  </si>
  <si>
    <t>s1 189 3/3 clr 58</t>
  </si>
  <si>
    <t>carb no 4 ph 9.1 clr 428</t>
  </si>
  <si>
    <t>carb no 6 ph 8.3 clr 371</t>
  </si>
  <si>
    <t>C2 MOL=  1423  78.07  6.4</t>
  </si>
  <si>
    <t>CARB 4= 440 PH 9.0          CARB 6= 369 PH 8.2</t>
  </si>
  <si>
    <t>CARB 4= 449 PH 8.9          CARB 6= 361 PH 8.1</t>
  </si>
  <si>
    <t>L4 287 CW 2/2=  15</t>
  </si>
  <si>
    <t>L1 237 CW 2/1=  35</t>
  </si>
  <si>
    <t>L2 273 CW 3/4=  45</t>
  </si>
  <si>
    <t>L3 192 CW 3/3=  61</t>
  </si>
  <si>
    <t>CARB 4= 430 PH 8.8          CARB 6= 339 PH 8.0</t>
  </si>
  <si>
    <t>CARB 4= 401 PH 8.9          CARB 6= 329 PH 8.3</t>
  </si>
  <si>
    <t>C2 mol = 1497</t>
  </si>
  <si>
    <t>Carb 4 = 403 pH 9.3                    Carb 6 = 380 pH 8.5</t>
  </si>
  <si>
    <t>Carb 4 = 391 pH 9.1                   Carb 6 = 370 pH 8.6</t>
  </si>
  <si>
    <t>S1 no.196 = 79 c/w 3/3</t>
  </si>
  <si>
    <t>IG no.294 = 17 c/w 2/2</t>
  </si>
  <si>
    <t>A1 L1 Bin 13/15 = 38</t>
  </si>
  <si>
    <t>A1 L2 Bin 3/4 = 47</t>
  </si>
  <si>
    <t>Carb 4 = 369 pH 9.0                    Carb 6 = 343 pH 8.5</t>
  </si>
  <si>
    <t>Carb 4 = 357 pH 8.9                    Carb 6 = 339 pH 8.7</t>
  </si>
  <si>
    <t>C2 moll colour-1542 bx-76.34 ph-6.4</t>
  </si>
  <si>
    <t>Carb 4 =380 ph 9.1                       Carb 6 =341 ph 8.3</t>
  </si>
  <si>
    <t>Carb 4 =363 ph 9.0                       Carb 6 =332 ph 8.5</t>
  </si>
  <si>
    <t>IGFL no.303 2/2 =15</t>
  </si>
  <si>
    <t>Line1 A1 bin13/15 =42</t>
  </si>
  <si>
    <t>S1 no.201 3/3 =75</t>
  </si>
  <si>
    <t>Line2 A1 bin3/4 =64</t>
  </si>
  <si>
    <t>NSACB no.15 =512</t>
  </si>
  <si>
    <t>Carb 4 =384 ph 9.3                       Carb 6 =299 ph 7.8</t>
  </si>
  <si>
    <t>Carb 4 =391 ph 9.1                       Carb 6 =322 ph 7.9</t>
  </si>
  <si>
    <t xml:space="preserve">                                                                                               </t>
  </si>
  <si>
    <t>C2 moll colour -1380 bx-76.23 ph-6.6</t>
  </si>
  <si>
    <t>Carb 4 =376 ph 9.2                     Carb 6 =286 ph 7.8</t>
  </si>
  <si>
    <t>Carb 4 =369 ph 9.0                     Carb 6 =295 ph 8.0</t>
  </si>
  <si>
    <t>IGFL no.309 2/2 =16</t>
  </si>
  <si>
    <t>S1 no.204 3/3 =78</t>
  </si>
  <si>
    <t>Line A1 bin13/15 =38</t>
  </si>
  <si>
    <t>Line A1 bin3/4 =59</t>
  </si>
  <si>
    <t>Carb 4 = 360 pH 8.9                    Carb 6 = 293 pH 7.9</t>
  </si>
  <si>
    <t>Carb 4 = 349 pH 9.1                    Carb 6 = 283 pH 7.8</t>
  </si>
  <si>
    <t>C2 mol = 1335</t>
  </si>
  <si>
    <t>Carb 4 = 337 pH 9.7               Carb 6 = 294 pH 8.8</t>
  </si>
  <si>
    <t>NSACB no.16 = 591</t>
  </si>
  <si>
    <t>S1 no.208 = 63 c/w 3/3</t>
  </si>
  <si>
    <t>Carb 4 = 351 pH 9.7               Carb 6 = 311 pH 8.5</t>
  </si>
  <si>
    <t>IG no.318 = 17 c/w 2/2</t>
  </si>
  <si>
    <t>A1 L2 Bin 3/4 = 51</t>
  </si>
  <si>
    <t>Carb 4 = 340 pH 9.5               Carb 6 = 295 pH 8.6</t>
  </si>
  <si>
    <t xml:space="preserve">Carb 4 = 328 pH 9.4               Carb 6 = 288 pH 8.7          </t>
  </si>
  <si>
    <t>C2 moll colour -1426 bx-77.25 ph-6.6</t>
  </si>
  <si>
    <t>CARB 4 =352 ph 9.4                         CARB 6 =301 ph 8.3</t>
  </si>
  <si>
    <t>CARB 4 =389 ph 9.4                         CARB 6 =332 ph 8.0</t>
  </si>
  <si>
    <t>CARB 4 =343 ph 9.1                         CARB 6 =327 ph 7.5</t>
  </si>
  <si>
    <t>IGFL no.324 2/2 =16</t>
  </si>
  <si>
    <t>S1 no.214 3/3 =71</t>
  </si>
  <si>
    <t>CARB 4 =374 ph 9.4                         CARB 6 =301 ph 8.2</t>
  </si>
  <si>
    <t>Line1 A1 bin13/15 =54                                       C1 no.270 2/2 =42</t>
  </si>
  <si>
    <t>Line2 A1 bin3/4 =63                                           C2 no.306 4/4 =60</t>
  </si>
  <si>
    <t>C2 moll colour-1546 bx-75.85 ph-6.8</t>
  </si>
  <si>
    <t>CARB 4 =367 ph 9.4                   CARB 6 =313 ph 7.6</t>
  </si>
  <si>
    <t>CARB 4 =375 ph 9.2                   CARB 6 =307 ph 7.9</t>
  </si>
  <si>
    <t>LINE 2 #310 CW 4/4=52</t>
  </si>
  <si>
    <t>LINE 4 #329 CW 2/2 =16</t>
  </si>
  <si>
    <t>LINE 3 #218 CW 3/3 =69</t>
  </si>
  <si>
    <t>NSACB no.17 =627</t>
  </si>
  <si>
    <t>CARB 4 =356 ph 9.3                   CARB 6 =328 ph 7.7</t>
  </si>
  <si>
    <t>LINE 1 #272 CW 2/2 =43      l1 274 2/3 clr 40</t>
  </si>
  <si>
    <t>CARB 4 = 348 ph 9.4                  CARB 6 = 318 ph 7.8</t>
  </si>
  <si>
    <t>c2 moll clr 1465</t>
  </si>
  <si>
    <t>carb no 4 ph 9.2 clr 370</t>
  </si>
  <si>
    <t>carb no 6 ph 7.5 clr 311</t>
  </si>
  <si>
    <t>ig 334 2/2 clr 16</t>
  </si>
  <si>
    <t>carb no 4 ph 9.1 clr 365</t>
  </si>
  <si>
    <t>carb no 6 ph 7.6 clr 308</t>
  </si>
  <si>
    <t>l1 277 2/3 clr 41</t>
  </si>
  <si>
    <t>l2 316 4/4 clr 92</t>
  </si>
  <si>
    <t>s1 221 3/3 clr 98</t>
  </si>
  <si>
    <t>carb no 4 ph 9.1 clr 361</t>
  </si>
  <si>
    <t>carb no 6 ph 7.6 clr 315</t>
  </si>
  <si>
    <t>carb no 4 ph 9.2 clr 348</t>
  </si>
  <si>
    <t>carb no 6 ph 7.5 clr 304</t>
  </si>
  <si>
    <t>C2 moll colour-1413 bx-72.58 ph-7.2</t>
  </si>
  <si>
    <t>CARB 4 =392 ph 9.1                       CARB 6 =350 ph 7.4</t>
  </si>
  <si>
    <t>CARB 4 =361 ph 9.2                       CARB 6 =328 ph 7.5</t>
  </si>
  <si>
    <t>CARB 4 =406 ph 9.3                       CARB 6 =355 ph 7.5</t>
  </si>
  <si>
    <t>IGFL no.343 2/2 =14</t>
  </si>
  <si>
    <t>S1 no.226 3/3 =95</t>
  </si>
  <si>
    <t>CB L/POL no.18 =1033</t>
  </si>
  <si>
    <t>CARB 4 =425 ph 9.2                       CARB 6 =370 ph 7.6</t>
  </si>
  <si>
    <t>Line1 A1 bin13/15 =39</t>
  </si>
  <si>
    <t>Line2 A1 bin3/4 =60</t>
  </si>
  <si>
    <t>Carb 4 = 391 pH 9.3               Carb 6 = 334 pH 7.5</t>
  </si>
  <si>
    <t>Carb 4 = 369 pH 9.1               Carb 6 = 323 pH 7.6</t>
  </si>
  <si>
    <t>S1 no.229 = 99 c/w 3/3</t>
  </si>
  <si>
    <t>IG no.348 = 15 c/w 2/2</t>
  </si>
  <si>
    <t>A1 L1 Bin 13/15 = 36</t>
  </si>
  <si>
    <t>C2 L2 no.328 = 68 c/w 4/4</t>
  </si>
  <si>
    <t>Carb 4 = 347 pH 9.0               Carb 6 = 312 pH 7.5</t>
  </si>
  <si>
    <t>Carb 4 = 335 pH 9.1               Carb 6 = 300 pH 7.4</t>
  </si>
  <si>
    <t>carb no 4 ph 9.0 clr 390</t>
  </si>
  <si>
    <t>carb no 6 ph 7.5 clr 327</t>
  </si>
  <si>
    <t>carb no 4 ph 9.1 clr 398</t>
  </si>
  <si>
    <t>carb no 6 ph 7.6 clr 338</t>
  </si>
  <si>
    <t>l4 354 2/2 clr 16</t>
  </si>
  <si>
    <t>l1 293 2/3 clr 38</t>
  </si>
  <si>
    <t>l2 331 4/4 clr 57</t>
  </si>
  <si>
    <t>s1 233 3/3 clr 88</t>
  </si>
  <si>
    <t>carb no 4 ph 9.1 386</t>
  </si>
  <si>
    <t>carb n0 6 ph 7.5 clr 345</t>
  </si>
  <si>
    <t>carb no 4 ph 9.3 clr 384</t>
  </si>
  <si>
    <t>C2 mol = 1398</t>
  </si>
  <si>
    <t>Carb 4 = 368 pH 8.6               Carb 6 = 358 pH 6.9</t>
  </si>
  <si>
    <t>S1 no.237 = 100 c/w 3/3</t>
  </si>
  <si>
    <t>Carb 4 = 345 pH 8.6               Carb 6 = 333 pH 6.9</t>
  </si>
  <si>
    <t>IG no.363 = 15 c/w 2/2</t>
  </si>
  <si>
    <t>L1 no.300 = 31 c/w 2/3</t>
  </si>
  <si>
    <t>L2 no.338 = 57 c/w 3/4</t>
  </si>
  <si>
    <t xml:space="preserve">    </t>
  </si>
  <si>
    <t>NSACB no.19 = 476</t>
  </si>
  <si>
    <t>Carb 4 = 358 pH 8.5               Carb 6 = 343 pH 7.0</t>
  </si>
  <si>
    <t>Carb 4 = 370 pH 7.8               Carb 6 = 357 pH 6.7</t>
  </si>
  <si>
    <t>C2 mol = 1440</t>
  </si>
  <si>
    <t>carb no 4 ph 9.3 clr 374</t>
  </si>
  <si>
    <t>carb no 6 ph 7.6 clr 335</t>
  </si>
  <si>
    <t>carb no 4 ph 9.1 clr 413</t>
  </si>
  <si>
    <t>carb no 6 ph 7.5 clr 384</t>
  </si>
  <si>
    <t>c2 moll clr 1446</t>
  </si>
  <si>
    <t>carb no 6 ph 7.3 clr 361</t>
  </si>
  <si>
    <t>carb no 6 ph 7.4 clr 354</t>
  </si>
  <si>
    <t>l1 307 2/3 clr 35</t>
  </si>
  <si>
    <t>l2 345 4/4 clr 70</t>
  </si>
  <si>
    <t>s1 245 3/3 clr 89</t>
  </si>
  <si>
    <t>l4 370 2/2 clr 15</t>
  </si>
  <si>
    <t>carb no 4 ph 9.2 clr 386</t>
  </si>
  <si>
    <t>carb no 6 ph 7.5 clr 338</t>
  </si>
  <si>
    <t>carb no 6 ph 7.6 clr 326</t>
  </si>
  <si>
    <t>carb no 4 ph 9.3 clr 377</t>
  </si>
  <si>
    <t>C2 MOL=  1292  78.09  6.8</t>
  </si>
  <si>
    <t>CARB 4= 372 PH 8.9         CARB 6= 363 PH 7.5</t>
  </si>
  <si>
    <t>CARB 4= 379 PH 8.8         CARB 6= 359 PH 7.6</t>
  </si>
  <si>
    <t>L4 373 CW 2/2=  14</t>
  </si>
  <si>
    <t>L1 311 CW 2/3=  39</t>
  </si>
  <si>
    <t>L2 349 CW 4/4=  59</t>
  </si>
  <si>
    <t>L3 248 CW 3/3=  82</t>
  </si>
  <si>
    <t>CARB 4= 388 PH 9.0         CARB 6= 366 PH 7.8</t>
  </si>
  <si>
    <t>CARB 4= 361 PH 8.8         CARB 6= 349 PH 7.6</t>
  </si>
  <si>
    <t>C2 mol = 1388</t>
  </si>
  <si>
    <t>Carb 4 = 355 pH 8.9               Carb 6 = 343 pH 7.3</t>
  </si>
  <si>
    <t>Carb 4 = 341 pH 9.2               Carb 6 = 332 pH 7.5</t>
  </si>
  <si>
    <t>A1 L1 Bin 13/15 = 35</t>
  </si>
  <si>
    <t>A1 L2 Bin 3/4 = 46</t>
  </si>
  <si>
    <t>IG no.381 = 15 c/w 2/2</t>
  </si>
  <si>
    <t>NSACB no.20 = 492</t>
  </si>
  <si>
    <t>S1 no.249 = 99 c/w 3/3</t>
  </si>
  <si>
    <t>Carb 4 = 360 pH 9.0               Carb 6 = 349 pH 7.4</t>
  </si>
  <si>
    <t>Carb 4 = 373 pH 8.9               Carb 6 = 361 pH 7.5</t>
  </si>
  <si>
    <t>C2 moll colour-1378 bx-75.63 ph-6.8</t>
  </si>
  <si>
    <t>CARB 4 =514 ph 9.1                      CARB 6 =457 ph 7.5</t>
  </si>
  <si>
    <t>CARB 4 =485 ph 9.0                      CARB 6 =423 ph 7.5</t>
  </si>
  <si>
    <t>IGFL no.385 2/2 =15</t>
  </si>
  <si>
    <t>S1 no.252 3/3 =75</t>
  </si>
  <si>
    <t>Line1 A1 bin13/15 =33</t>
  </si>
  <si>
    <t>Line2 A1 bin3/4 =52</t>
  </si>
  <si>
    <t>Line1 A1 bin13/15 =35</t>
  </si>
  <si>
    <t>CARB 4 = 444 ph 8.7                     CARB 6 =430 ph 7.7</t>
  </si>
  <si>
    <t>CARB 4 =472 ph 8.9                      CARB 6 =441 ph 7.6</t>
  </si>
  <si>
    <t>C2 MOL=  1408  77.89  6.1</t>
  </si>
  <si>
    <t>CARB 4= 448 PH 8.9             CARB 6= 405 PH 7.4</t>
  </si>
  <si>
    <t>CARB 4= 457 PH 8.8             CARB 6= 411 PH 7.5</t>
  </si>
  <si>
    <t>L4 392 CW 2/2=  16</t>
  </si>
  <si>
    <t>L1 324 CW 2/3=  32</t>
  </si>
  <si>
    <t>L2 360 CW 4/4=  50</t>
  </si>
  <si>
    <t>L3 256 CW 3/3=  79</t>
  </si>
  <si>
    <t>CARB 4= 440 PH 8.9             CARB 6= 388 PH 7.4</t>
  </si>
  <si>
    <t>CARB 4= 405 PH 8.9             CARB 6= 361 PH 7.3</t>
  </si>
  <si>
    <t>NSA CB    21     =  387</t>
  </si>
  <si>
    <t>c2 moll clr 1209 bx 75.27</t>
  </si>
  <si>
    <t>carb no 4 ph 9.0 clr 433</t>
  </si>
  <si>
    <t>carb no 6 ph 7.4 clr 378</t>
  </si>
  <si>
    <t>carb no 6 ph 7.5 clr 371</t>
  </si>
  <si>
    <t>l 4 398 2/2 clr 16</t>
  </si>
  <si>
    <t>l 2 317 4/4 clr 48</t>
  </si>
  <si>
    <t>l 1 330 2/3 clr 36</t>
  </si>
  <si>
    <t>s 1 261 3/3 clr 76</t>
  </si>
  <si>
    <t>carb no 4 ph 9.1 clr 427</t>
  </si>
  <si>
    <t>carb no 6 ph 7.6 clr 363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</si>
  <si>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</si>
  <si>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carb n0 4 ph 8.9 clr 410</t>
  </si>
  <si>
    <t>carb no 6 ph 7.4 clr 366</t>
  </si>
  <si>
    <t>C2 moll colour-1260 bx-77.63 ph-7.1</t>
  </si>
  <si>
    <t>CARB 4 =485 ph 8.6                    CARB 6 =446 ph 7.5</t>
  </si>
  <si>
    <t>CARB 4 =428 ph 8.8                    CARB 6 =399 ph 7.5</t>
  </si>
  <si>
    <t>NSACB no.22 =651</t>
  </si>
  <si>
    <t>IGFL no.406 2/2 =15</t>
  </si>
  <si>
    <t>Line2 A1 bin3/4 =46</t>
  </si>
  <si>
    <t>S1 no.264 3/3 =74</t>
  </si>
  <si>
    <t>CARB 4 =431 ph 8.5                    CARB 6 =404 ph 7.1</t>
  </si>
  <si>
    <t>CARB 4 =460 ph 8.5                    CARB 6 =419 ph 7.3</t>
  </si>
  <si>
    <t>C2 mol = 1375</t>
  </si>
  <si>
    <t>Carb 4 = 398 pH 9.0               Carb 6 = 379 pH 7.1</t>
  </si>
  <si>
    <t>S1 no.267 = 86 c/w 3/3</t>
  </si>
  <si>
    <t>IG no.412 = 16 c/w 2/2</t>
  </si>
  <si>
    <t>Carb 4 = 375 pH 8.8               Carb 6 = 350 pH 7.2</t>
  </si>
  <si>
    <t>A1 L1 Bin 13/15 = 34</t>
  </si>
  <si>
    <t>Carb 4 = 359 pH 9.0               Carb 6 = 340 pH 7.3</t>
  </si>
  <si>
    <t>Carb 4 = 371 pH 8.9               Carb 6 = 348 pH 7.1</t>
  </si>
  <si>
    <t>c2 moll clr 1352</t>
  </si>
  <si>
    <t>carb no 4 ph 9.3 clr 455</t>
  </si>
  <si>
    <t>carb no 6 ph 7.9 clr 405</t>
  </si>
  <si>
    <t>carb no 4 ph 9.2 clr 465</t>
  </si>
  <si>
    <t>carb no 6 ph 8.0 clr 412</t>
  </si>
  <si>
    <t>l 4 418 2/2 clr 15</t>
  </si>
  <si>
    <t>l 1 376 2/3 clr 34</t>
  </si>
  <si>
    <t>l 2 383 4/4 clr 45</t>
  </si>
  <si>
    <t>s1 272 3/3 clr 62</t>
  </si>
  <si>
    <t>carb no 4 ph 9.3 clr 479</t>
  </si>
  <si>
    <t>carb no 6 ph 7.9 clr 425</t>
  </si>
  <si>
    <t>carb no 4 ph 8.7 clr 433</t>
  </si>
  <si>
    <t>carb no 6 ph 7.4 clr 396</t>
  </si>
  <si>
    <t>C2 moll colour-1382 bx-76.84 ph-7.1</t>
  </si>
  <si>
    <t>CARB 4 =465 ph 8.9                   CARB 6 =413 ph 8.4</t>
  </si>
  <si>
    <t>CARB 4 =449 ph 8.8                   CARB 6 =402 ph 8.9</t>
  </si>
  <si>
    <t>IGFL no.426 2/2 =16</t>
  </si>
  <si>
    <t>Line2 A1 bin3/4 =45</t>
  </si>
  <si>
    <t>NSACB no.23 =759</t>
  </si>
  <si>
    <t>S1 no.277 3/3 =64</t>
  </si>
  <si>
    <t>CARB 4 =355 ph 9.0                   CARB 6 =317 ph 8.9</t>
  </si>
  <si>
    <t>CARB 4 =407 ph 8.9                   CARB 6 =370 ph 8.6</t>
  </si>
  <si>
    <t>C2 mol = 1441</t>
  </si>
  <si>
    <t>Carb 4 = 390 pH 8.6               Carb 6 = 332 pH 8.5</t>
  </si>
  <si>
    <t>S1 no.280 = 75 c/w 3/3</t>
  </si>
  <si>
    <t>IG no.435 = 15 c/w 2/2</t>
  </si>
  <si>
    <t>Carb 4 = 374 pH 8.8               Carb 6 = 323 pH 8.7</t>
  </si>
  <si>
    <t>A1 L1 Bin 13/15 = 33</t>
  </si>
  <si>
    <t>A1 L2 Bin 3/4 = 44</t>
  </si>
  <si>
    <t>Carb 4 = 358 pH 8.6               Carb 6 = 313 pH 8.6</t>
  </si>
  <si>
    <t xml:space="preserve">Carb 4 = 339 pH 8.7               Carb 6 = 299 pH 8.7       </t>
  </si>
  <si>
    <t>C2 mol = 1520</t>
  </si>
  <si>
    <t>Carb 4 = 439 pH 9.0               Carb 6 = 385 pH 8.8</t>
  </si>
  <si>
    <t>IG no.440 = 14 c/w 2/2</t>
  </si>
  <si>
    <t>S1 no.238 = 68 c/w 3/3</t>
  </si>
  <si>
    <t>Carb 4 = 428 pH 9.2               Carb 6 = 377 pH 8.9</t>
  </si>
  <si>
    <t>Carb 4 = 398 pH 9.1               Carb 6 = 345 pH 8.8</t>
  </si>
  <si>
    <t>nsacb no 24 clr 377</t>
  </si>
  <si>
    <t>carb no 4 ph 9.1 clr 410         carb no 6 ph 8.9 clr 418</t>
  </si>
  <si>
    <t>carb no 4 ph 8.9 clr 409</t>
  </si>
  <si>
    <t>carb no 6 ph 8.8 clr 396</t>
  </si>
  <si>
    <t>c2 moll clr 1409 bx 78.84</t>
  </si>
  <si>
    <t>carb no 4 ph 9.0 clr 404</t>
  </si>
  <si>
    <t>carb no 6 ph 8.7 clr 392</t>
  </si>
  <si>
    <t>l 4 448 2/2 clr 15</t>
  </si>
  <si>
    <t>l 1 bin 13/15 clr 38</t>
  </si>
  <si>
    <t>l 2 bin 3/4 clr 48</t>
  </si>
  <si>
    <t>s1 245 3/3 clr 62</t>
  </si>
  <si>
    <t>carb no 4 ph 8.8 clr 396</t>
  </si>
  <si>
    <t>carb no 6 ph 8.6 clr 378</t>
  </si>
  <si>
    <t>carb n0 6 ph 7.8 clr 380</t>
  </si>
  <si>
    <t>C2 mol = 1491</t>
  </si>
  <si>
    <t>Carb 4 = 410 pH 8.6               Carb 6 = 375 pH 7.2</t>
  </si>
  <si>
    <t>S1 no.290 = 58 c/w 3/3</t>
  </si>
  <si>
    <t>IG no.455 = 14 c/w 2/2</t>
  </si>
  <si>
    <t>Carb 4 = 397 pH 9.0               Carb 6 = 367 pH 7.8</t>
  </si>
  <si>
    <t>Carb 4 = 382 pH 8.8               Carb 6 = 346 pH 7.4</t>
  </si>
  <si>
    <t>Carb 4 = 369 pH 9.0               Carb 6 = 332 pH 7.6</t>
  </si>
  <si>
    <t>NSACB no.25 = 428</t>
  </si>
  <si>
    <t>C2 moll colour-1397 bx-77.06 ph-6.9</t>
  </si>
  <si>
    <t>CARB 4 =346 ph 9.1             CARB 6 =348 ph 7.6</t>
  </si>
  <si>
    <t>CARB 4 =359 ph 9.2             CARB 6 =342 ph 7.7</t>
  </si>
  <si>
    <t>S1 no.293 3/3 =73</t>
  </si>
  <si>
    <t>IGFL no.426 2/2 =14</t>
  </si>
  <si>
    <t>Line1 A1 bin13/15 =36</t>
  </si>
  <si>
    <t>Line2 A1 bin3/4 =48</t>
  </si>
  <si>
    <t>CARB 4 =380 ph 9.0             CARB 6 =352 ph 7.4</t>
  </si>
  <si>
    <t>CARB 4 =418 ph 8.8             CARB 6 =368 ph 7.6</t>
  </si>
  <si>
    <t>NSACB no.354</t>
  </si>
  <si>
    <t>C2 MOL= 1407  77.88  6.1</t>
  </si>
  <si>
    <t>CARB 4= 424 PH= 8.9           CARB 6= 383 PH= 7.7</t>
  </si>
  <si>
    <t>CARB 4= 429 PH= 8.8           CARB 6= 380 PH= 7.9</t>
  </si>
  <si>
    <t>L4 468 CW 2/2=  16</t>
  </si>
  <si>
    <t>L1 417 CW 2/3=  37</t>
  </si>
  <si>
    <t>L2 425 CW 4/4=  47</t>
  </si>
  <si>
    <t>L3 297 CW 3/3=  79</t>
  </si>
  <si>
    <t>CARB 4= 411 PH= 8.9           CARB 6= 371 PH= 7.8</t>
  </si>
  <si>
    <t>CARB 4= 404 PH= 8.9           CARB 6= 364 PH= 7.7</t>
  </si>
  <si>
    <t>carb no 4 ph 9.3 clr 443</t>
  </si>
  <si>
    <t>carb no 6 ph 7.8 clr 337</t>
  </si>
  <si>
    <t xml:space="preserve">c2 moll clr 1425 </t>
  </si>
  <si>
    <t>carb no 4 ph 9.2 clr 438</t>
  </si>
  <si>
    <t>carb no 6 ph 7.7 clr 334</t>
  </si>
  <si>
    <t>l 4 474 2/2 clr 21</t>
  </si>
  <si>
    <t>s1 303 3/3 clr 76</t>
  </si>
  <si>
    <t>carb no 6 ph 7.6 clr 327</t>
  </si>
  <si>
    <t>carb no 4 ph 9.3 clr 400 bx 62.28</t>
  </si>
  <si>
    <t>l 1 423 2/3 clr 30</t>
  </si>
  <si>
    <t>l 2 433 4/4 clr 38</t>
  </si>
  <si>
    <t>nsacb 27 c;r 410</t>
  </si>
  <si>
    <t>carb no 4 ph 9.1 clr 395 bx 64.05</t>
  </si>
  <si>
    <t>carb no 6 ph 8.3 clr 360</t>
  </si>
  <si>
    <t>C2 moll colour-1409 bx-75.69 ph-6.5</t>
  </si>
  <si>
    <t>CARB 4 =355 ph 8.8                  CARB 6 =341 ph 7.8</t>
  </si>
  <si>
    <t>CARB 4 =376 ph 9.0                  CARB 6 =355 ph 7.7</t>
  </si>
  <si>
    <t>IGFL no.481 2/2 =14</t>
  </si>
  <si>
    <t>S1 no.307 3/3 =76</t>
  </si>
  <si>
    <t>Line1 A1 bin13/15 =30</t>
  </si>
  <si>
    <t>Line2 A1 bin3/4 =41</t>
  </si>
  <si>
    <t>CARB 4 =375 ph 9.0                  CARB 6 =313 ph 7.7</t>
  </si>
  <si>
    <t>CARB 4 =361 ph 8.8                  CARB 6 =324 ph 7.7</t>
  </si>
  <si>
    <t>NSACB no.28 =525</t>
  </si>
  <si>
    <t>C2 MOL= 1387  78.07  6.6</t>
  </si>
  <si>
    <t>CARB 4= 356 PH= 9.0            CARB 6= 305 PH= 7.7</t>
  </si>
  <si>
    <t>CARB 4= 359 PH= 8.9            CARB 6= 312 PH= 7.8</t>
  </si>
  <si>
    <t>L4 489 CW 2/2= 15</t>
  </si>
  <si>
    <t>L1 433 CW 2/3= 32</t>
  </si>
  <si>
    <t>L2 444 CW 4/4= 42</t>
  </si>
  <si>
    <t>L3 311 CW 3/3= 67</t>
  </si>
  <si>
    <t>NSA CB   29    =  412</t>
  </si>
  <si>
    <t>CARB 4= 366 PH= 8.8            CARB 6= 323 PH= 7.7</t>
  </si>
  <si>
    <t>CARB 4= 341 PH= 8.9            CARB 6= 298 PH= 7.6</t>
  </si>
  <si>
    <t>c2 moll clr 1384</t>
  </si>
  <si>
    <t>carb no 4 ph 9.1 clr 434</t>
  </si>
  <si>
    <t>carb no 6 ph 7.6 clr 341</t>
  </si>
  <si>
    <t>carb no 4 ph 9.0 clr 439</t>
  </si>
  <si>
    <t>carb no 6 ph 7.5 clr 348</t>
  </si>
  <si>
    <t>l 4 495 2/2 clr 16</t>
  </si>
  <si>
    <t>l 1 439 2/3 clr 28</t>
  </si>
  <si>
    <t>l 2 451 4/4 clr 38</t>
  </si>
  <si>
    <t>s 1 317 3/3 clr 72</t>
  </si>
  <si>
    <t>carb no 6 ph 7.6 clr 334</t>
  </si>
  <si>
    <t>carb no 4 ph 9.1 clr 406</t>
  </si>
  <si>
    <t>carb no 6 ph 8.0 clr 381</t>
  </si>
  <si>
    <t>C2 moll colour-1259 bx-76.36 ph-6.6</t>
  </si>
  <si>
    <t>CARB 4 =400 ph 8.5                    CARB 6 =381 ph 7.4</t>
  </si>
  <si>
    <t>CARB 4 =410 ph 8.9                    CARB 6 =385 ph 7.8</t>
  </si>
  <si>
    <t>IGFL no.503 2/2 =13</t>
  </si>
  <si>
    <t>Line2 A1 bin3/4 =42</t>
  </si>
  <si>
    <t>Line1 A1 bin13/15 =27</t>
  </si>
  <si>
    <t>S1 no.322 3/3 =75</t>
  </si>
  <si>
    <t>CARB 4 =466 ph 9.1                    CARB 6 =400 ph 8.1</t>
  </si>
  <si>
    <t>CARB 4 =437 ph 8.8                    CARB 6 =385 ph 8.0</t>
  </si>
  <si>
    <t>C2 mol = 1345</t>
  </si>
  <si>
    <t>Carb 4 = 398 pH 8.9               Carb 6 = 373 pH 7.6</t>
  </si>
  <si>
    <t>Carb 4 = 381 pH 9.1               Carb 6 = 352 pH 8.1</t>
  </si>
  <si>
    <t>S1 no.326 = 78 c/w 3/3</t>
  </si>
  <si>
    <t>IG no.512 = 14 c/w 2/2</t>
  </si>
  <si>
    <t>A1 L1 Bin 13/15 = 31</t>
  </si>
  <si>
    <t>A1 L2 Bin 3/4 = 45</t>
  </si>
  <si>
    <t>Carb 4 = 389 pH 9.0               Carb 6 = 346 pH 7.9</t>
  </si>
  <si>
    <t>Carb 4 = 408 pH 9.1               Carb 6 = 376 pH 7.8</t>
  </si>
  <si>
    <t>c2 moll clr 1332</t>
  </si>
  <si>
    <t>carb no 4 ph 8.8 clr 442</t>
  </si>
  <si>
    <t>carb no 6 ph 7.3 clr 408</t>
  </si>
  <si>
    <t>carb no 4 ph 8.7 clr 458</t>
  </si>
  <si>
    <t>carb no 6 ph 7.4 clr 415</t>
  </si>
  <si>
    <t>l4 515 2/2 clr 15</t>
  </si>
  <si>
    <t>s1 330 3/3 clr 64</t>
  </si>
  <si>
    <t>l 1 456 2/3 clr 31</t>
  </si>
  <si>
    <t>l 2 468 4/4 clr 44</t>
  </si>
  <si>
    <t>carb no 4 ph 8.8 clr 452</t>
  </si>
  <si>
    <t>carb no 6 ph 7.5 clr 420</t>
  </si>
  <si>
    <t>carb no 4 ph 8.5 clr 511</t>
  </si>
  <si>
    <t>carb no 6 ph 7.4 clr 481</t>
  </si>
  <si>
    <t>C2 MOL=  1449  77.22  6.1</t>
  </si>
  <si>
    <t>CARB 4= 448 PH= 8.6          CARB 6= 408 PH= 7.5</t>
  </si>
  <si>
    <t>CARB 4= 439 PH= 8.8          CARB 6= 400 PH= 7.4</t>
  </si>
  <si>
    <t>NSA CB    30   =  272</t>
  </si>
  <si>
    <t>L4 521 CW 2/2=  16</t>
  </si>
  <si>
    <t>L1 463 CW 2/3=  35</t>
  </si>
  <si>
    <t>L2 475 CW 4/4=  47</t>
  </si>
  <si>
    <t>L3 333 CW 3/3=  66</t>
  </si>
  <si>
    <t>CARB 4= 422 PH= 8.9          CARB 6= 388 PH= 7.2</t>
  </si>
  <si>
    <t>CARB 4= 402 PH= 8.6          CARB 6= 359 PH= 7.4</t>
  </si>
  <si>
    <t>C2 mol = 1420</t>
  </si>
  <si>
    <t>Carb 4 = 419 pH 9.3               Carb 6 = 384 pH 7.6</t>
  </si>
  <si>
    <t>Carb 4 = 427 pH 8.8               Carb 6 = 393 pH 7.4</t>
  </si>
  <si>
    <t>S1 no.339 = 76 c/w 3/3</t>
  </si>
  <si>
    <t>IG no.530 = 15 c/w 2/2</t>
  </si>
  <si>
    <t>Carb 4 = 415 pH 9.0               Carb 6 = 375 pH 7.5</t>
  </si>
  <si>
    <t>Carb 4 = 403 pH 9.2               Carb 6 = 360 pH 7.7</t>
  </si>
  <si>
    <t>C2 moll colour -1353 bx-72.89 ph-6.3</t>
  </si>
  <si>
    <t>IGFL no.536 2/2 =15</t>
  </si>
  <si>
    <t>CARB 4 =425 ph 8.9               CARB 6 =446 ph 7.5</t>
  </si>
  <si>
    <t>CARB 4 =412 ph 9.1               CARB 6 =386 ph 7.7</t>
  </si>
  <si>
    <t>NSACB no.31 =354</t>
  </si>
  <si>
    <t>Line2 A1 bin3/4 =49</t>
  </si>
  <si>
    <t>S1 no.345 3/3 =77</t>
  </si>
  <si>
    <t>CARB 4 =442 ph 8.8               CARB 6 =423 ph 7.9</t>
  </si>
  <si>
    <t>CARB 4 =429 ph8.9                CARB 6 =433 ph 7.7</t>
  </si>
  <si>
    <t>C2 MOL=  1447  78.05  5.9</t>
  </si>
  <si>
    <t>CARB 4= 486 PH= 8.8           CARB 6= 432 PH= 7.8</t>
  </si>
  <si>
    <t>CARB 4= 493 PH= 8.9           CARB 6= 439 PH= 7.7</t>
  </si>
  <si>
    <t>L4 542 CW 2/2=  16</t>
  </si>
  <si>
    <t>L1 478 CW 2/3=  39</t>
  </si>
  <si>
    <t>L2 493 CW 4/4=  48</t>
  </si>
  <si>
    <t>L3 348 CW 3/3=  72</t>
  </si>
  <si>
    <t>CARB 4= 469 PH= 8.7           CARB 6= 404 PH= 7.9</t>
  </si>
  <si>
    <t>CARB 4= 441 PH= 8.8           CARB 6= 381 PH= 7.7</t>
  </si>
  <si>
    <t>Carb 4 = 434 pH 9.2               Carb 6 = 387 pH 7.5</t>
  </si>
  <si>
    <t>Carb 4 = 421 pH 9.2               Carb 6 = 374 pH 7.8</t>
  </si>
  <si>
    <t>S1 no.352 = 78 c/w 3/3</t>
  </si>
  <si>
    <t>IG no.551 = 15 c/w 2/2</t>
  </si>
  <si>
    <t>Carb 4 = 409 pH 9.1               Carb 6 = 357 pH 7.6</t>
  </si>
  <si>
    <t>Carb 4 = 424 pH 9.0               Carb 6 = 385 pH 7.7</t>
  </si>
  <si>
    <t>C2 moll colour-1171 bx-74.69 ph-6.6</t>
  </si>
  <si>
    <t>CARB 4 =410 ph 9.0                CARB 6 =392 ph 7.8</t>
  </si>
  <si>
    <t>CARB 4 =401 ph 8.8                CARB 6 =404 ph 8.0</t>
  </si>
  <si>
    <t>IGFL no.555 2/2 =14</t>
  </si>
  <si>
    <t>S1 no.357 3/3 =73</t>
  </si>
  <si>
    <t>CARB 4 =429 ph 8.8                CARB 6 =392 ph 8.1</t>
  </si>
  <si>
    <t>CARB 4 =444 ph 8.9                CARB 6 =401 ph 8.2</t>
  </si>
  <si>
    <t>NSA CB    32   =  338</t>
  </si>
  <si>
    <t>C2 MOL=  1296  78.02  6.1</t>
  </si>
  <si>
    <t>CARB 4= 434 PH= 8.9       CARB 6= 398 PH= 7.7</t>
  </si>
  <si>
    <t>CARB 4= 423 PH= 8.8       CARB 6= 389 PH= 7.8</t>
  </si>
  <si>
    <t>L4 562 CW 2/2=  16</t>
  </si>
  <si>
    <t>L1 494 CW 2/3=  37</t>
  </si>
  <si>
    <t>L2 510 CW 4/4=  47</t>
  </si>
  <si>
    <t>L3 361 CW 3/3=  69</t>
  </si>
  <si>
    <t>CARB 4= 431 PH= 8.9       CARB 6= 377 PH= 7.7</t>
  </si>
  <si>
    <t>CARB 4= 420 PH= 8.8       CARB 6= 376 PH= 7.6</t>
  </si>
  <si>
    <t>C2 MOLL CLR 1442</t>
  </si>
  <si>
    <t>CARB NO 4 PH 9.3 CLR 421</t>
  </si>
  <si>
    <t>CARB NO 6 PH 7.4 CLR 359</t>
  </si>
  <si>
    <t>CARB NO 4 PH 9.2 CLR 430</t>
  </si>
  <si>
    <t>CARB NO 6 PH 7.5 CLR 364</t>
  </si>
  <si>
    <t>L 4 568 2/2 CLR 16</t>
  </si>
  <si>
    <t>S 1 365 3/3 CLR 64</t>
  </si>
  <si>
    <t>L 1 501 2/3 CLR 32</t>
  </si>
  <si>
    <t>L 2 518 4/4 CLR 45</t>
  </si>
  <si>
    <t>CARB NO 4 PH 9.3 CLR 427</t>
  </si>
  <si>
    <t>CARB NO 6 PH 7.6 CLR 352</t>
  </si>
  <si>
    <t>CARB NO 4 PH 8.9 CLR 401</t>
  </si>
  <si>
    <t>CARB NO 6 PH 7.5 CLR 380</t>
  </si>
  <si>
    <t>C2 mol = 1530</t>
  </si>
  <si>
    <t>Carb 4 = 457 pH 8.8               Carb 6 = 462 pH 7.5</t>
  </si>
  <si>
    <t>IG no.578 = 14 c/w 2/2</t>
  </si>
  <si>
    <t>Carb 4 = 448 pH 8.8               Carb 6 = 460 pH 7.6</t>
  </si>
  <si>
    <t>Carb 4 = 493 pH 9.4               Carb 6 = 452 pH 8.3</t>
  </si>
  <si>
    <t>Carb 4 = 479 pH 9.2               Carb 6 = 446 pH 8.1</t>
  </si>
  <si>
    <t>L/ POL    33     =  1031</t>
  </si>
  <si>
    <t>CARB 4= 544 PH= 9.1       CARB 6= 481 PH= 8.1</t>
  </si>
  <si>
    <t>C2 MOL=  1469  78.33  6.2</t>
  </si>
  <si>
    <t>CARB 4= 537 PH= 9.0       CARB 6= 469 PH= 8.0</t>
  </si>
  <si>
    <t>L4 583 CW 2/2=  17</t>
  </si>
  <si>
    <t>L1 511 CW 2/3=  38</t>
  </si>
  <si>
    <t>L2 529 CW 4/4=  49</t>
  </si>
  <si>
    <t>L3 374 CW 3/3=  76</t>
  </si>
  <si>
    <t>CARB 4= 509 PH= 8.9       CARB 6= 448 PH= 8.1</t>
  </si>
  <si>
    <t>CARB NO 4 PH 9,1 CLR 525</t>
  </si>
  <si>
    <t>CARB NO 4 PH 7.9 CLR 484</t>
  </si>
  <si>
    <t>c 2 moll clr 1535</t>
  </si>
  <si>
    <t>carb no 4 ph 9.5 clr 509</t>
  </si>
  <si>
    <t>carb no 6 ph 8.5 clr 471</t>
  </si>
  <si>
    <t>nsacb 34 clr 546</t>
  </si>
  <si>
    <t>l 4 590 2/2 clr 15</t>
  </si>
  <si>
    <t>s 1 377 3/3 clr 77</t>
  </si>
  <si>
    <t>l 1 501 2/3 clr 36</t>
  </si>
  <si>
    <t>l 2 518 4/4 clr 47</t>
  </si>
  <si>
    <t>carb no 4 ph 9.3 clr 505</t>
  </si>
  <si>
    <t>carb no 6 ph 8.2 clr 462</t>
  </si>
  <si>
    <t>cacb no 4 ph 9.3 clr 654</t>
  </si>
  <si>
    <t>carb no 6 ph 7.8 clr 592</t>
  </si>
  <si>
    <t>C2 MOL=  1515  79.19  6.5</t>
  </si>
  <si>
    <t>CARB 4= 588 PH= 9.0          CARB 6= 525 PH= 7.8</t>
  </si>
  <si>
    <t>CARB 4= 597 PH= 8.9          CARB 6= 533 PH= 7.7</t>
  </si>
  <si>
    <t>L4 598 CW 2/2=  16</t>
  </si>
  <si>
    <t>L1 523 CW 2/3=  41</t>
  </si>
  <si>
    <t>L2 541 CW 4/4=  53</t>
  </si>
  <si>
    <t>L3 381 CW 3/3=  88</t>
  </si>
  <si>
    <t>L1 526 CW 3/3=  39</t>
  </si>
  <si>
    <t>L4 601 CW 2/2=  19</t>
  </si>
  <si>
    <t>CARB 4= 606 PH= 8.8          CARB 6= 521 PH= 7.5</t>
  </si>
  <si>
    <t>CARB 4= 555 PH= 8.8          CARB 6= 491 PH= 7.8</t>
  </si>
  <si>
    <t>CARB 4= 543 PH= 8.9          CARB 6= 474 PH= 7.8</t>
  </si>
  <si>
    <t>NSA CB    35   =  331</t>
  </si>
  <si>
    <t>C2 MOL=  1479  78.09  6.0</t>
  </si>
  <si>
    <t>CARB 4= 509 PH= 8.7          CARB 6= 444 PH= 7.6</t>
  </si>
  <si>
    <t>L4 605 CW 2/2=  17</t>
  </si>
  <si>
    <t>L1 529 CW 2/3=  38</t>
  </si>
  <si>
    <t>L2 547 CW 4/4=  47</t>
  </si>
  <si>
    <t>L3 383 CW 3/3=  79</t>
  </si>
  <si>
    <t>CARB 4= 477 PH= 8.8          CARB 6= 429 PH= 7.7</t>
  </si>
  <si>
    <t>CARB 4= 446 PH= 8.9          CARB 6= 391 PH= 7.8</t>
  </si>
  <si>
    <t>C2 MOLL CLR 1391</t>
  </si>
  <si>
    <t>carb no 4 ph 9.3 clr 470</t>
  </si>
  <si>
    <t>carb no 6 ph 8.7 clr 383</t>
  </si>
  <si>
    <t>carb no 4 ph 9,2 clr 455</t>
  </si>
  <si>
    <t>carb no 6 ph 8.6 clr 372</t>
  </si>
  <si>
    <t>l 4 612 2/2 clr 16</t>
  </si>
  <si>
    <t>s 1 388 3/3 clr 68</t>
  </si>
  <si>
    <t>l 1 537 3/3 clr 34</t>
  </si>
  <si>
    <t>l 2 556 4/4 clr 47</t>
  </si>
  <si>
    <t>carb no 4 ph 9.2 clr 433</t>
  </si>
  <si>
    <t>carb no 6 ph 8.5 clr 358</t>
  </si>
  <si>
    <t>carb no 4 ph 8.9 clr 415</t>
  </si>
  <si>
    <t>carb no 6 ph 7.7 clr 398</t>
  </si>
  <si>
    <t>C2 MOL=  1569  79.25  5.9</t>
  </si>
  <si>
    <t>CARB 4= 515 PH= 8.9         CARB 6= 497 PH= 7.5</t>
  </si>
  <si>
    <t>CARB 4= 506 PH= 8.8         CARB 6= 480 PH= 7.5</t>
  </si>
  <si>
    <t>NSA CB   36    =  349</t>
  </si>
  <si>
    <t>L1 540 CW 3/3=  36</t>
  </si>
  <si>
    <t>L2 560 CW 4/4=  45</t>
  </si>
  <si>
    <t>L3 393 CW 3/3=  76</t>
  </si>
  <si>
    <t>L4 619 CW 2/2=  17</t>
  </si>
  <si>
    <t>CARB 4= 522 PH= 9.0         CARB 6= 489 PH= 7.3</t>
  </si>
  <si>
    <t>CARB 4= 533 PH= 8.9         CARB 6= 478 PH= 7.4</t>
  </si>
  <si>
    <t>CARB 4= 545 PH= 8.8          CARB 6= 482 PH= 7.5</t>
  </si>
  <si>
    <t>C2 MOL=  1533  79.52  5.9</t>
  </si>
  <si>
    <t>CARB 4= 561 PH= 9.0          CARB 6= 477 PH= 7.6</t>
  </si>
  <si>
    <t>L4 626 CW 2/2=  18</t>
  </si>
  <si>
    <t>L1 546 CW 3/3=  37</t>
  </si>
  <si>
    <t>L2 567 CW 4/4=  49</t>
  </si>
  <si>
    <t>L3 397 CW 3/3=  81</t>
  </si>
  <si>
    <t>CARB 4= 593 PH= 8.8          CARB 6= 511 PH= 7.5</t>
  </si>
  <si>
    <t>C2 moll colour-1482 bx-75.36 ph-6.5</t>
  </si>
  <si>
    <t>IGFL no.634 2/2 =18</t>
  </si>
  <si>
    <t>Line1 A1 bin13/15 =37</t>
  </si>
  <si>
    <t>Line21 A1 bin3/4 =48</t>
  </si>
  <si>
    <t>S1 no.401 3/3 =79</t>
  </si>
  <si>
    <t>CARB 4 =536 ph-8.6                   CARB 6 =490 ph-7.5</t>
  </si>
  <si>
    <t>CARB 4 =518 ph-8.5                   CARB 6 =477 ph-7.3</t>
  </si>
  <si>
    <t>CARB 4 =529 ph-8.7                   CARB 6 =482 ph-7.3</t>
  </si>
  <si>
    <t>CARB 4 =544 ph-8.8                   CARB 6 =494 ph-7.1</t>
  </si>
  <si>
    <t>C2 MOL=  1609  78.86  6.1</t>
  </si>
  <si>
    <t>CARB 4= 539 PH=8.1         CARB 6= 519 PH= 6.8</t>
  </si>
  <si>
    <t>CARB 4= 551 PH=8.3         CARB 6= 525 PH= 7.0</t>
  </si>
  <si>
    <t>55.77/61.70</t>
  </si>
  <si>
    <t>L4 637 CW 2/2=  19</t>
  </si>
  <si>
    <t>L1 554 CW 3/3=  35</t>
  </si>
  <si>
    <t>L2 577 CW 4/4=  45</t>
  </si>
  <si>
    <t>L3 403 CW 3/3=  82</t>
  </si>
  <si>
    <t>CARB 4= 568 PH= 8.1        CARB 6= 531 PH= 6.9</t>
  </si>
  <si>
    <t>CARB 4= 509 PH=7.9         CARB 6= 469 PH= 7.5</t>
  </si>
  <si>
    <t>c2 moll clr 1444</t>
  </si>
  <si>
    <t>carb no 4 ph 7.8 clr 524</t>
  </si>
  <si>
    <t>carb no 6 ph 7.4 clr 575</t>
  </si>
  <si>
    <t>carb no 4 ph 7.9 clr 518</t>
  </si>
  <si>
    <t>carb no 6 ph 7.5 clr 564</t>
  </si>
  <si>
    <t>l 4 640 2/2 clr 18</t>
  </si>
  <si>
    <t>carb no 4 ph 8.0 clr 586</t>
  </si>
  <si>
    <t>carb no 6 ph 7.2 clr 596</t>
  </si>
  <si>
    <t>l 1 557 3/3 clr 38</t>
  </si>
  <si>
    <t>l 2 583 4/4 clr 49</t>
  </si>
  <si>
    <t>s1 410 3/3 clr 84</t>
  </si>
  <si>
    <t>carb no 4 ph 7.7 clr 628</t>
  </si>
  <si>
    <t>carb no 6 ph 7.2 clr 612</t>
  </si>
  <si>
    <t>C2 moll colour-1296 bx-75.64 ph-6.6</t>
  </si>
  <si>
    <t>CARB 4 =684 ph-8.8                    CARB 6 =583 ph-7.7</t>
  </si>
  <si>
    <t>CARB 4 =652 ph-8.4                    CARB 6 =596 ph-7.5</t>
  </si>
  <si>
    <t>Line2 A1 bin3/4 =47</t>
  </si>
  <si>
    <t>S1 no.409 3/3 =78</t>
  </si>
  <si>
    <t>IGFL no.649 2/2 =17</t>
  </si>
  <si>
    <t>CARB 4 =570 ph-7.6                    CARB 6 =556 ph-7.0</t>
  </si>
  <si>
    <t>CARB 4 =603 ph-8.1                    CARB 6 =569 ph-7.3</t>
  </si>
  <si>
    <t>c2 moll clr 1546</t>
  </si>
  <si>
    <t>carb no 4 ph 8.4 clr 533</t>
  </si>
  <si>
    <t>carb no 6 ph 7.3 clr 562</t>
  </si>
  <si>
    <t>carb no 4 ph 8.3 clr 540</t>
  </si>
  <si>
    <t>carb no 6 ph 7.4 clr 550</t>
  </si>
  <si>
    <t>l 4 658 2/2 clr 19</t>
  </si>
  <si>
    <t>l 1 562 3/3 clr 39</t>
  </si>
  <si>
    <t>l 2 591 4/4 clr 49</t>
  </si>
  <si>
    <t>s1 411 3/3 clr 74</t>
  </si>
  <si>
    <t>carb no 4 ph 8.6 clr 490</t>
  </si>
  <si>
    <t>carb no 6 ph 7.5 clr 513</t>
  </si>
  <si>
    <t>carb no 4 ph 8.7 clr 498</t>
  </si>
  <si>
    <t>carb no 6 ph 7.8 clr 511</t>
  </si>
  <si>
    <t>c 2 moll clr 1442</t>
  </si>
  <si>
    <t>carb no 4 ph 9.2 clr 527</t>
  </si>
  <si>
    <t>carb no 6 ph 8.1 clr 553</t>
  </si>
  <si>
    <t>l 4 660 2/2 clr 16</t>
  </si>
  <si>
    <t>carb no 4 ph 8.8 clr 519</t>
  </si>
  <si>
    <t>carb no 6 ph 8.0 clr 551</t>
  </si>
  <si>
    <t>s 1 595 4/4 clr 78</t>
  </si>
  <si>
    <t>l 1 564 3/3 a1 bin 13/15 clr 35</t>
  </si>
  <si>
    <t>l 2 597 4/4 a1 bin 3/4 clr 46</t>
  </si>
  <si>
    <t>carb no 4 ph 8.9 clr 528</t>
  </si>
  <si>
    <t>carb no 6 ph 7.9 clr 558</t>
  </si>
  <si>
    <t>CARB 4 =688 ph-9.1         CARB 6 =551 ph-8.7</t>
  </si>
  <si>
    <t>C2  moll colour-1475 bx-75.96 ph-6.2</t>
  </si>
  <si>
    <t>CARB 4 =602 ph-9.0                      CARB 6 =539 ph-8.5</t>
  </si>
  <si>
    <t>CARB 4 =542 ph-8.8                      CARB 6 =526 ph-8.4</t>
  </si>
  <si>
    <t>IGFL no.666 2/2 =16</t>
  </si>
  <si>
    <t>S1 no.413 3/3 =82</t>
  </si>
  <si>
    <t>Line1 A1 bin13/15 =34</t>
  </si>
  <si>
    <t>CARB 4 =559 ph-8.9                      CARB 6 =502 ph-8.5</t>
  </si>
  <si>
    <t>CARB 4 =585 ph-9.0                      CARB 6 =497 ph-8.6</t>
  </si>
  <si>
    <t>C2 mol = 1567</t>
  </si>
  <si>
    <t>Carb 4 = 560 pH 8.8               Carb 6 = 503 pH 8.4</t>
  </si>
  <si>
    <t>S1 no.416 = 84 c/w 3/3</t>
  </si>
  <si>
    <t>IG no.669 = 17 c/w 2/2</t>
  </si>
  <si>
    <t xml:space="preserve">A1 L2 Bin 3/4 = 45 </t>
  </si>
  <si>
    <t>Carb 4 = 541 pH 8.9              Carb 6 = 498 pH 8.5</t>
  </si>
  <si>
    <t>Carb 4 = 529 pH 8.7               Carb 6 = 480 pH 8.3</t>
  </si>
  <si>
    <t xml:space="preserve">Carb 4 = 520 pH 8.8               Carb 6 = 468 pH 8.4  </t>
  </si>
  <si>
    <t>c2 moll clr 1498</t>
  </si>
  <si>
    <t>carb n0 4 ph 8.6 clr 473</t>
  </si>
  <si>
    <t>carb no 6 ph 8.5 clr 477</t>
  </si>
  <si>
    <t>carb no 4 ph 8.6 clr 506</t>
  </si>
  <si>
    <t>carb no 6 ph 8.3 clr 443</t>
  </si>
  <si>
    <t>l 1 572 3/3 clr 35</t>
  </si>
  <si>
    <t>l 4 675 2/2 clr 17</t>
  </si>
  <si>
    <t>l 2 607 4/4 clr 48</t>
  </si>
  <si>
    <t>l 3 419 3/3 clr 78</t>
  </si>
  <si>
    <t>carb no 4 ph 8.1 clr 515</t>
  </si>
  <si>
    <t>carb no 6 ph 7.3 clr 436</t>
  </si>
  <si>
    <t>carb no 6 ph 7.2 clr 424</t>
  </si>
  <si>
    <t>C2 MOL=  1667  79.08  6.0</t>
  </si>
  <si>
    <t>CARB 4= 609 PH= 9.1            CARB 6= 555 PH= 8.0</t>
  </si>
  <si>
    <t>CARB 4= 588 PH= 9.1            CARB 6= 509 PH= 7.9</t>
  </si>
  <si>
    <t>L4 677 CW 2/2=  19</t>
  </si>
  <si>
    <t>L1 578 CW 3/3=  41</t>
  </si>
  <si>
    <t>L2 612 CW 4/4=  53</t>
  </si>
  <si>
    <t>L3 422 CW 3/3=  87</t>
  </si>
  <si>
    <t>CARB 4= 569 PH= 9.0            CARB 6= 515 PH= 7.8</t>
  </si>
  <si>
    <t>CARB 4= 622 PH= 9.1            CARB 6= 587 PH= 7.1</t>
  </si>
  <si>
    <t>C2 mol = 1745</t>
  </si>
  <si>
    <t>S1 no.423 = 94 c/w 3/3</t>
  </si>
  <si>
    <t>IG no.683 = 20 c/w 2/2</t>
  </si>
  <si>
    <t>A1 L2 Bin 3/4 = 52</t>
  </si>
  <si>
    <t xml:space="preserve">Carb 4 = 676 pH 9.8               Carb 6 = 514 pH 7.0            </t>
  </si>
  <si>
    <t>Carb 4 = 654 pH 9.8               Carb 6 = 504 pH 7.1</t>
  </si>
  <si>
    <t>C2 moll colour-1659 bx-79.94 ph-6.5</t>
  </si>
  <si>
    <t>CARB 4 =706 ph-9.6                 CARB 6 =542 ph-7.1</t>
  </si>
  <si>
    <t>CARB 4 =759 ph-9.4                 CARB 6 =573 ph-7.2</t>
  </si>
  <si>
    <t>322`</t>
  </si>
  <si>
    <t>IGFL no.687 2/2 =20</t>
  </si>
  <si>
    <t>S1 no.426 3/3 =176</t>
  </si>
  <si>
    <t>CARB 4 =682 ph-9.7                 CARB 6 =565 ph-7.6</t>
  </si>
  <si>
    <t>CARB 4 =723 ph-9.5                 CARB 6 =569 ph-7.4</t>
  </si>
  <si>
    <t>Line2 A1 bin3/4 =69</t>
  </si>
  <si>
    <t>Line1 A1 bin13/15 =76</t>
  </si>
  <si>
    <t>17..14</t>
  </si>
  <si>
    <t>CARB 4= 679 PH= 9.1         CARB 6= 588 PH= 7.9</t>
  </si>
  <si>
    <t>C2 MOL= 1597  79.05  7.1</t>
  </si>
  <si>
    <t>CARB 4= 651 PH= 9.0         CARB 6= 549 PH= 7.7</t>
  </si>
  <si>
    <t>L4 692 CW 2/2=  22</t>
  </si>
  <si>
    <t>L1 590 CW 3/3=  50</t>
  </si>
  <si>
    <t>L2 628 CW 4/4=  61</t>
  </si>
  <si>
    <t>L3 430 CW 3/3=  131</t>
  </si>
  <si>
    <t>CARB 4= 611 PH= 9.0         CARB 6= 531 PH= 7.9</t>
  </si>
  <si>
    <t>CARB 4= 644 PH= 9.1         CARB 6= 574 PH= 8.1</t>
  </si>
  <si>
    <t>c2 moll clr 2380 bx 74.62</t>
  </si>
  <si>
    <t>carb no 4 ph 9.8 clr 1051</t>
  </si>
  <si>
    <t>carb no 6 ph 8.1 clr 1088</t>
  </si>
  <si>
    <t>carb no 4 ph 10.0 clr 863</t>
  </si>
  <si>
    <t>carb no 6 ph 7.7 clr 725</t>
  </si>
  <si>
    <t>l 1 594 3/3 clr 56</t>
  </si>
  <si>
    <t>l 2 631 4/4 clr 99</t>
  </si>
  <si>
    <t>l 4 697 4/4 clr 22</t>
  </si>
  <si>
    <t>s 1 433 3/3 clr 117</t>
  </si>
  <si>
    <t>carb no 4 ph 9.6 clr 785</t>
  </si>
  <si>
    <t>carb no 6 ph 7.5 clr 749</t>
  </si>
  <si>
    <t>carb no 4 ph 9.2 clr 840</t>
  </si>
  <si>
    <t>carb no 6 ph 7.2 clr 761</t>
  </si>
  <si>
    <t>CARB 4 =969 ph-9.4                CARB 6 =726 ph-7.2</t>
  </si>
  <si>
    <t>CARB 4 =1002 ph-9.7              CARB 6 =689 ph-7.0</t>
  </si>
  <si>
    <t>C2 moll colour-2388 bx-76.42 ph-7.2</t>
  </si>
  <si>
    <t>Line1 A1 bin13/15 =63</t>
  </si>
  <si>
    <t>Line2 A1 bin3/4 =74</t>
  </si>
  <si>
    <t>S1 no.433 3/3 =125</t>
  </si>
  <si>
    <t>IGFL no.700 2/2 =51</t>
  </si>
  <si>
    <t>CARB 4 =867 ph-9.4                CARB 6 =754 ph-7.3</t>
  </si>
  <si>
    <t>CARB 4 =955 ph-9.5                CARB 6 =726 ph-7.1</t>
  </si>
  <si>
    <t>C2 MOL= 2505  78.54  6.9</t>
  </si>
  <si>
    <t>CARB 4= 855 PH= 8.9          CARB 6= 811 PH= 7.1</t>
  </si>
  <si>
    <t>CARB 4= 869 PH= 9.0          CARB 6= 823 PH= 7.2</t>
  </si>
  <si>
    <t>L1 600 CW 3/3=  61</t>
  </si>
  <si>
    <t>L2 637 CW 4/4=  79</t>
  </si>
  <si>
    <t>L3 435 CW 3/3=  135</t>
  </si>
  <si>
    <t>L4 704 CW 2/2=  39</t>
  </si>
  <si>
    <t>CARB 4= 845 PH= 9.1          CARB 6= 809 PH= 7.3</t>
  </si>
  <si>
    <t>CARB 4= 791 PH= 8.9          CARB 6= 760 PH= 7.1</t>
  </si>
  <si>
    <t>C 2 MOLL CLR 2354</t>
  </si>
  <si>
    <t>carb no 4 ph 9.2 clr 817</t>
  </si>
  <si>
    <t>carb no 6 ph 7.4 clr 849</t>
  </si>
  <si>
    <t>carb no 4 ph 8.4 clr 725</t>
  </si>
  <si>
    <t>carb no 6 ph 7.2 clr 795</t>
  </si>
  <si>
    <t>trace sugar</t>
  </si>
  <si>
    <t>carb no 4 ph 8.8 clr 486</t>
  </si>
  <si>
    <t>s 1 439 3/3 clr 199</t>
  </si>
  <si>
    <t xml:space="preserve">   </t>
  </si>
  <si>
    <t>carb no 4 ph 8.9 clr 368</t>
  </si>
  <si>
    <t>carb no 6 ph 8.2 clr 596</t>
  </si>
  <si>
    <t>l 4 707 2/2 clr 33</t>
  </si>
  <si>
    <t>l 1 606 3/3 clr 68</t>
  </si>
  <si>
    <t>l 2 642 4/4 clr 132</t>
  </si>
  <si>
    <t>C2 moll colour-1497 bx-76.47 ph-7.4</t>
  </si>
  <si>
    <t>S1 no.439 1/1 =601</t>
  </si>
  <si>
    <t>S1 no.440 1/1 =622</t>
  </si>
  <si>
    <t>CARB 4 =626 ph-8.9              CARB 6 =693 ph-7.2</t>
  </si>
  <si>
    <t>CARB 4 =562 ph-8.8              CARB 6 =637 ph-7.5</t>
  </si>
  <si>
    <t>Line2 A1 bin3/4 =102</t>
  </si>
  <si>
    <t>Line1 A1 bin13/15 =61</t>
  </si>
  <si>
    <t>CARB 4 =810 ph-9.5              CARB 6 =753 ph-7.1</t>
  </si>
  <si>
    <t>CARB 4 =749 ph-9.2              CARB 6 =726 ph-7.2</t>
  </si>
  <si>
    <t>IGFL no.711 2/2 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</si>
</sst>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40" xfId="0" applyBorder="1"/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0" fontId="0" fillId="0" borderId="44" xfId="0" applyNumberFormat="1" applyBorder="1" applyAlignment="1">
      <alignment horizontal="center" vertical="center"/>
    </xf>
    <xf numFmtId="10" fontId="0" fillId="0" borderId="47" xfId="0" applyNumberFormat="1" applyBorder="1" applyAlignment="1">
      <alignment horizontal="center" vertical="center"/>
    </xf>
    <xf numFmtId="164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4" fontId="0" fillId="2" borderId="9" xfId="0" applyNumberFormat="1" applyFill="1" applyBorder="1"/>
    <xf numFmtId="0" fontId="0" fillId="4" borderId="9" xfId="0" applyFill="1" applyBorder="1"/>
    <xf numFmtId="165" fontId="0" fillId="4" borderId="9" xfId="0" applyNumberFormat="1" applyFill="1" applyBorder="1"/>
    <xf numFmtId="0" fontId="0" fillId="0" borderId="0" xfId="0" applyAlignment="1">
      <alignment horizontal="center" vertical="center"/>
    </xf>
    <xf numFmtId="10" fontId="0" fillId="4" borderId="0" xfId="0" applyNumberFormat="1" applyFill="1"/>
    <xf numFmtId="165" fontId="0" fillId="4" borderId="9" xfId="1" applyNumberFormat="1" applyFont="1" applyFill="1" applyBorder="1"/>
    <xf numFmtId="0" fontId="7" fillId="0" borderId="9" xfId="2" applyFont="1" applyBorder="1" applyAlignment="1">
      <alignment horizontal="center" vertical="center"/>
    </xf>
    <xf numFmtId="0" fontId="2" fillId="0" borderId="0" xfId="0" applyFont="1"/>
    <xf numFmtId="4" fontId="0" fillId="0" borderId="0" xfId="1" applyNumberFormat="1" applyFont="1"/>
    <xf numFmtId="0" fontId="8" fillId="0" borderId="9" xfId="2" applyFont="1" applyBorder="1" applyAlignment="1">
      <alignment horizontal="center" vertical="center"/>
    </xf>
    <xf numFmtId="4" fontId="0" fillId="0" borderId="0" xfId="1" applyNumberFormat="1" applyFont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8" xfId="0" applyFont="1" applyBorder="1"/>
    <xf numFmtId="4" fontId="0" fillId="0" borderId="48" xfId="1" applyNumberFormat="1" applyFont="1" applyBorder="1"/>
    <xf numFmtId="2" fontId="0" fillId="0" borderId="48" xfId="0" applyNumberFormat="1" applyFont="1" applyBorder="1" applyAlignment="1">
      <alignment horizontal="center" vertical="center"/>
    </xf>
    <xf numFmtId="4" fontId="2" fillId="4" borderId="48" xfId="1" applyNumberFormat="1" applyFont="1" applyFill="1" applyBorder="1" applyAlignment="1">
      <alignment horizontal="center" vertical="center"/>
    </xf>
    <xf numFmtId="4" fontId="2" fillId="0" borderId="48" xfId="1" applyNumberFormat="1" applyFont="1" applyBorder="1" applyAlignment="1">
      <alignment horizontal="center"/>
    </xf>
    <xf numFmtId="4" fontId="2" fillId="4" borderId="48" xfId="1" applyNumberFormat="1" applyFont="1" applyFill="1" applyBorder="1" applyAlignment="1">
      <alignment horizontal="center"/>
    </xf>
    <xf numFmtId="2" fontId="2" fillId="4" borderId="48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4" fontId="0" fillId="0" borderId="48" xfId="1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/>
    <xf numFmtId="165" fontId="0" fillId="0" borderId="0" xfId="0" applyNumberFormat="1" applyFill="1" applyBorder="1"/>
    <xf numFmtId="165" fontId="0" fillId="0" borderId="0" xfId="1" applyNumberFormat="1" applyFont="1" applyFill="1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48" xfId="1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4" fontId="2" fillId="0" borderId="0" xfId="1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4" fontId="0" fillId="0" borderId="48" xfId="1" applyNumberFormat="1" applyFont="1" applyBorder="1" applyAlignment="1">
      <alignment horizontal="center" vertical="center"/>
    </xf>
    <xf numFmtId="9" fontId="2" fillId="0" borderId="48" xfId="1" applyFont="1" applyBorder="1" applyAlignment="1">
      <alignment horizontal="center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right"/>
    </xf>
  </cellXfs>
  <cellStyles count="3">
    <cellStyle name="Normal" xfId="0" builtinId="0"/>
    <cellStyle name="Normal 3" xfId="2" xr:uid="{CB051509-B6A5-4F4F-8412-28CFD766BD9F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E65-E79D-4FF1-82A2-FB4E786D888F}">
  <dimension ref="A1:X36"/>
  <sheetViews>
    <sheetView workbookViewId="0">
      <selection activeCell="G15" sqref="G15"/>
    </sheetView>
  </sheetViews>
  <sheetFormatPr baseColWidth="10" defaultColWidth="9.1640625" defaultRowHeight="15" x14ac:dyDescent="0.2"/>
  <cols>
    <col min="1" max="1" width="9.1640625" style="63"/>
    <col min="2" max="4" width="9.1640625" style="63" hidden="1" customWidth="1"/>
    <col min="5" max="5" width="11.83203125" style="78" hidden="1" customWidth="1"/>
    <col min="6" max="7" width="12" style="78" hidden="1" customWidth="1"/>
    <col min="8" max="8" width="11.83203125" style="85" bestFit="1" customWidth="1"/>
    <col min="9" max="11" width="9.1640625" style="85" hidden="1" customWidth="1"/>
    <col min="12" max="12" width="11.83203125" style="85" bestFit="1" customWidth="1"/>
    <col min="13" max="21" width="9.1640625" style="83" customWidth="1"/>
    <col min="22" max="23" width="9.1640625" style="63" customWidth="1"/>
    <col min="24" max="24" width="10.5" style="78" bestFit="1" customWidth="1"/>
    <col min="25" max="16384" width="9.1640625" style="63"/>
  </cols>
  <sheetData>
    <row r="1" spans="1:24" x14ac:dyDescent="0.2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</row>
    <row r="2" spans="1:24" x14ac:dyDescent="0.2">
      <c r="E2" s="108"/>
      <c r="F2" s="108"/>
      <c r="G2" s="108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96"/>
      <c r="B3" s="96"/>
      <c r="C3" s="96"/>
      <c r="D3" s="96"/>
      <c r="E3" s="105" t="s">
        <v>1</v>
      </c>
      <c r="F3" s="105" t="s">
        <v>2</v>
      </c>
      <c r="G3" s="110" t="s">
        <v>3</v>
      </c>
      <c r="H3" s="105" t="s">
        <v>1</v>
      </c>
      <c r="I3" s="99"/>
      <c r="J3" s="99"/>
      <c r="K3" s="99"/>
      <c r="L3" s="111" t="s">
        <v>2</v>
      </c>
      <c r="M3" s="111" t="s">
        <v>4</v>
      </c>
      <c r="N3" s="111"/>
      <c r="O3" s="111"/>
      <c r="P3" s="111" t="s">
        <v>5</v>
      </c>
      <c r="Q3" s="111"/>
      <c r="R3" s="111"/>
      <c r="S3" s="111" t="s">
        <v>6</v>
      </c>
      <c r="T3" s="111"/>
      <c r="U3" s="111"/>
      <c r="V3" s="110" t="s">
        <v>7</v>
      </c>
      <c r="W3" s="110"/>
      <c r="X3" s="110" t="s">
        <v>3</v>
      </c>
    </row>
    <row r="4" spans="1:24" x14ac:dyDescent="0.2">
      <c r="A4" s="97"/>
      <c r="B4" s="97"/>
      <c r="C4" s="97"/>
      <c r="D4" s="97"/>
      <c r="E4" s="106"/>
      <c r="F4" s="106"/>
      <c r="G4" s="110"/>
      <c r="H4" s="106"/>
      <c r="I4" s="99"/>
      <c r="J4" s="99"/>
      <c r="K4" s="99"/>
      <c r="L4" s="111"/>
      <c r="M4" s="99" t="s">
        <v>0</v>
      </c>
      <c r="N4" s="99" t="s">
        <v>8</v>
      </c>
      <c r="O4" s="99" t="s">
        <v>9</v>
      </c>
      <c r="P4" s="99" t="s">
        <v>0</v>
      </c>
      <c r="Q4" s="99" t="s">
        <v>8</v>
      </c>
      <c r="R4" s="99" t="s">
        <v>9</v>
      </c>
      <c r="S4" s="99" t="s">
        <v>0</v>
      </c>
      <c r="T4" s="99" t="s">
        <v>8</v>
      </c>
      <c r="U4" s="99" t="s">
        <v>9</v>
      </c>
      <c r="V4" s="110"/>
      <c r="W4" s="110"/>
      <c r="X4" s="110"/>
    </row>
    <row r="5" spans="1:24" ht="16" x14ac:dyDescent="0.2">
      <c r="A5" s="81">
        <v>1</v>
      </c>
      <c r="B5" s="63">
        <f ca="1">INDIRECT("'"&amp;A5&amp;"'!$f$30")</f>
        <v>84.2</v>
      </c>
      <c r="C5" s="63">
        <f ca="1">INDIRECT("'"&amp;A5&amp;"'!$f$87")</f>
        <v>84.65</v>
      </c>
      <c r="D5" s="63">
        <f t="shared" ref="D5:D33" ca="1" si="0">INDIRECT("'"&amp;A5&amp;"'!$f$142")</f>
        <v>83.93</v>
      </c>
      <c r="E5" s="86"/>
      <c r="F5" s="86"/>
      <c r="G5" s="86"/>
      <c r="H5" s="99">
        <f ca="1">IF(AVERAGE(B5:D5)=0, " ",AVERAGE(B5:D5))</f>
        <v>84.26</v>
      </c>
      <c r="I5" s="99">
        <f ca="1">INDIRECT("'"&amp;A5&amp;"'!$f$31")</f>
        <v>72.64</v>
      </c>
      <c r="J5" s="99">
        <f ca="1">INDIRECT("'"&amp;A5&amp;"'!$f$88")</f>
        <v>72.48</v>
      </c>
      <c r="K5" s="99">
        <f t="shared" ref="K5:K33" ca="1" si="1">INDIRECT("'"&amp;A5&amp;"'!$f$143")</f>
        <v>71.91</v>
      </c>
      <c r="L5" s="99">
        <f ca="1">IF(AVERAGE(I5:K5)=0, " ",AVERAGE(I5:K5))</f>
        <v>72.343333333333334</v>
      </c>
      <c r="M5" s="99" t="str">
        <f ca="1">INDIRECT("'"&amp;$A5&amp;"'!$f$169")</f>
        <v xml:space="preserve"> </v>
      </c>
      <c r="N5" s="99" t="str">
        <f t="shared" ref="N5:N33" ca="1" si="2">INDIRECT("'"&amp;$A5&amp;"'!$e$169")</f>
        <v xml:space="preserve"> </v>
      </c>
      <c r="O5" s="99" t="str">
        <f t="shared" ref="O5:O33" ca="1" si="3">INDIRECT("'"&amp;$A5&amp;"'!$d$169")</f>
        <v xml:space="preserve"> </v>
      </c>
      <c r="P5" s="99" t="str">
        <f t="shared" ref="P5:P33" ca="1" si="4">INDIRECT("'"&amp;$A5&amp;"'!$f$170")</f>
        <v xml:space="preserve"> </v>
      </c>
      <c r="Q5" s="99" t="str">
        <f t="shared" ref="Q5:Q33" ca="1" si="5">INDIRECT("'"&amp;$A5&amp;"'!$e$170")</f>
        <v xml:space="preserve"> </v>
      </c>
      <c r="R5" s="99" t="str">
        <f t="shared" ref="R5:R33" ca="1" si="6">INDIRECT("'"&amp;$A5&amp;"'!$d$170")</f>
        <v xml:space="preserve"> </v>
      </c>
      <c r="S5" s="99" t="str">
        <f t="shared" ref="S5:S33" ca="1" si="7">INDIRECT("'"&amp;$A5&amp;"'!$f$171")</f>
        <v xml:space="preserve"> </v>
      </c>
      <c r="T5" s="99" t="str">
        <f t="shared" ref="T5:T33" ca="1" si="8">INDIRECT("'"&amp;$A5&amp;"'!$e$171")</f>
        <v xml:space="preserve"> </v>
      </c>
      <c r="U5" s="99" t="str">
        <f t="shared" ref="U5:U33" ca="1" si="9">INDIRECT("'"&amp;$A5&amp;"'!$d$171")</f>
        <v xml:space="preserve"> </v>
      </c>
      <c r="V5" s="107" t="str">
        <f ca="1">IF(M5=" "," ",(M5-P5)/M5)</f>
        <v xml:space="preserve"> </v>
      </c>
      <c r="W5" s="107"/>
      <c r="X5" s="86">
        <v>53.84</v>
      </c>
    </row>
    <row r="6" spans="1:24" ht="16" x14ac:dyDescent="0.2">
      <c r="A6" s="81">
        <v>2</v>
      </c>
      <c r="B6" s="63">
        <f t="shared" ref="B6:B33" ca="1" si="10">INDIRECT("'"&amp;A6&amp;"'!$f$30")</f>
        <v>84.41</v>
      </c>
      <c r="C6" s="63">
        <f t="shared" ref="C6:C33" ca="1" si="11">INDIRECT("'"&amp;A6&amp;"'!$f$87")</f>
        <v>84.71</v>
      </c>
      <c r="D6" s="63">
        <f t="shared" ca="1" si="0"/>
        <v>84.84</v>
      </c>
      <c r="E6" s="86"/>
      <c r="F6" s="86"/>
      <c r="G6" s="86"/>
      <c r="H6" s="99">
        <f t="shared" ref="H6:H31" ca="1" si="12">IF(AVERAGE(B6:D6)=0, " ",AVERAGE(B6:D6))</f>
        <v>84.653333333333336</v>
      </c>
      <c r="I6" s="99">
        <f t="shared" ref="I6:I33" ca="1" si="13">INDIRECT("'"&amp;A6&amp;"'!$f$31")</f>
        <v>72.62</v>
      </c>
      <c r="J6" s="99">
        <f t="shared" ref="J6:J33" ca="1" si="14">INDIRECT("'"&amp;A6&amp;"'!$f$88")</f>
        <v>72.55</v>
      </c>
      <c r="K6" s="99">
        <f t="shared" ca="1" si="1"/>
        <v>72.39</v>
      </c>
      <c r="L6" s="99">
        <f t="shared" ref="L6:L33" ca="1" si="15">IF(AVERAGE(I6:K6)=0, " ",AVERAGE(I6:K6))</f>
        <v>72.52</v>
      </c>
      <c r="M6" s="99" t="str">
        <f ca="1">INDIRECT("'"&amp;$A6&amp;"'!$f$169")</f>
        <v xml:space="preserve"> </v>
      </c>
      <c r="N6" s="99" t="str">
        <f t="shared" ca="1" si="2"/>
        <v xml:space="preserve"> </v>
      </c>
      <c r="O6" s="99" t="str">
        <f t="shared" ca="1" si="3"/>
        <v xml:space="preserve"> </v>
      </c>
      <c r="P6" s="99" t="str">
        <f t="shared" ca="1" si="4"/>
        <v xml:space="preserve"> </v>
      </c>
      <c r="Q6" s="99" t="str">
        <f t="shared" ca="1" si="5"/>
        <v xml:space="preserve"> </v>
      </c>
      <c r="R6" s="99" t="str">
        <f t="shared" ca="1" si="6"/>
        <v xml:space="preserve"> </v>
      </c>
      <c r="S6" s="99" t="str">
        <f t="shared" ca="1" si="7"/>
        <v xml:space="preserve"> </v>
      </c>
      <c r="T6" s="99" t="str">
        <f t="shared" ca="1" si="8"/>
        <v xml:space="preserve"> </v>
      </c>
      <c r="U6" s="99" t="str">
        <f t="shared" ca="1" si="9"/>
        <v xml:space="preserve"> </v>
      </c>
      <c r="V6" s="107" t="str">
        <f ca="1">IF(M6=" "," ",(M6-P6)/M6)</f>
        <v xml:space="preserve"> </v>
      </c>
      <c r="W6" s="107"/>
      <c r="X6" s="86">
        <v>54.07</v>
      </c>
    </row>
    <row r="7" spans="1:24" ht="16" x14ac:dyDescent="0.2">
      <c r="A7" s="81">
        <v>3</v>
      </c>
      <c r="B7" s="63">
        <f t="shared" ca="1" si="10"/>
        <v>84.75</v>
      </c>
      <c r="C7" s="63">
        <f t="shared" ca="1" si="11"/>
        <v>84.12</v>
      </c>
      <c r="D7" s="63">
        <f t="shared" ca="1" si="0"/>
        <v>83.96</v>
      </c>
      <c r="E7" s="86"/>
      <c r="F7" s="86"/>
      <c r="G7" s="86"/>
      <c r="H7" s="99">
        <f t="shared" ca="1" si="12"/>
        <v>84.276666666666657</v>
      </c>
      <c r="I7" s="99">
        <f t="shared" ca="1" si="13"/>
        <v>74.64</v>
      </c>
      <c r="J7" s="99">
        <f t="shared" ca="1" si="14"/>
        <v>72.98</v>
      </c>
      <c r="K7" s="99">
        <f t="shared" ca="1" si="1"/>
        <v>72.709999999999994</v>
      </c>
      <c r="L7" s="99">
        <f t="shared" ca="1" si="15"/>
        <v>73.443333333333328</v>
      </c>
      <c r="M7" s="99" t="str">
        <f t="shared" ref="M7:M33" ca="1" si="16">INDIRECT("'"&amp;$A7&amp;"'!$f$169")</f>
        <v xml:space="preserve"> </v>
      </c>
      <c r="N7" s="99" t="str">
        <f t="shared" ca="1" si="2"/>
        <v xml:space="preserve"> </v>
      </c>
      <c r="O7" s="99" t="str">
        <f t="shared" ca="1" si="3"/>
        <v xml:space="preserve"> </v>
      </c>
      <c r="P7" s="99" t="str">
        <f t="shared" ca="1" si="4"/>
        <v xml:space="preserve"> </v>
      </c>
      <c r="Q7" s="99" t="str">
        <f t="shared" ca="1" si="5"/>
        <v xml:space="preserve"> </v>
      </c>
      <c r="R7" s="99" t="str">
        <f t="shared" ca="1" si="6"/>
        <v xml:space="preserve"> </v>
      </c>
      <c r="S7" s="99" t="str">
        <f t="shared" ca="1" si="7"/>
        <v xml:space="preserve"> </v>
      </c>
      <c r="T7" s="99" t="str">
        <f t="shared" ca="1" si="8"/>
        <v xml:space="preserve"> </v>
      </c>
      <c r="U7" s="99" t="str">
        <f t="shared" ca="1" si="9"/>
        <v xml:space="preserve"> </v>
      </c>
      <c r="V7" s="107" t="str">
        <f t="shared" ref="V7:V11" ca="1" si="17">IF(M7=" "," ",(M7-P7)/M7)</f>
        <v xml:space="preserve"> </v>
      </c>
      <c r="W7" s="107"/>
      <c r="X7" s="86">
        <v>53.92</v>
      </c>
    </row>
    <row r="8" spans="1:24" ht="16" x14ac:dyDescent="0.2">
      <c r="A8" s="81">
        <v>4</v>
      </c>
      <c r="B8" s="63">
        <f t="shared" ca="1" si="10"/>
        <v>83.18</v>
      </c>
      <c r="C8" s="63">
        <f t="shared" ca="1" si="11"/>
        <v>83.43</v>
      </c>
      <c r="D8" s="63">
        <f t="shared" ca="1" si="0"/>
        <v>83.24</v>
      </c>
      <c r="E8" s="86"/>
      <c r="F8" s="86"/>
      <c r="G8" s="86"/>
      <c r="H8" s="99">
        <f t="shared" ca="1" si="12"/>
        <v>83.283333333333346</v>
      </c>
      <c r="I8" s="99">
        <f t="shared" ca="1" si="13"/>
        <v>73.94</v>
      </c>
      <c r="J8" s="99">
        <f t="shared" ca="1" si="14"/>
        <v>73.38</v>
      </c>
      <c r="K8" s="99">
        <f t="shared" ca="1" si="1"/>
        <v>73.25</v>
      </c>
      <c r="L8" s="99">
        <f t="shared" ca="1" si="15"/>
        <v>73.523333333333326</v>
      </c>
      <c r="M8" s="99" t="str">
        <f t="shared" ca="1" si="16"/>
        <v xml:space="preserve"> </v>
      </c>
      <c r="N8" s="99" t="str">
        <f t="shared" ca="1" si="2"/>
        <v xml:space="preserve"> </v>
      </c>
      <c r="O8" s="99" t="str">
        <f t="shared" ca="1" si="3"/>
        <v xml:space="preserve"> </v>
      </c>
      <c r="P8" s="99" t="str">
        <f t="shared" ca="1" si="4"/>
        <v xml:space="preserve"> </v>
      </c>
      <c r="Q8" s="99" t="str">
        <f t="shared" ca="1" si="5"/>
        <v xml:space="preserve"> </v>
      </c>
      <c r="R8" s="99" t="str">
        <f t="shared" ca="1" si="6"/>
        <v xml:space="preserve"> </v>
      </c>
      <c r="S8" s="99" t="str">
        <f t="shared" ca="1" si="7"/>
        <v xml:space="preserve"> </v>
      </c>
      <c r="T8" s="99" t="str">
        <f t="shared" ca="1" si="8"/>
        <v xml:space="preserve"> </v>
      </c>
      <c r="U8" s="99" t="str">
        <f t="shared" ca="1" si="9"/>
        <v xml:space="preserve"> </v>
      </c>
      <c r="V8" s="107" t="str">
        <f t="shared" ca="1" si="17"/>
        <v xml:space="preserve"> </v>
      </c>
      <c r="W8" s="107"/>
      <c r="X8" s="86">
        <v>53.88</v>
      </c>
    </row>
    <row r="9" spans="1:24" ht="16" x14ac:dyDescent="0.2">
      <c r="A9" s="81">
        <v>5</v>
      </c>
      <c r="B9" s="63">
        <f t="shared" ca="1" si="10"/>
        <v>83.87</v>
      </c>
      <c r="C9" s="63">
        <f t="shared" ca="1" si="11"/>
        <v>83.47</v>
      </c>
      <c r="D9" s="63">
        <f t="shared" ca="1" si="0"/>
        <v>84.42</v>
      </c>
      <c r="E9" s="86"/>
      <c r="F9" s="86"/>
      <c r="G9" s="86"/>
      <c r="H9" s="99">
        <f t="shared" ca="1" si="12"/>
        <v>83.92</v>
      </c>
      <c r="I9" s="99">
        <f t="shared" ca="1" si="13"/>
        <v>73.42</v>
      </c>
      <c r="J9" s="99">
        <f t="shared" ca="1" si="14"/>
        <v>73.260000000000005</v>
      </c>
      <c r="K9" s="99">
        <f t="shared" ca="1" si="1"/>
        <v>72.58</v>
      </c>
      <c r="L9" s="99">
        <f t="shared" ca="1" si="15"/>
        <v>73.086666666666659</v>
      </c>
      <c r="M9" s="99" t="str">
        <f t="shared" ca="1" si="16"/>
        <v xml:space="preserve"> </v>
      </c>
      <c r="N9" s="99" t="str">
        <f t="shared" ca="1" si="2"/>
        <v xml:space="preserve"> </v>
      </c>
      <c r="O9" s="99" t="str">
        <f t="shared" ca="1" si="3"/>
        <v xml:space="preserve"> </v>
      </c>
      <c r="P9" s="99" t="str">
        <f t="shared" ca="1" si="4"/>
        <v xml:space="preserve"> </v>
      </c>
      <c r="Q9" s="99" t="str">
        <f t="shared" ca="1" si="5"/>
        <v xml:space="preserve"> </v>
      </c>
      <c r="R9" s="99" t="str">
        <f t="shared" ca="1" si="6"/>
        <v xml:space="preserve"> </v>
      </c>
      <c r="S9" s="99" t="str">
        <f t="shared" ca="1" si="7"/>
        <v xml:space="preserve"> </v>
      </c>
      <c r="T9" s="99" t="str">
        <f t="shared" ca="1" si="8"/>
        <v xml:space="preserve"> </v>
      </c>
      <c r="U9" s="99" t="str">
        <f t="shared" ca="1" si="9"/>
        <v xml:space="preserve"> </v>
      </c>
      <c r="V9" s="107" t="str">
        <f t="shared" ca="1" si="17"/>
        <v xml:space="preserve"> </v>
      </c>
      <c r="W9" s="107"/>
      <c r="X9" s="86">
        <v>53.6</v>
      </c>
    </row>
    <row r="10" spans="1:24" ht="16" x14ac:dyDescent="0.2">
      <c r="A10" s="81">
        <v>6</v>
      </c>
      <c r="B10" s="63">
        <f t="shared" ca="1" si="10"/>
        <v>84.06</v>
      </c>
      <c r="C10" s="63">
        <f t="shared" ca="1" si="11"/>
        <v>83.95</v>
      </c>
      <c r="D10" s="63">
        <f t="shared" ca="1" si="0"/>
        <v>84.35</v>
      </c>
      <c r="E10" s="86"/>
      <c r="F10" s="86"/>
      <c r="G10" s="86"/>
      <c r="H10" s="99">
        <f t="shared" ca="1" si="12"/>
        <v>84.11999999999999</v>
      </c>
      <c r="I10" s="99">
        <f t="shared" ca="1" si="13"/>
        <v>73.72</v>
      </c>
      <c r="J10" s="99">
        <f t="shared" ca="1" si="14"/>
        <v>73.59</v>
      </c>
      <c r="K10" s="99">
        <f t="shared" ca="1" si="1"/>
        <v>72.48</v>
      </c>
      <c r="L10" s="99">
        <f t="shared" ca="1" si="15"/>
        <v>73.263333333333335</v>
      </c>
      <c r="M10" s="99" t="str">
        <f t="shared" ca="1" si="16"/>
        <v xml:space="preserve"> </v>
      </c>
      <c r="N10" s="99" t="str">
        <f t="shared" ca="1" si="2"/>
        <v xml:space="preserve"> </v>
      </c>
      <c r="O10" s="99" t="str">
        <f t="shared" ca="1" si="3"/>
        <v xml:space="preserve"> </v>
      </c>
      <c r="P10" s="99" t="str">
        <f t="shared" ca="1" si="4"/>
        <v xml:space="preserve"> </v>
      </c>
      <c r="Q10" s="99" t="str">
        <f t="shared" ca="1" si="5"/>
        <v xml:space="preserve"> </v>
      </c>
      <c r="R10" s="99" t="str">
        <f t="shared" ca="1" si="6"/>
        <v xml:space="preserve"> </v>
      </c>
      <c r="S10" s="99" t="str">
        <f t="shared" ca="1" si="7"/>
        <v xml:space="preserve"> </v>
      </c>
      <c r="T10" s="99" t="str">
        <f t="shared" ca="1" si="8"/>
        <v xml:space="preserve"> </v>
      </c>
      <c r="U10" s="99" t="str">
        <f t="shared" ca="1" si="9"/>
        <v xml:space="preserve"> </v>
      </c>
      <c r="V10" s="107" t="str">
        <f t="shared" ca="1" si="17"/>
        <v xml:space="preserve"> </v>
      </c>
      <c r="W10" s="107"/>
      <c r="X10" s="86">
        <v>53.75</v>
      </c>
    </row>
    <row r="11" spans="1:24" ht="16" x14ac:dyDescent="0.2">
      <c r="A11" s="81">
        <v>7</v>
      </c>
      <c r="B11" s="63">
        <f t="shared" ca="1" si="10"/>
        <v>84.48</v>
      </c>
      <c r="C11" s="63">
        <f t="shared" ca="1" si="11"/>
        <v>84.3</v>
      </c>
      <c r="D11" s="63">
        <f t="shared" ca="1" si="0"/>
        <v>84.41</v>
      </c>
      <c r="E11" s="86"/>
      <c r="F11" s="86"/>
      <c r="G11" s="86"/>
      <c r="H11" s="99">
        <f t="shared" ca="1" si="12"/>
        <v>84.396666666666661</v>
      </c>
      <c r="I11" s="99">
        <f t="shared" ca="1" si="13"/>
        <v>72.3</v>
      </c>
      <c r="J11" s="99">
        <f t="shared" ca="1" si="14"/>
        <v>72.19</v>
      </c>
      <c r="K11" s="99">
        <f t="shared" ca="1" si="1"/>
        <v>72.48</v>
      </c>
      <c r="L11" s="99">
        <f t="shared" ca="1" si="15"/>
        <v>72.323333333333338</v>
      </c>
      <c r="M11" s="99" t="str">
        <f t="shared" ca="1" si="16"/>
        <v xml:space="preserve"> </v>
      </c>
      <c r="N11" s="99" t="str">
        <f t="shared" ca="1" si="2"/>
        <v xml:space="preserve"> </v>
      </c>
      <c r="O11" s="99" t="str">
        <f t="shared" ca="1" si="3"/>
        <v xml:space="preserve"> </v>
      </c>
      <c r="P11" s="99" t="str">
        <f t="shared" ca="1" si="4"/>
        <v xml:space="preserve"> </v>
      </c>
      <c r="Q11" s="99" t="str">
        <f t="shared" ca="1" si="5"/>
        <v xml:space="preserve"> </v>
      </c>
      <c r="R11" s="99" t="str">
        <f t="shared" ca="1" si="6"/>
        <v xml:space="preserve"> </v>
      </c>
      <c r="S11" s="99" t="str">
        <f t="shared" ca="1" si="7"/>
        <v xml:space="preserve"> </v>
      </c>
      <c r="T11" s="99" t="str">
        <f t="shared" ca="1" si="8"/>
        <v xml:space="preserve"> </v>
      </c>
      <c r="U11" s="99" t="str">
        <f t="shared" ca="1" si="9"/>
        <v xml:space="preserve"> </v>
      </c>
      <c r="V11" s="107" t="str">
        <f t="shared" ca="1" si="17"/>
        <v xml:space="preserve"> </v>
      </c>
      <c r="W11" s="107"/>
      <c r="X11" s="86">
        <v>53.42</v>
      </c>
    </row>
    <row r="12" spans="1:24" ht="16" x14ac:dyDescent="0.2">
      <c r="A12" s="81">
        <v>8</v>
      </c>
      <c r="B12" s="63">
        <f t="shared" ca="1" si="10"/>
        <v>83.92</v>
      </c>
      <c r="C12" s="63">
        <f t="shared" ca="1" si="11"/>
        <v>83.81</v>
      </c>
      <c r="D12" s="63">
        <f t="shared" ca="1" si="0"/>
        <v>83.62</v>
      </c>
      <c r="E12" s="86"/>
      <c r="F12" s="86"/>
      <c r="G12" s="86"/>
      <c r="H12" s="99">
        <f t="shared" ca="1" si="12"/>
        <v>83.783333333333346</v>
      </c>
      <c r="I12" s="99">
        <f t="shared" ca="1" si="13"/>
        <v>71.09</v>
      </c>
      <c r="J12" s="99">
        <f t="shared" ca="1" si="14"/>
        <v>71.010000000000005</v>
      </c>
      <c r="K12" s="99">
        <f t="shared" ca="1" si="1"/>
        <v>72.14</v>
      </c>
      <c r="L12" s="99">
        <f t="shared" ca="1" si="15"/>
        <v>71.413333333333341</v>
      </c>
      <c r="M12" s="99" t="str">
        <f t="shared" ca="1" si="16"/>
        <v xml:space="preserve"> </v>
      </c>
      <c r="N12" s="99" t="str">
        <f t="shared" ca="1" si="2"/>
        <v xml:space="preserve"> </v>
      </c>
      <c r="O12" s="99" t="str">
        <f t="shared" ca="1" si="3"/>
        <v xml:space="preserve"> </v>
      </c>
      <c r="P12" s="99" t="str">
        <f t="shared" ca="1" si="4"/>
        <v xml:space="preserve"> </v>
      </c>
      <c r="Q12" s="99" t="str">
        <f t="shared" ca="1" si="5"/>
        <v xml:space="preserve"> </v>
      </c>
      <c r="R12" s="99" t="str">
        <f t="shared" ca="1" si="6"/>
        <v xml:space="preserve"> </v>
      </c>
      <c r="S12" s="99" t="str">
        <f t="shared" ca="1" si="7"/>
        <v xml:space="preserve"> </v>
      </c>
      <c r="T12" s="99" t="str">
        <f t="shared" ca="1" si="8"/>
        <v xml:space="preserve"> </v>
      </c>
      <c r="U12" s="99" t="str">
        <f t="shared" ca="1" si="9"/>
        <v xml:space="preserve"> </v>
      </c>
      <c r="V12" s="107" t="str">
        <f ca="1">IF(M12=" "," ",(M12-P12)/M12)</f>
        <v xml:space="preserve"> </v>
      </c>
      <c r="W12" s="107"/>
      <c r="X12" s="86">
        <v>53.32</v>
      </c>
    </row>
    <row r="13" spans="1:24" ht="16" x14ac:dyDescent="0.2">
      <c r="A13" s="81">
        <v>9</v>
      </c>
      <c r="B13" s="63">
        <f t="shared" ca="1" si="10"/>
        <v>83.84</v>
      </c>
      <c r="C13" s="63">
        <f t="shared" ca="1" si="11"/>
        <v>82.25</v>
      </c>
      <c r="D13" s="63">
        <f t="shared" ca="1" si="0"/>
        <v>82.54</v>
      </c>
      <c r="E13" s="86"/>
      <c r="F13" s="86"/>
      <c r="G13" s="86"/>
      <c r="H13" s="99">
        <f t="shared" ca="1" si="12"/>
        <v>82.876666666666665</v>
      </c>
      <c r="I13" s="99">
        <f t="shared" ca="1" si="13"/>
        <v>71.88</v>
      </c>
      <c r="J13" s="99">
        <f t="shared" ca="1" si="14"/>
        <v>72.64</v>
      </c>
      <c r="K13" s="99">
        <f t="shared" ca="1" si="1"/>
        <v>72.86</v>
      </c>
      <c r="L13" s="99">
        <f t="shared" ca="1" si="15"/>
        <v>72.459999999999994</v>
      </c>
      <c r="M13" s="99" t="str">
        <f t="shared" ca="1" si="16"/>
        <v xml:space="preserve"> </v>
      </c>
      <c r="N13" s="99" t="str">
        <f t="shared" ca="1" si="2"/>
        <v xml:space="preserve"> </v>
      </c>
      <c r="O13" s="99" t="str">
        <f t="shared" ca="1" si="3"/>
        <v xml:space="preserve"> </v>
      </c>
      <c r="P13" s="99" t="str">
        <f t="shared" ca="1" si="4"/>
        <v xml:space="preserve"> </v>
      </c>
      <c r="Q13" s="99" t="str">
        <f t="shared" ca="1" si="5"/>
        <v xml:space="preserve"> </v>
      </c>
      <c r="R13" s="99" t="str">
        <f t="shared" ca="1" si="6"/>
        <v xml:space="preserve"> </v>
      </c>
      <c r="S13" s="99" t="str">
        <f t="shared" ca="1" si="7"/>
        <v xml:space="preserve"> </v>
      </c>
      <c r="T13" s="99" t="str">
        <f t="shared" ca="1" si="8"/>
        <v xml:space="preserve"> </v>
      </c>
      <c r="U13" s="99" t="str">
        <f t="shared" ca="1" si="9"/>
        <v xml:space="preserve"> </v>
      </c>
      <c r="V13" s="107" t="str">
        <f t="shared" ref="V13:V33" ca="1" si="18">IF(M13=" "," ",(M13-P13)/M13)</f>
        <v xml:space="preserve"> </v>
      </c>
      <c r="W13" s="107"/>
      <c r="X13" s="86">
        <v>54.37</v>
      </c>
    </row>
    <row r="14" spans="1:24" ht="16" x14ac:dyDescent="0.2">
      <c r="A14" s="81">
        <v>10</v>
      </c>
      <c r="B14" s="63">
        <f t="shared" ca="1" si="10"/>
        <v>82.68</v>
      </c>
      <c r="C14" s="63">
        <f t="shared" ca="1" si="11"/>
        <v>82.58</v>
      </c>
      <c r="D14" s="63">
        <f t="shared" ca="1" si="0"/>
        <v>82.65</v>
      </c>
      <c r="E14" s="86"/>
      <c r="F14" s="86"/>
      <c r="G14" s="86"/>
      <c r="H14" s="99">
        <f t="shared" ca="1" si="12"/>
        <v>82.63666666666667</v>
      </c>
      <c r="I14" s="99">
        <f t="shared" ca="1" si="13"/>
        <v>72.790000000000006</v>
      </c>
      <c r="J14" s="99">
        <f t="shared" ca="1" si="14"/>
        <v>72.64</v>
      </c>
      <c r="K14" s="99">
        <f t="shared" ca="1" si="1"/>
        <v>72.63</v>
      </c>
      <c r="L14" s="99">
        <f t="shared" ca="1" si="15"/>
        <v>72.686666666666667</v>
      </c>
      <c r="M14" s="99" t="str">
        <f t="shared" ca="1" si="16"/>
        <v xml:space="preserve"> </v>
      </c>
      <c r="N14" s="99" t="str">
        <f t="shared" ca="1" si="2"/>
        <v xml:space="preserve"> </v>
      </c>
      <c r="O14" s="99" t="str">
        <f t="shared" ca="1" si="3"/>
        <v xml:space="preserve"> </v>
      </c>
      <c r="P14" s="99" t="str">
        <f t="shared" ca="1" si="4"/>
        <v xml:space="preserve"> </v>
      </c>
      <c r="Q14" s="99" t="str">
        <f t="shared" ca="1" si="5"/>
        <v xml:space="preserve"> </v>
      </c>
      <c r="R14" s="99" t="str">
        <f t="shared" ca="1" si="6"/>
        <v xml:space="preserve"> </v>
      </c>
      <c r="S14" s="99" t="str">
        <f t="shared" ca="1" si="7"/>
        <v xml:space="preserve"> </v>
      </c>
      <c r="T14" s="99" t="str">
        <f t="shared" ca="1" si="8"/>
        <v xml:space="preserve"> </v>
      </c>
      <c r="U14" s="99" t="str">
        <f t="shared" ca="1" si="9"/>
        <v xml:space="preserve"> </v>
      </c>
      <c r="V14" s="107" t="str">
        <f t="shared" ca="1" si="18"/>
        <v xml:space="preserve"> </v>
      </c>
      <c r="W14" s="107"/>
      <c r="X14" s="86">
        <v>54.26</v>
      </c>
    </row>
    <row r="15" spans="1:24" ht="16" x14ac:dyDescent="0.2">
      <c r="A15" s="81">
        <v>11</v>
      </c>
      <c r="B15" s="63">
        <f t="shared" ca="1" si="10"/>
        <v>82.95</v>
      </c>
      <c r="C15" s="63">
        <f t="shared" ca="1" si="11"/>
        <v>83.1</v>
      </c>
      <c r="D15" s="63">
        <f t="shared" ca="1" si="0"/>
        <v>84.15</v>
      </c>
      <c r="E15" s="86"/>
      <c r="F15" s="86"/>
      <c r="G15" s="86"/>
      <c r="H15" s="99">
        <f t="shared" ca="1" si="12"/>
        <v>83.4</v>
      </c>
      <c r="I15" s="99">
        <f t="shared" ca="1" si="13"/>
        <v>72.819999999999993</v>
      </c>
      <c r="J15" s="99">
        <f t="shared" ca="1" si="14"/>
        <v>73.040000000000006</v>
      </c>
      <c r="K15" s="99">
        <f t="shared" ca="1" si="1"/>
        <v>72.55</v>
      </c>
      <c r="L15" s="99">
        <f t="shared" ca="1" si="15"/>
        <v>72.803333333333342</v>
      </c>
      <c r="M15" s="99" t="str">
        <f t="shared" ca="1" si="16"/>
        <v xml:space="preserve"> </v>
      </c>
      <c r="N15" s="99" t="str">
        <f t="shared" ca="1" si="2"/>
        <v xml:space="preserve"> </v>
      </c>
      <c r="O15" s="99" t="str">
        <f t="shared" ca="1" si="3"/>
        <v xml:space="preserve"> </v>
      </c>
      <c r="P15" s="99" t="str">
        <f t="shared" ca="1" si="4"/>
        <v xml:space="preserve"> </v>
      </c>
      <c r="Q15" s="99" t="str">
        <f t="shared" ca="1" si="5"/>
        <v xml:space="preserve"> </v>
      </c>
      <c r="R15" s="99" t="str">
        <f t="shared" ca="1" si="6"/>
        <v xml:space="preserve"> </v>
      </c>
      <c r="S15" s="99" t="str">
        <f t="shared" ca="1" si="7"/>
        <v xml:space="preserve"> </v>
      </c>
      <c r="T15" s="99" t="str">
        <f t="shared" ca="1" si="8"/>
        <v xml:space="preserve"> </v>
      </c>
      <c r="U15" s="99" t="str">
        <f t="shared" ca="1" si="9"/>
        <v xml:space="preserve"> </v>
      </c>
      <c r="V15" s="107" t="str">
        <f t="shared" ca="1" si="18"/>
        <v xml:space="preserve"> </v>
      </c>
      <c r="W15" s="107"/>
      <c r="X15" s="86">
        <v>54.72</v>
      </c>
    </row>
    <row r="16" spans="1:24" ht="16" x14ac:dyDescent="0.2">
      <c r="A16" s="81">
        <v>12</v>
      </c>
      <c r="B16" s="63">
        <f t="shared" ca="1" si="10"/>
        <v>84.29</v>
      </c>
      <c r="C16" s="63">
        <f t="shared" ca="1" si="11"/>
        <v>84.62</v>
      </c>
      <c r="D16" s="63">
        <f t="shared" ca="1" si="0"/>
        <v>83.88</v>
      </c>
      <c r="E16" s="86"/>
      <c r="F16" s="86"/>
      <c r="G16" s="86"/>
      <c r="H16" s="99">
        <f t="shared" ca="1" si="12"/>
        <v>84.263333333333335</v>
      </c>
      <c r="I16" s="99">
        <f t="shared" ca="1" si="13"/>
        <v>72.63</v>
      </c>
      <c r="J16" s="99">
        <f t="shared" ca="1" si="14"/>
        <v>73.06</v>
      </c>
      <c r="K16" s="99">
        <f t="shared" ca="1" si="1"/>
        <v>72.89</v>
      </c>
      <c r="L16" s="99">
        <v>69</v>
      </c>
      <c r="M16" s="99" t="str">
        <f t="shared" ca="1" si="16"/>
        <v xml:space="preserve"> </v>
      </c>
      <c r="N16" s="99" t="str">
        <f t="shared" ca="1" si="2"/>
        <v xml:space="preserve"> </v>
      </c>
      <c r="O16" s="99" t="str">
        <f t="shared" ca="1" si="3"/>
        <v xml:space="preserve"> </v>
      </c>
      <c r="P16" s="99" t="str">
        <f t="shared" ca="1" si="4"/>
        <v xml:space="preserve"> </v>
      </c>
      <c r="Q16" s="99" t="str">
        <f t="shared" ca="1" si="5"/>
        <v xml:space="preserve"> </v>
      </c>
      <c r="R16" s="99" t="str">
        <f t="shared" ca="1" si="6"/>
        <v xml:space="preserve"> </v>
      </c>
      <c r="S16" s="99" t="str">
        <f t="shared" ca="1" si="7"/>
        <v xml:space="preserve"> </v>
      </c>
      <c r="T16" s="99" t="str">
        <f t="shared" ca="1" si="8"/>
        <v xml:space="preserve"> </v>
      </c>
      <c r="U16" s="99" t="str">
        <f t="shared" ca="1" si="9"/>
        <v xml:space="preserve"> </v>
      </c>
      <c r="V16" s="107" t="str">
        <f t="shared" ca="1" si="18"/>
        <v xml:space="preserve"> </v>
      </c>
      <c r="W16" s="107"/>
      <c r="X16" s="86">
        <v>54.45</v>
      </c>
    </row>
    <row r="17" spans="1:24" ht="16" x14ac:dyDescent="0.2">
      <c r="A17" s="81">
        <v>13</v>
      </c>
      <c r="B17" s="63">
        <f t="shared" ca="1" si="10"/>
        <v>83.35</v>
      </c>
      <c r="C17" s="63">
        <f t="shared" ca="1" si="11"/>
        <v>83.47</v>
      </c>
      <c r="D17" s="63">
        <f t="shared" ca="1" si="0"/>
        <v>82.97</v>
      </c>
      <c r="E17" s="86"/>
      <c r="F17" s="86"/>
      <c r="G17" s="86"/>
      <c r="H17" s="99">
        <f t="shared" ca="1" si="12"/>
        <v>83.263333333333335</v>
      </c>
      <c r="I17" s="99">
        <f t="shared" ca="1" si="13"/>
        <v>72.41</v>
      </c>
      <c r="J17" s="99">
        <f t="shared" ca="1" si="14"/>
        <v>72.16</v>
      </c>
      <c r="K17" s="99">
        <f t="shared" ca="1" si="1"/>
        <v>72.33</v>
      </c>
      <c r="L17" s="99">
        <f t="shared" ca="1" si="15"/>
        <v>72.3</v>
      </c>
      <c r="M17" s="99" t="str">
        <f t="shared" ca="1" si="16"/>
        <v xml:space="preserve"> </v>
      </c>
      <c r="N17" s="99" t="str">
        <f t="shared" ca="1" si="2"/>
        <v xml:space="preserve"> </v>
      </c>
      <c r="O17" s="99" t="str">
        <f t="shared" ca="1" si="3"/>
        <v xml:space="preserve"> </v>
      </c>
      <c r="P17" s="99" t="str">
        <f t="shared" ca="1" si="4"/>
        <v xml:space="preserve"> </v>
      </c>
      <c r="Q17" s="99" t="str">
        <f t="shared" ca="1" si="5"/>
        <v xml:space="preserve"> </v>
      </c>
      <c r="R17" s="99" t="str">
        <f t="shared" ca="1" si="6"/>
        <v xml:space="preserve"> </v>
      </c>
      <c r="S17" s="99" t="str">
        <f t="shared" ca="1" si="7"/>
        <v xml:space="preserve"> </v>
      </c>
      <c r="T17" s="99" t="str">
        <f t="shared" ca="1" si="8"/>
        <v xml:space="preserve"> </v>
      </c>
      <c r="U17" s="99" t="str">
        <f t="shared" ca="1" si="9"/>
        <v xml:space="preserve"> </v>
      </c>
      <c r="V17" s="107" t="str">
        <f t="shared" ca="1" si="18"/>
        <v xml:space="preserve"> </v>
      </c>
      <c r="W17" s="107"/>
      <c r="X17" s="86">
        <v>54.25</v>
      </c>
    </row>
    <row r="18" spans="1:24" ht="16" x14ac:dyDescent="0.2">
      <c r="A18" s="81">
        <v>14</v>
      </c>
      <c r="B18" s="63">
        <f t="shared" ca="1" si="10"/>
        <v>83.75</v>
      </c>
      <c r="C18" s="63">
        <f t="shared" ca="1" si="11"/>
        <v>83.46</v>
      </c>
      <c r="D18" s="63">
        <f t="shared" ca="1" si="0"/>
        <v>83.58</v>
      </c>
      <c r="E18" s="86"/>
      <c r="F18" s="86"/>
      <c r="G18" s="86"/>
      <c r="H18" s="99">
        <f t="shared" ca="1" si="12"/>
        <v>83.59666666666665</v>
      </c>
      <c r="I18" s="99">
        <f t="shared" ca="1" si="13"/>
        <v>72.48</v>
      </c>
      <c r="J18" s="99">
        <f t="shared" ca="1" si="14"/>
        <v>72.17</v>
      </c>
      <c r="K18" s="99">
        <f t="shared" ca="1" si="1"/>
        <v>72.3</v>
      </c>
      <c r="L18" s="99">
        <f t="shared" ca="1" si="15"/>
        <v>72.316666666666663</v>
      </c>
      <c r="M18" s="99" t="str">
        <f t="shared" ca="1" si="16"/>
        <v xml:space="preserve"> </v>
      </c>
      <c r="N18" s="99" t="str">
        <f t="shared" ca="1" si="2"/>
        <v xml:space="preserve"> </v>
      </c>
      <c r="O18" s="99" t="str">
        <f t="shared" ca="1" si="3"/>
        <v xml:space="preserve"> </v>
      </c>
      <c r="P18" s="99" t="str">
        <f t="shared" ca="1" si="4"/>
        <v xml:space="preserve"> </v>
      </c>
      <c r="Q18" s="99" t="str">
        <f t="shared" ca="1" si="5"/>
        <v xml:space="preserve"> </v>
      </c>
      <c r="R18" s="99" t="str">
        <f t="shared" ca="1" si="6"/>
        <v xml:space="preserve"> </v>
      </c>
      <c r="S18" s="99" t="str">
        <f t="shared" ca="1" si="7"/>
        <v xml:space="preserve"> </v>
      </c>
      <c r="T18" s="99" t="str">
        <f t="shared" ca="1" si="8"/>
        <v xml:space="preserve"> </v>
      </c>
      <c r="U18" s="99" t="str">
        <f t="shared" ca="1" si="9"/>
        <v xml:space="preserve"> </v>
      </c>
      <c r="V18" s="107" t="str">
        <f t="shared" ca="1" si="18"/>
        <v xml:space="preserve"> </v>
      </c>
      <c r="W18" s="107"/>
      <c r="X18" s="86">
        <v>53.17</v>
      </c>
    </row>
    <row r="19" spans="1:24" ht="16" x14ac:dyDescent="0.2">
      <c r="A19" s="81">
        <v>15</v>
      </c>
      <c r="B19" s="63">
        <f t="shared" ca="1" si="10"/>
        <v>84.62</v>
      </c>
      <c r="C19" s="63">
        <f t="shared" ca="1" si="11"/>
        <v>83.39</v>
      </c>
      <c r="D19" s="63">
        <f t="shared" ca="1" si="0"/>
        <v>83.5</v>
      </c>
      <c r="E19" s="86"/>
      <c r="F19" s="86"/>
      <c r="G19" s="86"/>
      <c r="H19" s="99">
        <f t="shared" ca="1" si="12"/>
        <v>83.836666666666659</v>
      </c>
      <c r="I19" s="99">
        <f t="shared" ca="1" si="13"/>
        <v>72.81</v>
      </c>
      <c r="J19" s="99">
        <f t="shared" ca="1" si="14"/>
        <v>72.31</v>
      </c>
      <c r="K19" s="99">
        <f t="shared" ca="1" si="1"/>
        <v>72.459999999999994</v>
      </c>
      <c r="L19" s="99">
        <f t="shared" ca="1" si="15"/>
        <v>72.526666666666657</v>
      </c>
      <c r="M19" s="99" t="str">
        <f t="shared" ca="1" si="16"/>
        <v xml:space="preserve"> </v>
      </c>
      <c r="N19" s="99" t="str">
        <f t="shared" ca="1" si="2"/>
        <v xml:space="preserve"> </v>
      </c>
      <c r="O19" s="99" t="str">
        <f t="shared" ca="1" si="3"/>
        <v xml:space="preserve"> </v>
      </c>
      <c r="P19" s="99" t="str">
        <f t="shared" ca="1" si="4"/>
        <v xml:space="preserve"> </v>
      </c>
      <c r="Q19" s="99" t="str">
        <f t="shared" ca="1" si="5"/>
        <v xml:space="preserve"> </v>
      </c>
      <c r="R19" s="99" t="str">
        <f t="shared" ca="1" si="6"/>
        <v xml:space="preserve"> </v>
      </c>
      <c r="S19" s="99" t="str">
        <f t="shared" ca="1" si="7"/>
        <v xml:space="preserve"> </v>
      </c>
      <c r="T19" s="99" t="str">
        <f t="shared" ca="1" si="8"/>
        <v xml:space="preserve"> </v>
      </c>
      <c r="U19" s="99" t="str">
        <f t="shared" ca="1" si="9"/>
        <v xml:space="preserve"> </v>
      </c>
      <c r="V19" s="107" t="str">
        <f t="shared" ca="1" si="18"/>
        <v xml:space="preserve"> </v>
      </c>
      <c r="W19" s="107"/>
      <c r="X19" s="86">
        <v>54.18</v>
      </c>
    </row>
    <row r="20" spans="1:24" ht="16" x14ac:dyDescent="0.2">
      <c r="A20" s="81">
        <v>16</v>
      </c>
      <c r="B20" s="63">
        <f t="shared" ca="1" si="10"/>
        <v>83.64</v>
      </c>
      <c r="D20" s="63">
        <f t="shared" ca="1" si="0"/>
        <v>83.3</v>
      </c>
      <c r="E20" s="86"/>
      <c r="F20" s="86"/>
      <c r="G20" s="86"/>
      <c r="H20" s="99">
        <f t="shared" ca="1" si="12"/>
        <v>83.47</v>
      </c>
      <c r="I20" s="99">
        <f t="shared" ca="1" si="13"/>
        <v>72.540000000000006</v>
      </c>
      <c r="J20" s="99"/>
      <c r="K20" s="99">
        <f t="shared" ca="1" si="1"/>
        <v>72.3</v>
      </c>
      <c r="L20" s="99">
        <f t="shared" ca="1" si="15"/>
        <v>72.42</v>
      </c>
      <c r="M20" s="99" t="str">
        <f t="shared" ca="1" si="16"/>
        <v xml:space="preserve"> </v>
      </c>
      <c r="N20" s="99" t="str">
        <f t="shared" ca="1" si="2"/>
        <v xml:space="preserve"> </v>
      </c>
      <c r="O20" s="99" t="str">
        <f t="shared" ca="1" si="3"/>
        <v xml:space="preserve"> </v>
      </c>
      <c r="P20" s="99" t="str">
        <f t="shared" ca="1" si="4"/>
        <v xml:space="preserve"> </v>
      </c>
      <c r="Q20" s="99" t="str">
        <f t="shared" ca="1" si="5"/>
        <v xml:space="preserve"> </v>
      </c>
      <c r="R20" s="99" t="str">
        <f t="shared" ca="1" si="6"/>
        <v xml:space="preserve"> </v>
      </c>
      <c r="S20" s="99" t="str">
        <f t="shared" ca="1" si="7"/>
        <v xml:space="preserve"> </v>
      </c>
      <c r="T20" s="99" t="str">
        <f t="shared" ca="1" si="8"/>
        <v xml:space="preserve"> </v>
      </c>
      <c r="U20" s="99" t="str">
        <f t="shared" ca="1" si="9"/>
        <v xml:space="preserve"> </v>
      </c>
      <c r="V20" s="107" t="str">
        <f t="shared" ca="1" si="18"/>
        <v xml:space="preserve"> </v>
      </c>
      <c r="W20" s="107"/>
      <c r="X20" s="86">
        <v>54.75</v>
      </c>
    </row>
    <row r="21" spans="1:24" ht="16" x14ac:dyDescent="0.2">
      <c r="A21" s="81">
        <v>17</v>
      </c>
      <c r="B21" s="63">
        <f t="shared" ca="1" si="10"/>
        <v>85.63</v>
      </c>
      <c r="C21" s="63">
        <f t="shared" ca="1" si="11"/>
        <v>84.47</v>
      </c>
      <c r="D21" s="63">
        <f t="shared" ca="1" si="0"/>
        <v>84.15</v>
      </c>
      <c r="E21" s="86"/>
      <c r="F21" s="86"/>
      <c r="G21" s="86"/>
      <c r="H21" s="99">
        <f t="shared" ca="1" si="12"/>
        <v>84.75</v>
      </c>
      <c r="I21" s="99">
        <f t="shared" ca="1" si="13"/>
        <v>75.59</v>
      </c>
      <c r="J21" s="99">
        <f t="shared" ca="1" si="14"/>
        <v>72.66</v>
      </c>
      <c r="K21" s="99">
        <f t="shared" ca="1" si="1"/>
        <v>73.55</v>
      </c>
      <c r="L21" s="99">
        <f t="shared" ca="1" si="15"/>
        <v>73.933333333333337</v>
      </c>
      <c r="M21" s="99" t="str">
        <f t="shared" ca="1" si="16"/>
        <v xml:space="preserve"> </v>
      </c>
      <c r="N21" s="99" t="str">
        <f t="shared" ca="1" si="2"/>
        <v xml:space="preserve"> </v>
      </c>
      <c r="O21" s="99" t="str">
        <f t="shared" ca="1" si="3"/>
        <v xml:space="preserve"> </v>
      </c>
      <c r="P21" s="99" t="str">
        <f t="shared" ca="1" si="4"/>
        <v xml:space="preserve"> </v>
      </c>
      <c r="Q21" s="99" t="str">
        <f t="shared" ca="1" si="5"/>
        <v xml:space="preserve"> </v>
      </c>
      <c r="R21" s="99" t="str">
        <f t="shared" ca="1" si="6"/>
        <v xml:space="preserve"> </v>
      </c>
      <c r="S21" s="99" t="str">
        <f t="shared" ca="1" si="7"/>
        <v xml:space="preserve"> </v>
      </c>
      <c r="T21" s="99" t="str">
        <f t="shared" ca="1" si="8"/>
        <v xml:space="preserve"> </v>
      </c>
      <c r="U21" s="99" t="str">
        <f t="shared" ca="1" si="9"/>
        <v xml:space="preserve"> </v>
      </c>
      <c r="V21" s="107" t="str">
        <f t="shared" ca="1" si="18"/>
        <v xml:space="preserve"> </v>
      </c>
      <c r="W21" s="107"/>
      <c r="X21" s="86">
        <v>54.81</v>
      </c>
    </row>
    <row r="22" spans="1:24" ht="16" x14ac:dyDescent="0.2">
      <c r="A22" s="81">
        <v>18</v>
      </c>
      <c r="B22" s="63">
        <f t="shared" ca="1" si="10"/>
        <v>84.3</v>
      </c>
      <c r="C22" s="63">
        <f t="shared" ca="1" si="11"/>
        <v>82.88</v>
      </c>
      <c r="D22" s="63">
        <f t="shared" ca="1" si="0"/>
        <v>83.72</v>
      </c>
      <c r="E22" s="86"/>
      <c r="F22" s="86"/>
      <c r="G22" s="86"/>
      <c r="H22" s="99">
        <f t="shared" ca="1" si="12"/>
        <v>83.63333333333334</v>
      </c>
      <c r="I22" s="99">
        <f t="shared" ca="1" si="13"/>
        <v>73.67</v>
      </c>
      <c r="J22" s="99">
        <f t="shared" ca="1" si="14"/>
        <v>71.650000000000006</v>
      </c>
      <c r="K22" s="99">
        <f t="shared" ca="1" si="1"/>
        <v>73.349999999999994</v>
      </c>
      <c r="L22" s="99">
        <f t="shared" ca="1" si="15"/>
        <v>72.89</v>
      </c>
      <c r="M22" s="99" t="str">
        <f t="shared" ca="1" si="16"/>
        <v xml:space="preserve"> </v>
      </c>
      <c r="N22" s="99" t="str">
        <f t="shared" ca="1" si="2"/>
        <v xml:space="preserve"> </v>
      </c>
      <c r="O22" s="99" t="str">
        <f t="shared" ca="1" si="3"/>
        <v xml:space="preserve"> </v>
      </c>
      <c r="P22" s="99" t="str">
        <f t="shared" ca="1" si="4"/>
        <v xml:space="preserve"> </v>
      </c>
      <c r="Q22" s="99" t="str">
        <f t="shared" ca="1" si="5"/>
        <v xml:space="preserve"> </v>
      </c>
      <c r="R22" s="99" t="str">
        <f t="shared" ca="1" si="6"/>
        <v xml:space="preserve"> </v>
      </c>
      <c r="S22" s="99" t="str">
        <f t="shared" ca="1" si="7"/>
        <v xml:space="preserve"> </v>
      </c>
      <c r="T22" s="99" t="str">
        <f t="shared" ca="1" si="8"/>
        <v xml:space="preserve"> </v>
      </c>
      <c r="U22" s="99" t="str">
        <f t="shared" ca="1" si="9"/>
        <v xml:space="preserve"> </v>
      </c>
      <c r="V22" s="107" t="str">
        <f t="shared" ca="1" si="18"/>
        <v xml:space="preserve"> </v>
      </c>
      <c r="W22" s="107"/>
      <c r="X22" s="86">
        <v>54.33</v>
      </c>
    </row>
    <row r="23" spans="1:24" ht="16" x14ac:dyDescent="0.2">
      <c r="A23" s="81">
        <v>19</v>
      </c>
      <c r="B23" s="63">
        <f t="shared" ca="1" si="10"/>
        <v>83.08</v>
      </c>
      <c r="C23" s="63">
        <f t="shared" ca="1" si="11"/>
        <v>83.09</v>
      </c>
      <c r="D23" s="63">
        <f t="shared" ca="1" si="0"/>
        <v>83.48</v>
      </c>
      <c r="E23" s="86"/>
      <c r="F23" s="86"/>
      <c r="G23" s="86"/>
      <c r="H23" s="99">
        <f t="shared" ca="1" si="12"/>
        <v>83.216666666666683</v>
      </c>
      <c r="I23" s="99">
        <f t="shared" ca="1" si="13"/>
        <v>71.790000000000006</v>
      </c>
      <c r="J23" s="99">
        <f t="shared" ca="1" si="14"/>
        <v>72.05</v>
      </c>
      <c r="K23" s="99">
        <f t="shared" ca="1" si="1"/>
        <v>72.650000000000006</v>
      </c>
      <c r="L23" s="99">
        <f t="shared" ca="1" si="15"/>
        <v>72.163333333333341</v>
      </c>
      <c r="M23" s="99" t="str">
        <f t="shared" ca="1" si="16"/>
        <v xml:space="preserve"> </v>
      </c>
      <c r="N23" s="99" t="str">
        <f t="shared" ca="1" si="2"/>
        <v xml:space="preserve"> </v>
      </c>
      <c r="O23" s="99" t="str">
        <f t="shared" ca="1" si="3"/>
        <v xml:space="preserve"> </v>
      </c>
      <c r="P23" s="99" t="str">
        <f t="shared" ca="1" si="4"/>
        <v xml:space="preserve"> </v>
      </c>
      <c r="Q23" s="99" t="str">
        <f t="shared" ca="1" si="5"/>
        <v xml:space="preserve"> </v>
      </c>
      <c r="R23" s="99" t="str">
        <f t="shared" ca="1" si="6"/>
        <v xml:space="preserve"> </v>
      </c>
      <c r="S23" s="99" t="str">
        <f t="shared" ca="1" si="7"/>
        <v xml:space="preserve"> </v>
      </c>
      <c r="T23" s="99" t="str">
        <f t="shared" ca="1" si="8"/>
        <v xml:space="preserve"> </v>
      </c>
      <c r="U23" s="99" t="str">
        <f t="shared" ca="1" si="9"/>
        <v xml:space="preserve"> </v>
      </c>
      <c r="V23" s="107" t="str">
        <f t="shared" ca="1" si="18"/>
        <v xml:space="preserve"> </v>
      </c>
      <c r="W23" s="107"/>
      <c r="X23" s="86">
        <v>54.62</v>
      </c>
    </row>
    <row r="24" spans="1:24" ht="16" x14ac:dyDescent="0.2">
      <c r="A24" s="81">
        <v>20</v>
      </c>
      <c r="B24" s="63">
        <f t="shared" ca="1" si="10"/>
        <v>84.09</v>
      </c>
      <c r="C24" s="63">
        <f t="shared" ca="1" si="11"/>
        <v>83.41</v>
      </c>
      <c r="D24" s="63">
        <f t="shared" ca="1" si="0"/>
        <v>85.39</v>
      </c>
      <c r="E24" s="86"/>
      <c r="F24" s="86"/>
      <c r="G24" s="86"/>
      <c r="H24" s="99">
        <f t="shared" ca="1" si="12"/>
        <v>84.296666666666667</v>
      </c>
      <c r="I24" s="99">
        <f t="shared" ca="1" si="13"/>
        <v>71.989999999999995</v>
      </c>
      <c r="J24" s="99">
        <f t="shared" ca="1" si="14"/>
        <v>72.959999999999994</v>
      </c>
      <c r="K24" s="99">
        <f t="shared" ca="1" si="1"/>
        <v>75.86</v>
      </c>
      <c r="L24" s="99">
        <f t="shared" ca="1" si="15"/>
        <v>73.603333333333339</v>
      </c>
      <c r="M24" s="99" t="str">
        <f t="shared" ca="1" si="16"/>
        <v xml:space="preserve"> </v>
      </c>
      <c r="N24" s="99" t="str">
        <f t="shared" ca="1" si="2"/>
        <v xml:space="preserve"> </v>
      </c>
      <c r="O24" s="99" t="str">
        <f t="shared" ca="1" si="3"/>
        <v xml:space="preserve"> </v>
      </c>
      <c r="P24" s="99" t="str">
        <f t="shared" ca="1" si="4"/>
        <v xml:space="preserve"> </v>
      </c>
      <c r="Q24" s="99" t="str">
        <f t="shared" ca="1" si="5"/>
        <v xml:space="preserve"> </v>
      </c>
      <c r="R24" s="99" t="str">
        <f t="shared" ca="1" si="6"/>
        <v xml:space="preserve"> </v>
      </c>
      <c r="S24" s="99" t="str">
        <f t="shared" ca="1" si="7"/>
        <v xml:space="preserve"> </v>
      </c>
      <c r="T24" s="99" t="str">
        <f t="shared" ca="1" si="8"/>
        <v xml:space="preserve"> </v>
      </c>
      <c r="U24" s="99" t="str">
        <f t="shared" ca="1" si="9"/>
        <v xml:space="preserve"> </v>
      </c>
      <c r="V24" s="107" t="str">
        <f t="shared" ca="1" si="18"/>
        <v xml:space="preserve"> </v>
      </c>
      <c r="W24" s="107"/>
      <c r="X24" s="86">
        <v>54.75</v>
      </c>
    </row>
    <row r="25" spans="1:24" ht="16" x14ac:dyDescent="0.2">
      <c r="A25" s="81">
        <v>21</v>
      </c>
      <c r="B25" s="63">
        <f t="shared" ca="1" si="10"/>
        <v>84.09</v>
      </c>
      <c r="C25" s="63">
        <f t="shared" ca="1" si="11"/>
        <v>82.65</v>
      </c>
      <c r="D25" s="63">
        <f t="shared" ca="1" si="0"/>
        <v>84.72</v>
      </c>
      <c r="E25" s="86"/>
      <c r="F25" s="86"/>
      <c r="G25" s="86"/>
      <c r="H25" s="99">
        <f t="shared" ca="1" si="12"/>
        <v>83.820000000000007</v>
      </c>
      <c r="I25" s="99">
        <f t="shared" ca="1" si="13"/>
        <v>72.05</v>
      </c>
      <c r="J25" s="99">
        <f t="shared" ca="1" si="14"/>
        <v>70.349999999999994</v>
      </c>
      <c r="K25" s="99">
        <f t="shared" ca="1" si="1"/>
        <v>74.39</v>
      </c>
      <c r="L25" s="99">
        <f t="shared" ca="1" si="15"/>
        <v>72.263333333333321</v>
      </c>
      <c r="M25" s="99" t="str">
        <f t="shared" ca="1" si="16"/>
        <v xml:space="preserve"> </v>
      </c>
      <c r="N25" s="99" t="str">
        <f t="shared" ca="1" si="2"/>
        <v xml:space="preserve"> </v>
      </c>
      <c r="O25" s="99" t="str">
        <f t="shared" ca="1" si="3"/>
        <v xml:space="preserve"> </v>
      </c>
      <c r="P25" s="99" t="str">
        <f t="shared" ca="1" si="4"/>
        <v xml:space="preserve"> </v>
      </c>
      <c r="Q25" s="99" t="str">
        <f t="shared" ca="1" si="5"/>
        <v xml:space="preserve"> </v>
      </c>
      <c r="R25" s="99" t="str">
        <f t="shared" ca="1" si="6"/>
        <v xml:space="preserve"> </v>
      </c>
      <c r="S25" s="99" t="str">
        <f t="shared" ca="1" si="7"/>
        <v xml:space="preserve"> </v>
      </c>
      <c r="T25" s="99" t="str">
        <f t="shared" ca="1" si="8"/>
        <v xml:space="preserve"> </v>
      </c>
      <c r="U25" s="99" t="str">
        <f t="shared" ca="1" si="9"/>
        <v xml:space="preserve"> </v>
      </c>
      <c r="V25" s="107" t="str">
        <f t="shared" ca="1" si="18"/>
        <v xml:space="preserve"> </v>
      </c>
      <c r="W25" s="107"/>
      <c r="X25" s="86">
        <v>54.47</v>
      </c>
    </row>
    <row r="26" spans="1:24" ht="16" x14ac:dyDescent="0.2">
      <c r="A26" s="81">
        <v>22</v>
      </c>
      <c r="B26" s="63">
        <f t="shared" ca="1" si="10"/>
        <v>83.65</v>
      </c>
      <c r="C26" s="63">
        <f t="shared" ca="1" si="11"/>
        <v>82.71</v>
      </c>
      <c r="D26" s="63">
        <f t="shared" ca="1" si="0"/>
        <v>85.27</v>
      </c>
      <c r="E26" s="86"/>
      <c r="F26" s="86"/>
      <c r="G26" s="86"/>
      <c r="H26" s="99">
        <f t="shared" ca="1" si="12"/>
        <v>83.876666666666665</v>
      </c>
      <c r="I26" s="99">
        <f t="shared" ca="1" si="13"/>
        <v>72.349999999999994</v>
      </c>
      <c r="J26" s="99">
        <f t="shared" ca="1" si="14"/>
        <v>72.64</v>
      </c>
      <c r="K26" s="99">
        <f t="shared" ca="1" si="1"/>
        <v>74.650000000000006</v>
      </c>
      <c r="L26" s="99">
        <f t="shared" ca="1" si="15"/>
        <v>73.213333333333338</v>
      </c>
      <c r="M26" s="99" t="str">
        <f t="shared" ca="1" si="16"/>
        <v xml:space="preserve"> </v>
      </c>
      <c r="N26" s="99" t="str">
        <f t="shared" ca="1" si="2"/>
        <v xml:space="preserve"> </v>
      </c>
      <c r="O26" s="99" t="str">
        <f t="shared" ca="1" si="3"/>
        <v xml:space="preserve"> </v>
      </c>
      <c r="P26" s="99" t="str">
        <f t="shared" ca="1" si="4"/>
        <v xml:space="preserve"> </v>
      </c>
      <c r="Q26" s="99" t="str">
        <f t="shared" ca="1" si="5"/>
        <v xml:space="preserve"> </v>
      </c>
      <c r="R26" s="99" t="str">
        <f t="shared" ca="1" si="6"/>
        <v xml:space="preserve"> </v>
      </c>
      <c r="S26" s="99" t="str">
        <f t="shared" ca="1" si="7"/>
        <v xml:space="preserve"> </v>
      </c>
      <c r="T26" s="99" t="str">
        <f t="shared" ca="1" si="8"/>
        <v xml:space="preserve"> </v>
      </c>
      <c r="U26" s="99" t="str">
        <f t="shared" ca="1" si="9"/>
        <v xml:space="preserve"> </v>
      </c>
      <c r="V26" s="107" t="str">
        <f t="shared" ca="1" si="18"/>
        <v xml:space="preserve"> </v>
      </c>
      <c r="W26" s="107"/>
      <c r="X26" s="86">
        <v>54.21</v>
      </c>
    </row>
    <row r="27" spans="1:24" ht="16" x14ac:dyDescent="0.2">
      <c r="A27" s="81">
        <v>23</v>
      </c>
      <c r="B27" s="63">
        <f t="shared" ca="1" si="10"/>
        <v>85.38</v>
      </c>
      <c r="C27" s="63">
        <f t="shared" ca="1" si="11"/>
        <v>83.71</v>
      </c>
      <c r="D27" s="63">
        <f t="shared" ca="1" si="0"/>
        <v>83.01</v>
      </c>
      <c r="E27" s="86"/>
      <c r="F27" s="86"/>
      <c r="G27" s="86"/>
      <c r="H27" s="99">
        <f t="shared" ca="1" si="12"/>
        <v>84.033333333333317</v>
      </c>
      <c r="I27" s="99">
        <f t="shared" ca="1" si="13"/>
        <v>74.78</v>
      </c>
      <c r="J27" s="99">
        <f t="shared" ca="1" si="14"/>
        <v>73.55</v>
      </c>
      <c r="K27" s="99">
        <f t="shared" ca="1" si="1"/>
        <v>72.02</v>
      </c>
      <c r="L27" s="99">
        <f t="shared" ca="1" si="15"/>
        <v>73.449999999999989</v>
      </c>
      <c r="M27" s="99" t="str">
        <f t="shared" ca="1" si="16"/>
        <v xml:space="preserve"> </v>
      </c>
      <c r="N27" s="99" t="str">
        <f t="shared" ca="1" si="2"/>
        <v xml:space="preserve"> </v>
      </c>
      <c r="O27" s="99" t="str">
        <f t="shared" ca="1" si="3"/>
        <v xml:space="preserve"> </v>
      </c>
      <c r="P27" s="99" t="str">
        <f t="shared" ca="1" si="4"/>
        <v xml:space="preserve"> </v>
      </c>
      <c r="Q27" s="99" t="str">
        <f t="shared" ca="1" si="5"/>
        <v xml:space="preserve"> </v>
      </c>
      <c r="R27" s="99" t="str">
        <f t="shared" ca="1" si="6"/>
        <v xml:space="preserve"> </v>
      </c>
      <c r="S27" s="99" t="str">
        <f t="shared" ca="1" si="7"/>
        <v xml:space="preserve"> </v>
      </c>
      <c r="T27" s="99" t="str">
        <f t="shared" ca="1" si="8"/>
        <v xml:space="preserve"> </v>
      </c>
      <c r="U27" s="99" t="str">
        <f t="shared" ca="1" si="9"/>
        <v xml:space="preserve"> </v>
      </c>
      <c r="V27" s="107" t="str">
        <f t="shared" ca="1" si="18"/>
        <v xml:space="preserve"> </v>
      </c>
      <c r="W27" s="107"/>
      <c r="X27" s="86">
        <v>54.84</v>
      </c>
    </row>
    <row r="28" spans="1:24" ht="16" x14ac:dyDescent="0.2">
      <c r="A28" s="81">
        <v>24</v>
      </c>
      <c r="B28" s="63">
        <f t="shared" ca="1" si="10"/>
        <v>83.23</v>
      </c>
      <c r="C28" s="63">
        <f t="shared" ca="1" si="11"/>
        <v>84.26</v>
      </c>
      <c r="D28" s="63">
        <f t="shared" ca="1" si="0"/>
        <v>83.77</v>
      </c>
      <c r="E28" s="86"/>
      <c r="F28" s="86"/>
      <c r="G28" s="86"/>
      <c r="H28" s="99">
        <f t="shared" ca="1" si="12"/>
        <v>83.75333333333333</v>
      </c>
      <c r="I28" s="99">
        <f t="shared" ca="1" si="13"/>
        <v>72.319999999999993</v>
      </c>
      <c r="J28" s="99">
        <f t="shared" ca="1" si="14"/>
        <v>73.849999999999994</v>
      </c>
      <c r="K28" s="99">
        <f t="shared" ca="1" si="1"/>
        <v>71.72</v>
      </c>
      <c r="L28" s="99">
        <f t="shared" ca="1" si="15"/>
        <v>72.63</v>
      </c>
      <c r="M28" s="99" t="str">
        <f t="shared" ca="1" si="16"/>
        <v xml:space="preserve"> </v>
      </c>
      <c r="N28" s="99" t="str">
        <f t="shared" ca="1" si="2"/>
        <v xml:space="preserve"> </v>
      </c>
      <c r="O28" s="99" t="str">
        <f t="shared" ca="1" si="3"/>
        <v xml:space="preserve"> </v>
      </c>
      <c r="P28" s="99" t="str">
        <f t="shared" ca="1" si="4"/>
        <v xml:space="preserve"> </v>
      </c>
      <c r="Q28" s="99" t="str">
        <f t="shared" ca="1" si="5"/>
        <v xml:space="preserve"> </v>
      </c>
      <c r="R28" s="99" t="str">
        <f t="shared" ca="1" si="6"/>
        <v xml:space="preserve"> </v>
      </c>
      <c r="S28" s="99" t="str">
        <f t="shared" ca="1" si="7"/>
        <v xml:space="preserve"> </v>
      </c>
      <c r="T28" s="99" t="str">
        <f t="shared" ca="1" si="8"/>
        <v xml:space="preserve"> </v>
      </c>
      <c r="U28" s="99" t="str">
        <f t="shared" ca="1" si="9"/>
        <v xml:space="preserve"> </v>
      </c>
      <c r="V28" s="107" t="str">
        <f t="shared" ca="1" si="18"/>
        <v xml:space="preserve"> </v>
      </c>
      <c r="W28" s="107"/>
      <c r="X28" s="86">
        <v>53.77</v>
      </c>
    </row>
    <row r="29" spans="1:24" ht="16" x14ac:dyDescent="0.2">
      <c r="A29" s="81">
        <v>25</v>
      </c>
      <c r="B29" s="63">
        <f t="shared" ca="1" si="10"/>
        <v>84.65</v>
      </c>
      <c r="C29" s="63">
        <f t="shared" ca="1" si="11"/>
        <v>85.36</v>
      </c>
      <c r="D29" s="63">
        <f t="shared" ca="1" si="0"/>
        <v>84.04</v>
      </c>
      <c r="E29" s="86"/>
      <c r="F29" s="86"/>
      <c r="G29" s="86"/>
      <c r="H29" s="99">
        <f t="shared" ca="1" si="12"/>
        <v>84.683333333333337</v>
      </c>
      <c r="I29" s="99">
        <f t="shared" ca="1" si="13"/>
        <v>72.48</v>
      </c>
      <c r="J29" s="99">
        <f t="shared" ca="1" si="14"/>
        <v>74.69</v>
      </c>
      <c r="K29" s="99">
        <f t="shared" ca="1" si="1"/>
        <v>72.08</v>
      </c>
      <c r="L29" s="99">
        <f t="shared" ca="1" si="15"/>
        <v>73.083333333333329</v>
      </c>
      <c r="M29" s="99" t="str">
        <f t="shared" ca="1" si="16"/>
        <v xml:space="preserve"> </v>
      </c>
      <c r="N29" s="99" t="str">
        <f t="shared" ca="1" si="2"/>
        <v xml:space="preserve"> </v>
      </c>
      <c r="O29" s="99" t="str">
        <f t="shared" ca="1" si="3"/>
        <v xml:space="preserve"> </v>
      </c>
      <c r="P29" s="99" t="str">
        <f t="shared" ca="1" si="4"/>
        <v xml:space="preserve"> </v>
      </c>
      <c r="Q29" s="99" t="str">
        <f t="shared" ca="1" si="5"/>
        <v xml:space="preserve"> </v>
      </c>
      <c r="R29" s="99" t="str">
        <f t="shared" ca="1" si="6"/>
        <v xml:space="preserve"> </v>
      </c>
      <c r="S29" s="99" t="str">
        <f t="shared" ca="1" si="7"/>
        <v xml:space="preserve"> </v>
      </c>
      <c r="T29" s="99" t="str">
        <f t="shared" ca="1" si="8"/>
        <v xml:space="preserve"> </v>
      </c>
      <c r="U29" s="99" t="str">
        <f t="shared" ca="1" si="9"/>
        <v xml:space="preserve"> </v>
      </c>
      <c r="V29" s="107" t="str">
        <f t="shared" ca="1" si="18"/>
        <v xml:space="preserve"> </v>
      </c>
      <c r="W29" s="107"/>
      <c r="X29" s="98"/>
    </row>
    <row r="30" spans="1:24" ht="16" x14ac:dyDescent="0.2">
      <c r="A30" s="81">
        <v>26</v>
      </c>
      <c r="B30" s="63">
        <f t="shared" ca="1" si="10"/>
        <v>84.33</v>
      </c>
      <c r="C30" s="63">
        <f t="shared" ca="1" si="11"/>
        <v>85.74</v>
      </c>
      <c r="D30" s="63">
        <f t="shared" ca="1" si="0"/>
        <v>0</v>
      </c>
      <c r="E30" s="86"/>
      <c r="F30" s="86"/>
      <c r="G30" s="86"/>
      <c r="H30" s="99">
        <f t="shared" ca="1" si="12"/>
        <v>56.69</v>
      </c>
      <c r="I30" s="99">
        <f t="shared" ca="1" si="13"/>
        <v>72.81</v>
      </c>
      <c r="J30" s="99">
        <f t="shared" ca="1" si="14"/>
        <v>75.459999999999994</v>
      </c>
      <c r="K30" s="99">
        <f t="shared" ca="1" si="1"/>
        <v>0</v>
      </c>
      <c r="L30" s="99">
        <f t="shared" ca="1" si="15"/>
        <v>49.423333333333325</v>
      </c>
      <c r="M30" s="99" t="str">
        <f t="shared" ca="1" si="16"/>
        <v xml:space="preserve"> </v>
      </c>
      <c r="N30" s="99" t="str">
        <f t="shared" ca="1" si="2"/>
        <v xml:space="preserve"> </v>
      </c>
      <c r="O30" s="99" t="str">
        <f t="shared" ca="1" si="3"/>
        <v xml:space="preserve"> </v>
      </c>
      <c r="P30" s="99" t="str">
        <f t="shared" ca="1" si="4"/>
        <v xml:space="preserve"> </v>
      </c>
      <c r="Q30" s="99" t="str">
        <f t="shared" ca="1" si="5"/>
        <v xml:space="preserve"> </v>
      </c>
      <c r="R30" s="99" t="str">
        <f t="shared" ca="1" si="6"/>
        <v xml:space="preserve"> </v>
      </c>
      <c r="S30" s="99" t="str">
        <f t="shared" ca="1" si="7"/>
        <v xml:space="preserve"> </v>
      </c>
      <c r="T30" s="99" t="str">
        <f t="shared" ca="1" si="8"/>
        <v xml:space="preserve"> </v>
      </c>
      <c r="U30" s="99" t="str">
        <f t="shared" ca="1" si="9"/>
        <v xml:space="preserve"> </v>
      </c>
      <c r="V30" s="107" t="str">
        <f t="shared" ca="1" si="18"/>
        <v xml:space="preserve"> </v>
      </c>
      <c r="W30" s="107"/>
      <c r="X30" s="98"/>
    </row>
    <row r="31" spans="1:24" ht="16" x14ac:dyDescent="0.2">
      <c r="A31" s="81">
        <v>27</v>
      </c>
      <c r="B31" s="63">
        <f t="shared" ca="1" si="10"/>
        <v>0</v>
      </c>
      <c r="C31" s="63">
        <f t="shared" ca="1" si="11"/>
        <v>0</v>
      </c>
      <c r="D31" s="63">
        <f t="shared" ca="1" si="0"/>
        <v>0</v>
      </c>
      <c r="E31" s="86"/>
      <c r="F31" s="86"/>
      <c r="G31" s="86"/>
      <c r="H31" s="99" t="str">
        <f t="shared" ca="1" si="12"/>
        <v xml:space="preserve"> </v>
      </c>
      <c r="I31" s="99">
        <f t="shared" ca="1" si="13"/>
        <v>0</v>
      </c>
      <c r="J31" s="99">
        <f t="shared" ca="1" si="14"/>
        <v>0</v>
      </c>
      <c r="K31" s="99">
        <f t="shared" ca="1" si="1"/>
        <v>0</v>
      </c>
      <c r="L31" s="99" t="str">
        <f t="shared" ca="1" si="15"/>
        <v xml:space="preserve"> </v>
      </c>
      <c r="M31" s="99" t="str">
        <f t="shared" ca="1" si="16"/>
        <v xml:space="preserve"> </v>
      </c>
      <c r="N31" s="99" t="str">
        <f t="shared" ca="1" si="2"/>
        <v xml:space="preserve"> </v>
      </c>
      <c r="O31" s="99" t="str">
        <f t="shared" ca="1" si="3"/>
        <v xml:space="preserve"> </v>
      </c>
      <c r="P31" s="99" t="str">
        <f t="shared" ca="1" si="4"/>
        <v xml:space="preserve"> </v>
      </c>
      <c r="Q31" s="99" t="str">
        <f t="shared" ca="1" si="5"/>
        <v xml:space="preserve"> </v>
      </c>
      <c r="R31" s="99" t="str">
        <f t="shared" ca="1" si="6"/>
        <v xml:space="preserve"> </v>
      </c>
      <c r="S31" s="99" t="str">
        <f t="shared" ca="1" si="7"/>
        <v xml:space="preserve"> </v>
      </c>
      <c r="T31" s="99" t="str">
        <f t="shared" ca="1" si="8"/>
        <v xml:space="preserve"> </v>
      </c>
      <c r="U31" s="99" t="str">
        <f t="shared" ca="1" si="9"/>
        <v xml:space="preserve"> </v>
      </c>
      <c r="V31" s="107" t="str">
        <f t="shared" ca="1" si="18"/>
        <v xml:space="preserve"> </v>
      </c>
      <c r="W31" s="107"/>
      <c r="X31" s="98"/>
    </row>
    <row r="32" spans="1:24" ht="16" x14ac:dyDescent="0.2">
      <c r="A32" s="81">
        <v>28</v>
      </c>
      <c r="B32" s="63">
        <f t="shared" ca="1" si="10"/>
        <v>0</v>
      </c>
      <c r="C32" s="63">
        <f t="shared" ca="1" si="11"/>
        <v>0</v>
      </c>
      <c r="D32" s="63">
        <f t="shared" ca="1" si="0"/>
        <v>0</v>
      </c>
      <c r="E32" s="86"/>
      <c r="F32" s="86"/>
      <c r="G32" s="86"/>
      <c r="H32" s="99" t="str">
        <f ca="1">IF(AVERAGE(B32:D32)=0, " ",AVERAGE(B32:D32))</f>
        <v xml:space="preserve"> </v>
      </c>
      <c r="I32" s="99">
        <f t="shared" ca="1" si="13"/>
        <v>0</v>
      </c>
      <c r="J32" s="99">
        <f t="shared" ca="1" si="14"/>
        <v>0</v>
      </c>
      <c r="K32" s="99">
        <f t="shared" ca="1" si="1"/>
        <v>0</v>
      </c>
      <c r="L32" s="99" t="str">
        <f t="shared" ca="1" si="15"/>
        <v xml:space="preserve"> </v>
      </c>
      <c r="M32" s="99" t="str">
        <f t="shared" ca="1" si="16"/>
        <v xml:space="preserve"> </v>
      </c>
      <c r="N32" s="99" t="str">
        <f t="shared" ca="1" si="2"/>
        <v xml:space="preserve"> </v>
      </c>
      <c r="O32" s="99" t="str">
        <f t="shared" ca="1" si="3"/>
        <v xml:space="preserve"> </v>
      </c>
      <c r="P32" s="99" t="str">
        <f t="shared" ca="1" si="4"/>
        <v xml:space="preserve"> </v>
      </c>
      <c r="Q32" s="99" t="str">
        <f t="shared" ca="1" si="5"/>
        <v xml:space="preserve"> </v>
      </c>
      <c r="R32" s="99" t="str">
        <f t="shared" ca="1" si="6"/>
        <v xml:space="preserve"> </v>
      </c>
      <c r="S32" s="99" t="str">
        <f t="shared" ca="1" si="7"/>
        <v xml:space="preserve"> </v>
      </c>
      <c r="T32" s="99" t="str">
        <f t="shared" ca="1" si="8"/>
        <v xml:space="preserve"> </v>
      </c>
      <c r="U32" s="99" t="str">
        <f t="shared" ca="1" si="9"/>
        <v xml:space="preserve"> </v>
      </c>
      <c r="V32" s="107" t="str">
        <f t="shared" ca="1" si="18"/>
        <v xml:space="preserve"> </v>
      </c>
      <c r="W32" s="107"/>
      <c r="X32" s="98"/>
    </row>
    <row r="33" spans="1:24" ht="16" x14ac:dyDescent="0.2">
      <c r="A33" s="81">
        <v>29</v>
      </c>
      <c r="B33" s="63">
        <f t="shared" ca="1" si="10"/>
        <v>0</v>
      </c>
      <c r="C33" s="63">
        <f t="shared" ca="1" si="11"/>
        <v>0</v>
      </c>
      <c r="D33" s="63">
        <f t="shared" ca="1" si="0"/>
        <v>0</v>
      </c>
      <c r="E33" s="86"/>
      <c r="F33" s="86"/>
      <c r="G33" s="86"/>
      <c r="H33" s="99" t="str">
        <f ca="1">IF(AVERAGE(B33:D33)=0, " ",AVERAGE(B33:D33))</f>
        <v xml:space="preserve"> </v>
      </c>
      <c r="I33" s="99">
        <f t="shared" ca="1" si="13"/>
        <v>0</v>
      </c>
      <c r="J33" s="99">
        <f t="shared" ca="1" si="14"/>
        <v>0</v>
      </c>
      <c r="K33" s="99">
        <f t="shared" ca="1" si="1"/>
        <v>0</v>
      </c>
      <c r="L33" s="99" t="str">
        <f t="shared" ca="1" si="15"/>
        <v xml:space="preserve"> </v>
      </c>
      <c r="M33" s="99" t="str">
        <f t="shared" ca="1" si="16"/>
        <v xml:space="preserve"> </v>
      </c>
      <c r="N33" s="99" t="str">
        <f t="shared" ca="1" si="2"/>
        <v xml:space="preserve"> </v>
      </c>
      <c r="O33" s="99" t="str">
        <f t="shared" ca="1" si="3"/>
        <v xml:space="preserve"> </v>
      </c>
      <c r="P33" s="99" t="str">
        <f t="shared" ca="1" si="4"/>
        <v xml:space="preserve"> </v>
      </c>
      <c r="Q33" s="99" t="str">
        <f t="shared" ca="1" si="5"/>
        <v xml:space="preserve"> </v>
      </c>
      <c r="R33" s="99" t="str">
        <f t="shared" ca="1" si="6"/>
        <v xml:space="preserve"> </v>
      </c>
      <c r="S33" s="99" t="str">
        <f t="shared" ca="1" si="7"/>
        <v xml:space="preserve"> </v>
      </c>
      <c r="T33" s="99" t="str">
        <f t="shared" ca="1" si="8"/>
        <v xml:space="preserve"> </v>
      </c>
      <c r="U33" s="99" t="str">
        <f t="shared" ca="1" si="9"/>
        <v xml:space="preserve"> </v>
      </c>
      <c r="V33" s="107" t="str">
        <f t="shared" ca="1" si="18"/>
        <v xml:space="preserve"> </v>
      </c>
      <c r="W33" s="107"/>
      <c r="X33" s="98"/>
    </row>
    <row r="34" spans="1:24" s="82" customFormat="1" ht="16" x14ac:dyDescent="0.2">
      <c r="A34" s="84">
        <v>30</v>
      </c>
      <c r="E34" s="90"/>
      <c r="F34" s="90"/>
      <c r="G34" s="90"/>
      <c r="H34" s="87"/>
      <c r="I34" s="87"/>
      <c r="J34" s="87"/>
      <c r="K34" s="87"/>
      <c r="L34" s="87"/>
      <c r="M34" s="88"/>
      <c r="N34" s="88"/>
      <c r="O34" s="88"/>
      <c r="P34" s="88"/>
      <c r="Q34" s="88"/>
      <c r="R34" s="88"/>
      <c r="S34" s="88"/>
      <c r="T34" s="88"/>
      <c r="U34" s="88"/>
      <c r="V34" s="107" t="e">
        <f>IF(M34=" "," ",(M34-P34)/M34)</f>
        <v>#DIV/0!</v>
      </c>
      <c r="W34" s="107"/>
      <c r="X34" s="87"/>
    </row>
    <row r="35" spans="1:24" ht="16" x14ac:dyDescent="0.2">
      <c r="A35" s="84">
        <v>31</v>
      </c>
      <c r="E35" s="86"/>
      <c r="F35" s="86"/>
      <c r="G35" s="86"/>
      <c r="H35" s="99"/>
      <c r="I35" s="99"/>
      <c r="J35" s="99"/>
      <c r="K35" s="99"/>
      <c r="L35" s="99"/>
      <c r="M35" s="89"/>
      <c r="N35" s="89"/>
      <c r="O35" s="89"/>
      <c r="P35" s="89"/>
      <c r="Q35" s="89"/>
      <c r="R35" s="89"/>
      <c r="S35" s="89"/>
      <c r="T35" s="89"/>
      <c r="U35" s="89"/>
      <c r="V35" s="107" t="e">
        <f>IF(M35=" "," ",(M35-P35)/M35)</f>
        <v>#DIV/0!</v>
      </c>
      <c r="W35" s="107"/>
      <c r="X35" s="98"/>
    </row>
    <row r="36" spans="1:24" x14ac:dyDescent="0.2">
      <c r="E36" s="94" t="e">
        <f>AVERAGE(E5:E35)</f>
        <v>#DIV/0!</v>
      </c>
      <c r="F36" s="94" t="e">
        <f>AVERAGE(F5:F35)</f>
        <v>#DIV/0!</v>
      </c>
      <c r="G36" s="91" t="e">
        <f>AVERAGE(G5:G33)</f>
        <v>#DIV/0!</v>
      </c>
      <c r="H36" s="91">
        <f ca="1">AVERAGE(H5:H33)</f>
        <v>82.799615384615379</v>
      </c>
      <c r="I36" s="91"/>
      <c r="J36" s="91"/>
      <c r="K36" s="91"/>
      <c r="L36" s="91">
        <f t="shared" ref="L36:U36" ca="1" si="19">AVERAGE(L5:L33)</f>
        <v>71.733974358974365</v>
      </c>
      <c r="M36" s="92" t="e">
        <f t="shared" ca="1" si="19"/>
        <v>#DIV/0!</v>
      </c>
      <c r="N36" s="92" t="e">
        <f t="shared" ca="1" si="19"/>
        <v>#DIV/0!</v>
      </c>
      <c r="O36" s="92" t="e">
        <f t="shared" ca="1" si="19"/>
        <v>#DIV/0!</v>
      </c>
      <c r="P36" s="92" t="e">
        <f t="shared" ca="1" si="19"/>
        <v>#DIV/0!</v>
      </c>
      <c r="Q36" s="92" t="e">
        <f t="shared" ca="1" si="19"/>
        <v>#DIV/0!</v>
      </c>
      <c r="R36" s="92" t="e">
        <f t="shared" ca="1" si="19"/>
        <v>#DIV/0!</v>
      </c>
      <c r="S36" s="93" t="e">
        <f t="shared" ca="1" si="19"/>
        <v>#DIV/0!</v>
      </c>
      <c r="T36" s="92" t="e">
        <f t="shared" ca="1" si="19"/>
        <v>#DIV/0!</v>
      </c>
      <c r="U36" s="92" t="e">
        <f t="shared" ca="1" si="19"/>
        <v>#DIV/0!</v>
      </c>
      <c r="V36" s="112" t="e">
        <f t="shared" ref="V36" ca="1" si="20">IF(M36=0," ",(M36-P36)/M36)</f>
        <v>#DIV/0!</v>
      </c>
      <c r="W36" s="112"/>
      <c r="X36" s="91">
        <f>AVERAGE(X5:X33)</f>
        <v>54.15625</v>
      </c>
    </row>
  </sheetData>
  <mergeCells count="45">
    <mergeCell ref="V36:W36"/>
    <mergeCell ref="V23:W23"/>
    <mergeCell ref="V24:W24"/>
    <mergeCell ref="V25:W25"/>
    <mergeCell ref="V26:W26"/>
    <mergeCell ref="V27:W27"/>
    <mergeCell ref="V28:W28"/>
    <mergeCell ref="V29:W29"/>
    <mergeCell ref="V30:W30"/>
    <mergeCell ref="V31:W31"/>
    <mergeCell ref="V32:W32"/>
    <mergeCell ref="V33:W33"/>
    <mergeCell ref="V34:W34"/>
    <mergeCell ref="V35:W35"/>
    <mergeCell ref="V17:W17"/>
    <mergeCell ref="V18:W18"/>
    <mergeCell ref="V19:W19"/>
    <mergeCell ref="V20:W20"/>
    <mergeCell ref="V21:W21"/>
    <mergeCell ref="V12:W12"/>
    <mergeCell ref="V13:W13"/>
    <mergeCell ref="V14:W14"/>
    <mergeCell ref="V15:W15"/>
    <mergeCell ref="V16:W16"/>
    <mergeCell ref="V5:W5"/>
    <mergeCell ref="V6:W6"/>
    <mergeCell ref="V7:W7"/>
    <mergeCell ref="V8:W8"/>
    <mergeCell ref="V9:W9"/>
    <mergeCell ref="A1:X1"/>
    <mergeCell ref="E3:E4"/>
    <mergeCell ref="F3:F4"/>
    <mergeCell ref="V22:W22"/>
    <mergeCell ref="V11:W11"/>
    <mergeCell ref="E2:G2"/>
    <mergeCell ref="H2:X2"/>
    <mergeCell ref="G3:G4"/>
    <mergeCell ref="X3:X4"/>
    <mergeCell ref="V10:W10"/>
    <mergeCell ref="H3:H4"/>
    <mergeCell ref="L3:L4"/>
    <mergeCell ref="M3:O3"/>
    <mergeCell ref="P3:R3"/>
    <mergeCell ref="S3:U3"/>
    <mergeCell ref="V3:W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F083-7934-49EC-95F1-36E7D4316973}">
  <dimension ref="A1:S171"/>
  <sheetViews>
    <sheetView topLeftCell="D153" zoomScale="110" zoomScaleNormal="110" workbookViewId="0">
      <selection activeCell="O142" sqref="O142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ht="16" thickBo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12</v>
      </c>
      <c r="P3" s="2"/>
    </row>
    <row r="4" spans="1:19" ht="16" thickBot="1" x14ac:dyDescent="0.25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745</v>
      </c>
    </row>
    <row r="7" spans="1:19" x14ac:dyDescent="0.2">
      <c r="A7" s="2"/>
      <c r="C7" s="9" t="s">
        <v>24</v>
      </c>
      <c r="D7" s="10"/>
      <c r="E7" s="10"/>
      <c r="F7" s="11">
        <v>591</v>
      </c>
      <c r="G7" s="12"/>
      <c r="H7" s="12"/>
      <c r="I7" s="12"/>
      <c r="J7" s="141">
        <f>AVERAGE(F7:I7)</f>
        <v>591</v>
      </c>
      <c r="K7" s="142"/>
      <c r="M7" s="8">
        <v>2</v>
      </c>
      <c r="N7" s="143">
        <v>9.3000000000000007</v>
      </c>
      <c r="O7" s="144"/>
      <c r="P7" s="2"/>
      <c r="R7" s="55" t="s">
        <v>25</v>
      </c>
      <c r="S7" s="71">
        <f>AVERAGE(J10,J67,J122)</f>
        <v>330.91666666666669</v>
      </c>
    </row>
    <row r="8" spans="1:19" x14ac:dyDescent="0.2">
      <c r="A8" s="2"/>
      <c r="C8" s="9" t="s">
        <v>26</v>
      </c>
      <c r="D8" s="10"/>
      <c r="E8" s="10"/>
      <c r="F8" s="11">
        <v>427</v>
      </c>
      <c r="G8" s="12"/>
      <c r="H8" s="12"/>
      <c r="I8" s="12"/>
      <c r="J8" s="141">
        <f t="shared" ref="J8:J13" si="0">AVERAGE(F8:I8)</f>
        <v>427</v>
      </c>
      <c r="K8" s="142"/>
      <c r="M8" s="8">
        <v>3</v>
      </c>
      <c r="N8" s="143">
        <v>9.1999999999999993</v>
      </c>
      <c r="O8" s="144"/>
      <c r="P8" s="2"/>
      <c r="R8" s="55" t="s">
        <v>27</v>
      </c>
      <c r="S8" s="72">
        <f>AVERAGE(J13,J70,J125)</f>
        <v>124.91666666666667</v>
      </c>
    </row>
    <row r="9" spans="1:19" x14ac:dyDescent="0.2">
      <c r="A9" s="2"/>
      <c r="C9" s="9" t="s">
        <v>28</v>
      </c>
      <c r="D9" s="11">
        <v>61.56</v>
      </c>
      <c r="E9" s="7">
        <v>8.1999999999999993</v>
      </c>
      <c r="F9" s="11">
        <v>655</v>
      </c>
      <c r="G9" s="11">
        <v>658</v>
      </c>
      <c r="H9" s="11">
        <v>645</v>
      </c>
      <c r="I9" s="11">
        <v>729</v>
      </c>
      <c r="J9" s="141">
        <f t="shared" si="0"/>
        <v>671.75</v>
      </c>
      <c r="K9" s="142"/>
      <c r="M9" s="8">
        <v>4</v>
      </c>
      <c r="N9" s="143">
        <v>9</v>
      </c>
      <c r="O9" s="144"/>
      <c r="P9" s="2"/>
      <c r="R9" s="73" t="s">
        <v>32</v>
      </c>
      <c r="S9" s="74">
        <f>S6-S8</f>
        <v>620.08333333333337</v>
      </c>
    </row>
    <row r="10" spans="1:19" x14ac:dyDescent="0.2">
      <c r="A10" s="2"/>
      <c r="C10" s="9" t="s">
        <v>29</v>
      </c>
      <c r="D10" s="11">
        <v>60.11</v>
      </c>
      <c r="E10" s="11">
        <v>8.9</v>
      </c>
      <c r="F10" s="11">
        <v>237</v>
      </c>
      <c r="G10" s="11">
        <v>232</v>
      </c>
      <c r="H10" s="11">
        <v>289</v>
      </c>
      <c r="I10" s="11">
        <v>292</v>
      </c>
      <c r="J10" s="141">
        <f t="shared" si="0"/>
        <v>262.5</v>
      </c>
      <c r="K10" s="142"/>
      <c r="M10" s="8">
        <v>5</v>
      </c>
      <c r="N10" s="143">
        <v>9</v>
      </c>
      <c r="O10" s="144"/>
      <c r="P10" s="2"/>
      <c r="R10" s="73" t="s">
        <v>30</v>
      </c>
      <c r="S10" s="75">
        <f>S7-S8</f>
        <v>206</v>
      </c>
    </row>
    <row r="11" spans="1:19" ht="16" thickBot="1" x14ac:dyDescent="0.25">
      <c r="A11" s="2"/>
      <c r="C11" s="9" t="s">
        <v>31</v>
      </c>
      <c r="D11" s="11"/>
      <c r="E11" s="11"/>
      <c r="F11" s="11">
        <v>173</v>
      </c>
      <c r="G11" s="62">
        <v>171</v>
      </c>
      <c r="H11" s="62">
        <v>184</v>
      </c>
      <c r="I11" s="62">
        <v>168</v>
      </c>
      <c r="J11" s="141">
        <f t="shared" si="0"/>
        <v>174</v>
      </c>
      <c r="K11" s="142"/>
      <c r="M11" s="13">
        <v>6</v>
      </c>
      <c r="N11" s="145">
        <v>7.9</v>
      </c>
      <c r="O11" s="146"/>
      <c r="P11" s="2"/>
      <c r="R11" s="76" t="s">
        <v>39</v>
      </c>
      <c r="S11" s="80">
        <f>S9/S6</f>
        <v>0.83232662192393736</v>
      </c>
    </row>
    <row r="12" spans="1:19" ht="16" thickBot="1" x14ac:dyDescent="0.25">
      <c r="A12" s="2"/>
      <c r="C12" s="9" t="s">
        <v>33</v>
      </c>
      <c r="D12" s="11"/>
      <c r="E12" s="11"/>
      <c r="F12" s="11">
        <v>114</v>
      </c>
      <c r="G12" s="62">
        <v>112</v>
      </c>
      <c r="H12" s="62">
        <v>106</v>
      </c>
      <c r="I12" s="62">
        <v>81</v>
      </c>
      <c r="J12" s="141">
        <f t="shared" si="0"/>
        <v>103.25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0.622513220851171</v>
      </c>
    </row>
    <row r="13" spans="1:19" ht="16" thickBot="1" x14ac:dyDescent="0.25">
      <c r="A13" s="2"/>
      <c r="C13" s="14" t="s">
        <v>36</v>
      </c>
      <c r="D13" s="15">
        <v>59.1</v>
      </c>
      <c r="E13" s="15">
        <v>8.6</v>
      </c>
      <c r="F13" s="15">
        <v>115</v>
      </c>
      <c r="G13" s="15">
        <v>116</v>
      </c>
      <c r="H13" s="15">
        <v>108</v>
      </c>
      <c r="I13" s="15">
        <v>84</v>
      </c>
      <c r="J13" s="147">
        <f>AVERAGE(F13:I13)</f>
        <v>105.75</v>
      </c>
      <c r="K13" s="148"/>
      <c r="M13" s="66" t="s">
        <v>37</v>
      </c>
      <c r="N13" s="64">
        <v>0.57999999999999996</v>
      </c>
      <c r="O13" s="65"/>
      <c r="P13" s="2"/>
    </row>
    <row r="14" spans="1:19" ht="16" thickBot="1" x14ac:dyDescent="0.25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13.66</v>
      </c>
      <c r="E16" s="11">
        <v>10.199999999999999</v>
      </c>
      <c r="F16" s="22">
        <v>794</v>
      </c>
      <c r="G16" s="16"/>
      <c r="H16" s="23" t="s">
        <v>25</v>
      </c>
      <c r="I16" s="136">
        <v>3.98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ht="16" thickBot="1" x14ac:dyDescent="0.25">
      <c r="A17" s="2"/>
      <c r="C17" s="21" t="s">
        <v>46</v>
      </c>
      <c r="D17" s="11">
        <v>64.790000000000006</v>
      </c>
      <c r="E17" s="11"/>
      <c r="F17" s="22">
        <v>125</v>
      </c>
      <c r="G17" s="16"/>
      <c r="H17" s="27" t="s">
        <v>27</v>
      </c>
      <c r="I17" s="138">
        <v>3.55</v>
      </c>
      <c r="J17" s="138"/>
      <c r="K17" s="139"/>
      <c r="M17" s="64">
        <v>6.7</v>
      </c>
      <c r="N17" s="28">
        <v>52</v>
      </c>
      <c r="O17" s="65">
        <v>0.04</v>
      </c>
      <c r="P17" s="2"/>
    </row>
    <row r="18" spans="1:16" ht="16" thickBot="1" x14ac:dyDescent="0.25">
      <c r="A18" s="2"/>
      <c r="C18" s="21" t="s">
        <v>47</v>
      </c>
      <c r="D18" s="11">
        <v>66.09</v>
      </c>
      <c r="E18" s="11"/>
      <c r="F18" s="22">
        <v>122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69.42</v>
      </c>
      <c r="E20" s="11"/>
      <c r="F20" s="22">
        <v>118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6" thickBot="1" x14ac:dyDescent="0.25">
      <c r="A21" s="2"/>
      <c r="C21" s="21" t="s">
        <v>57</v>
      </c>
      <c r="D21" s="11">
        <v>82.07</v>
      </c>
      <c r="E21" s="11"/>
      <c r="F21" s="22">
        <v>1028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25">
      <c r="A22" s="2"/>
      <c r="C22" s="21" t="s">
        <v>58</v>
      </c>
      <c r="D22" s="11">
        <v>74.77</v>
      </c>
      <c r="E22" s="11">
        <v>8.4</v>
      </c>
      <c r="F22" s="22">
        <v>345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338</v>
      </c>
      <c r="G23" s="16"/>
      <c r="H23" s="128">
        <v>6</v>
      </c>
      <c r="I23" s="130">
        <v>180</v>
      </c>
      <c r="J23" s="130">
        <v>86</v>
      </c>
      <c r="K23" s="132">
        <f>((I23-J23)/I23)</f>
        <v>0.52222222222222225</v>
      </c>
      <c r="M23" s="123" t="s">
        <v>60</v>
      </c>
      <c r="N23" s="124"/>
      <c r="O23" s="125"/>
      <c r="P23" s="2"/>
    </row>
    <row r="24" spans="1:16" ht="16" thickBot="1" x14ac:dyDescent="0.25">
      <c r="A24" s="2"/>
      <c r="C24" s="21" t="s">
        <v>61</v>
      </c>
      <c r="D24" s="11">
        <v>73.88</v>
      </c>
      <c r="E24" s="11">
        <v>7.6</v>
      </c>
      <c r="F24" s="22">
        <v>765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0.60922962411611459</v>
      </c>
      <c r="P24" s="2"/>
    </row>
    <row r="25" spans="1:16" ht="16" thickBot="1" x14ac:dyDescent="0.25">
      <c r="A25" s="2"/>
      <c r="C25" s="38" t="s">
        <v>63</v>
      </c>
      <c r="D25" s="15"/>
      <c r="E25" s="15"/>
      <c r="F25" s="39">
        <v>751</v>
      </c>
      <c r="G25" s="16"/>
      <c r="M25" s="121" t="s">
        <v>64</v>
      </c>
      <c r="N25" s="122"/>
      <c r="O25" s="37">
        <f>(J10-J11)/J10</f>
        <v>0.33714285714285713</v>
      </c>
      <c r="P25" s="2"/>
    </row>
    <row r="26" spans="1:16" ht="15.75" customHeight="1" thickBot="1" x14ac:dyDescent="0.25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0.40660919540229884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-2.4213075060532687E-2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91.15</v>
      </c>
      <c r="E28" s="33"/>
      <c r="F28" s="34"/>
      <c r="G28" s="46"/>
      <c r="H28" s="47" t="s">
        <v>25</v>
      </c>
      <c r="I28" s="33">
        <v>251</v>
      </c>
      <c r="J28" s="33">
        <v>220</v>
      </c>
      <c r="K28" s="34">
        <f>I28-J28</f>
        <v>31</v>
      </c>
      <c r="M28" s="126" t="s">
        <v>72</v>
      </c>
      <c r="N28" s="127"/>
      <c r="O28" s="69">
        <f>(J10-J13)/J10</f>
        <v>0.5971428571428572</v>
      </c>
      <c r="P28" s="2"/>
    </row>
    <row r="29" spans="1:16" ht="16" thickBot="1" x14ac:dyDescent="0.25">
      <c r="A29" s="2"/>
      <c r="B29" s="41"/>
      <c r="C29" s="45" t="s">
        <v>73</v>
      </c>
      <c r="D29" s="33">
        <v>72.25</v>
      </c>
      <c r="E29" s="33">
        <v>69.22</v>
      </c>
      <c r="F29" s="34">
        <v>95.81</v>
      </c>
      <c r="G29" s="48">
        <v>5.5</v>
      </c>
      <c r="H29" s="64" t="s">
        <v>27</v>
      </c>
      <c r="I29" s="35">
        <v>127</v>
      </c>
      <c r="J29" s="35">
        <v>102</v>
      </c>
      <c r="K29" s="36">
        <f>I29-J29</f>
        <v>25</v>
      </c>
      <c r="L29" s="49"/>
      <c r="M29" s="116" t="s">
        <v>74</v>
      </c>
      <c r="N29" s="117"/>
      <c r="O29" s="70">
        <f>(J9-J13)/J9</f>
        <v>0.84257536285820622</v>
      </c>
      <c r="P29" s="2"/>
    </row>
    <row r="30" spans="1:16" ht="15" customHeight="1" x14ac:dyDescent="0.2">
      <c r="A30" s="2"/>
      <c r="B30" s="41"/>
      <c r="C30" s="45" t="s">
        <v>75</v>
      </c>
      <c r="D30" s="33">
        <v>77.5</v>
      </c>
      <c r="E30" s="33">
        <v>65.25</v>
      </c>
      <c r="F30" s="34">
        <v>84.2</v>
      </c>
      <c r="P30" s="2"/>
    </row>
    <row r="31" spans="1:16" ht="15" customHeight="1" x14ac:dyDescent="0.2">
      <c r="A31" s="2"/>
      <c r="B31" s="41"/>
      <c r="C31" s="45" t="s">
        <v>76</v>
      </c>
      <c r="D31" s="33">
        <v>75.25</v>
      </c>
      <c r="E31" s="33">
        <v>58.42</v>
      </c>
      <c r="F31" s="34">
        <v>72.64</v>
      </c>
      <c r="P31" s="2"/>
    </row>
    <row r="32" spans="1:16" ht="15.75" customHeight="1" thickBot="1" x14ac:dyDescent="0.25">
      <c r="A32" s="2"/>
      <c r="B32" s="41"/>
      <c r="C32" s="50" t="s">
        <v>77</v>
      </c>
      <c r="D32" s="96">
        <v>54.88</v>
      </c>
      <c r="E32" s="96"/>
      <c r="F32" s="34"/>
      <c r="G32" s="51"/>
      <c r="P32" s="2"/>
    </row>
    <row r="33" spans="1:16" ht="15" customHeight="1" thickBot="1" x14ac:dyDescent="0.25">
      <c r="A33" s="2"/>
      <c r="B33" s="41"/>
      <c r="C33" s="45" t="s">
        <v>78</v>
      </c>
      <c r="D33" s="33">
        <v>91.05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ht="16" thickBot="1" x14ac:dyDescent="0.25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83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84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85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86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87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88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89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90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91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92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93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94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95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ht="16" thickBot="1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ht="16" thickBo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97</v>
      </c>
      <c r="P60" s="2"/>
    </row>
    <row r="61" spans="1:16" ht="15" customHeight="1" thickBot="1" x14ac:dyDescent="0.25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566</v>
      </c>
      <c r="G64" s="12"/>
      <c r="H64" s="12"/>
      <c r="I64" s="12"/>
      <c r="J64" s="141">
        <f>AVERAGE(F64:I64)</f>
        <v>566</v>
      </c>
      <c r="K64" s="142"/>
      <c r="M64" s="8">
        <v>2</v>
      </c>
      <c r="N64" s="143">
        <v>9.4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433</v>
      </c>
      <c r="G65" s="12"/>
      <c r="H65" s="12"/>
      <c r="I65" s="12"/>
      <c r="J65" s="141">
        <f t="shared" ref="J65:J70" si="1">AVERAGE(F65:I65)</f>
        <v>433</v>
      </c>
      <c r="K65" s="142"/>
      <c r="M65" s="8">
        <v>3</v>
      </c>
      <c r="N65" s="143">
        <v>9.1999999999999993</v>
      </c>
      <c r="O65" s="144"/>
      <c r="P65" s="2"/>
    </row>
    <row r="66" spans="1:16" ht="15" customHeight="1" x14ac:dyDescent="0.2">
      <c r="A66" s="2"/>
      <c r="C66" s="9" t="s">
        <v>28</v>
      </c>
      <c r="D66" s="11">
        <v>66.540000000000006</v>
      </c>
      <c r="E66" s="11">
        <v>8.6</v>
      </c>
      <c r="F66" s="11">
        <v>712</v>
      </c>
      <c r="G66" s="11">
        <v>722</v>
      </c>
      <c r="H66" s="11">
        <v>870</v>
      </c>
      <c r="I66" s="11">
        <v>839</v>
      </c>
      <c r="J66" s="141">
        <f t="shared" si="1"/>
        <v>785.75</v>
      </c>
      <c r="K66" s="142"/>
      <c r="M66" s="8">
        <v>4</v>
      </c>
      <c r="N66" s="143">
        <v>9.4</v>
      </c>
      <c r="O66" s="144"/>
      <c r="P66" s="2"/>
    </row>
    <row r="67" spans="1:16" ht="15" customHeight="1" x14ac:dyDescent="0.2">
      <c r="A67" s="2"/>
      <c r="C67" s="9" t="s">
        <v>29</v>
      </c>
      <c r="D67" s="11">
        <v>60.97</v>
      </c>
      <c r="E67" s="11">
        <v>9</v>
      </c>
      <c r="F67" s="11">
        <v>328</v>
      </c>
      <c r="G67" s="11">
        <v>314</v>
      </c>
      <c r="H67" s="11">
        <v>335</v>
      </c>
      <c r="I67" s="11">
        <v>397</v>
      </c>
      <c r="J67" s="141">
        <f t="shared" si="1"/>
        <v>343.5</v>
      </c>
      <c r="K67" s="142"/>
      <c r="M67" s="8">
        <v>5</v>
      </c>
      <c r="N67" s="143">
        <v>9.1999999999999993</v>
      </c>
      <c r="O67" s="144"/>
      <c r="P67" s="2"/>
    </row>
    <row r="68" spans="1:16" ht="15.75" customHeight="1" thickBot="1" x14ac:dyDescent="0.25">
      <c r="A68" s="2"/>
      <c r="C68" s="9" t="s">
        <v>31</v>
      </c>
      <c r="D68" s="11"/>
      <c r="E68" s="11"/>
      <c r="F68" s="11">
        <v>147</v>
      </c>
      <c r="G68" s="62">
        <v>156</v>
      </c>
      <c r="H68" s="62">
        <v>174</v>
      </c>
      <c r="I68" s="62">
        <v>229</v>
      </c>
      <c r="J68" s="141">
        <f t="shared" si="1"/>
        <v>176.5</v>
      </c>
      <c r="K68" s="142"/>
      <c r="M68" s="13">
        <v>6</v>
      </c>
      <c r="N68" s="145">
        <v>8.5</v>
      </c>
      <c r="O68" s="146"/>
      <c r="P68" s="2"/>
    </row>
    <row r="69" spans="1:16" ht="16" thickBot="1" x14ac:dyDescent="0.25">
      <c r="A69" s="2"/>
      <c r="C69" s="9" t="s">
        <v>33</v>
      </c>
      <c r="D69" s="11"/>
      <c r="E69" s="11"/>
      <c r="F69" s="11">
        <v>92</v>
      </c>
      <c r="G69" s="62">
        <v>96</v>
      </c>
      <c r="H69" s="62">
        <v>108</v>
      </c>
      <c r="I69" s="62">
        <v>130</v>
      </c>
      <c r="J69" s="141">
        <f t="shared" si="1"/>
        <v>106.5</v>
      </c>
      <c r="K69" s="142"/>
      <c r="N69" s="67" t="s">
        <v>34</v>
      </c>
      <c r="O69" s="68" t="s">
        <v>35</v>
      </c>
      <c r="P69" s="2"/>
    </row>
    <row r="70" spans="1:16" ht="16" thickBot="1" x14ac:dyDescent="0.25">
      <c r="A70" s="2"/>
      <c r="C70" s="14" t="s">
        <v>36</v>
      </c>
      <c r="D70" s="15">
        <v>60.66</v>
      </c>
      <c r="E70" s="15">
        <v>8.6</v>
      </c>
      <c r="F70" s="15">
        <v>91</v>
      </c>
      <c r="G70" s="15">
        <v>98</v>
      </c>
      <c r="H70" s="15">
        <v>112</v>
      </c>
      <c r="I70" s="15">
        <v>135</v>
      </c>
      <c r="J70" s="147">
        <f t="shared" si="1"/>
        <v>109</v>
      </c>
      <c r="K70" s="148"/>
      <c r="M70" s="66" t="s">
        <v>37</v>
      </c>
      <c r="N70" s="64">
        <v>0.42099999999999999</v>
      </c>
      <c r="O70" s="65"/>
      <c r="P70" s="2"/>
    </row>
    <row r="71" spans="1:16" ht="15" customHeight="1" thickBot="1" x14ac:dyDescent="0.25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27.79</v>
      </c>
      <c r="E73" s="11">
        <v>10</v>
      </c>
      <c r="F73" s="22">
        <v>989</v>
      </c>
      <c r="G73" s="16"/>
      <c r="H73" s="23" t="s">
        <v>25</v>
      </c>
      <c r="I73" s="136">
        <v>4.68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ht="16" thickBot="1" x14ac:dyDescent="0.25">
      <c r="A74" s="2"/>
      <c r="C74" s="21" t="s">
        <v>46</v>
      </c>
      <c r="D74" s="11">
        <v>64.86</v>
      </c>
      <c r="E74" s="11"/>
      <c r="F74" s="22">
        <v>104</v>
      </c>
      <c r="G74" s="16"/>
      <c r="H74" s="27" t="s">
        <v>27</v>
      </c>
      <c r="I74" s="138">
        <v>3.45</v>
      </c>
      <c r="J74" s="138"/>
      <c r="K74" s="139"/>
      <c r="M74" s="64">
        <v>6.8</v>
      </c>
      <c r="N74" s="28">
        <v>71</v>
      </c>
      <c r="O74" s="65">
        <v>0.04</v>
      </c>
      <c r="P74" s="2"/>
    </row>
    <row r="75" spans="1:16" ht="15" customHeight="1" thickBot="1" x14ac:dyDescent="0.25">
      <c r="A75" s="2"/>
      <c r="C75" s="21" t="s">
        <v>47</v>
      </c>
      <c r="D75" s="11">
        <v>66.209999999999994</v>
      </c>
      <c r="E75" s="11"/>
      <c r="F75" s="22">
        <v>100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69.25</v>
      </c>
      <c r="E77" s="11"/>
      <c r="F77" s="22">
        <v>97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100</v>
      </c>
      <c r="P77" s="2"/>
    </row>
    <row r="78" spans="1:16" ht="16" thickBot="1" x14ac:dyDescent="0.25">
      <c r="A78" s="2"/>
      <c r="C78" s="21" t="s">
        <v>57</v>
      </c>
      <c r="D78" s="11">
        <v>78.650000000000006</v>
      </c>
      <c r="E78" s="11"/>
      <c r="F78" s="22">
        <v>1088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5.6</v>
      </c>
      <c r="O78" s="36">
        <v>100</v>
      </c>
      <c r="P78" s="2"/>
    </row>
    <row r="79" spans="1:16" ht="16" thickBot="1" x14ac:dyDescent="0.25">
      <c r="A79" s="2"/>
      <c r="C79" s="21" t="s">
        <v>58</v>
      </c>
      <c r="D79" s="11">
        <v>74.33</v>
      </c>
      <c r="E79" s="11">
        <v>8.1999999999999993</v>
      </c>
      <c r="F79" s="22">
        <v>335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311</v>
      </c>
      <c r="G80" s="16"/>
      <c r="H80" s="128">
        <v>2</v>
      </c>
      <c r="I80" s="130">
        <v>358</v>
      </c>
      <c r="J80" s="130">
        <v>149</v>
      </c>
      <c r="K80" s="132">
        <f>((I80-J80)/I80)</f>
        <v>0.58379888268156421</v>
      </c>
      <c r="M80" s="123" t="s">
        <v>60</v>
      </c>
      <c r="N80" s="124"/>
      <c r="O80" s="125"/>
      <c r="P80" s="2"/>
    </row>
    <row r="81" spans="1:16" ht="16" thickBot="1" x14ac:dyDescent="0.25">
      <c r="A81" s="2"/>
      <c r="C81" s="21" t="s">
        <v>61</v>
      </c>
      <c r="D81" s="11">
        <v>73.849999999999994</v>
      </c>
      <c r="E81" s="11">
        <v>7.5</v>
      </c>
      <c r="F81" s="22">
        <v>735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0.56283805281578114</v>
      </c>
      <c r="P81" s="2"/>
    </row>
    <row r="82" spans="1:16" ht="16" thickBot="1" x14ac:dyDescent="0.25">
      <c r="A82" s="2"/>
      <c r="C82" s="38" t="s">
        <v>63</v>
      </c>
      <c r="D82" s="15"/>
      <c r="E82" s="15"/>
      <c r="F82" s="39">
        <v>722</v>
      </c>
      <c r="G82" s="16"/>
      <c r="M82" s="121" t="s">
        <v>64</v>
      </c>
      <c r="N82" s="122"/>
      <c r="O82" s="37">
        <f>(J67-J68)/J67</f>
        <v>0.48617176128093159</v>
      </c>
      <c r="P82" s="2"/>
    </row>
    <row r="83" spans="1:16" ht="15" customHeight="1" thickBot="1" x14ac:dyDescent="0.25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0.39660056657223797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-2.3474178403755867E-2</v>
      </c>
      <c r="P84" s="2"/>
    </row>
    <row r="85" spans="1:16" x14ac:dyDescent="0.2">
      <c r="A85" s="2"/>
      <c r="B85" s="41"/>
      <c r="C85" s="45" t="s">
        <v>71</v>
      </c>
      <c r="D85" s="33">
        <v>91.45</v>
      </c>
      <c r="E85" s="33"/>
      <c r="F85" s="34"/>
      <c r="G85" s="46"/>
      <c r="H85" s="47" t="s">
        <v>25</v>
      </c>
      <c r="I85" s="33">
        <v>345</v>
      </c>
      <c r="J85" s="33">
        <v>298</v>
      </c>
      <c r="K85" s="34">
        <f>I85-J85</f>
        <v>47</v>
      </c>
      <c r="M85" s="126" t="s">
        <v>72</v>
      </c>
      <c r="N85" s="127"/>
      <c r="O85" s="69">
        <f>(J67-J70)/J67</f>
        <v>0.68267831149927216</v>
      </c>
      <c r="P85" s="2"/>
    </row>
    <row r="86" spans="1:16" ht="16" thickBot="1" x14ac:dyDescent="0.25">
      <c r="A86" s="2"/>
      <c r="B86" s="41"/>
      <c r="C86" s="45" t="s">
        <v>73</v>
      </c>
      <c r="D86" s="33">
        <v>72.45</v>
      </c>
      <c r="E86" s="33">
        <v>68.52</v>
      </c>
      <c r="F86" s="34">
        <v>94.58</v>
      </c>
      <c r="G86" s="48">
        <v>5.5</v>
      </c>
      <c r="H86" s="64" t="s">
        <v>27</v>
      </c>
      <c r="I86" s="35">
        <v>112</v>
      </c>
      <c r="J86" s="35">
        <v>89</v>
      </c>
      <c r="K86" s="36">
        <f>I86-J86</f>
        <v>23</v>
      </c>
      <c r="L86" s="49"/>
      <c r="M86" s="116" t="s">
        <v>74</v>
      </c>
      <c r="N86" s="117"/>
      <c r="O86" s="70">
        <f>(J66-J70)/J66</f>
        <v>0.86127903277123763</v>
      </c>
      <c r="P86" s="2"/>
    </row>
    <row r="87" spans="1:16" ht="15" customHeight="1" x14ac:dyDescent="0.2">
      <c r="A87" s="2"/>
      <c r="B87" s="41"/>
      <c r="C87" s="45" t="s">
        <v>75</v>
      </c>
      <c r="D87" s="33">
        <v>78.150000000000006</v>
      </c>
      <c r="E87" s="33">
        <v>66.17</v>
      </c>
      <c r="F87" s="34">
        <v>84.65</v>
      </c>
      <c r="P87" s="2"/>
    </row>
    <row r="88" spans="1:16" ht="15" customHeight="1" x14ac:dyDescent="0.2">
      <c r="A88" s="2"/>
      <c r="B88" s="41"/>
      <c r="C88" s="45" t="s">
        <v>76</v>
      </c>
      <c r="D88" s="33">
        <v>75.349999999999994</v>
      </c>
      <c r="E88" s="33">
        <v>54.61</v>
      </c>
      <c r="F88" s="34">
        <v>72.48</v>
      </c>
      <c r="P88" s="2"/>
    </row>
    <row r="89" spans="1:16" ht="15" customHeight="1" thickBot="1" x14ac:dyDescent="0.25">
      <c r="A89" s="2"/>
      <c r="B89" s="41"/>
      <c r="C89" s="50" t="s">
        <v>77</v>
      </c>
      <c r="D89" s="96">
        <v>53.98</v>
      </c>
      <c r="E89" s="96"/>
      <c r="F89" s="34"/>
      <c r="G89" s="51"/>
      <c r="P89" s="2"/>
    </row>
    <row r="90" spans="1:16" ht="15" customHeight="1" thickBot="1" x14ac:dyDescent="0.25">
      <c r="A90" s="2"/>
      <c r="B90" s="41"/>
      <c r="C90" s="45" t="s">
        <v>78</v>
      </c>
      <c r="D90" s="33">
        <v>91.37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ht="16" thickBot="1" x14ac:dyDescent="0.25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98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99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100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101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103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104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105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106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107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108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109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110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111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ht="16" thickBot="1" x14ac:dyDescent="0.25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ht="16" thickBo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113</v>
      </c>
      <c r="P115" s="2"/>
    </row>
    <row r="116" spans="1:16" ht="15" customHeight="1" thickBot="1" x14ac:dyDescent="0.25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566</v>
      </c>
      <c r="G119" s="12"/>
      <c r="H119" s="12"/>
      <c r="I119" s="12"/>
      <c r="J119" s="141">
        <f>AVERAGE(F119:I119)</f>
        <v>566</v>
      </c>
      <c r="K119" s="142"/>
      <c r="M119" s="8">
        <v>2</v>
      </c>
      <c r="N119" s="143">
        <v>9.5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457</v>
      </c>
      <c r="G120" s="12"/>
      <c r="H120" s="12"/>
      <c r="I120" s="12"/>
      <c r="J120" s="141">
        <f t="shared" ref="J120:J125" si="2">AVERAGE(F120:I120)</f>
        <v>457</v>
      </c>
      <c r="K120" s="142"/>
      <c r="M120" s="8">
        <v>3</v>
      </c>
      <c r="N120" s="143">
        <v>9.1999999999999993</v>
      </c>
      <c r="O120" s="144"/>
      <c r="P120" s="2"/>
    </row>
    <row r="121" spans="1:16" x14ac:dyDescent="0.2">
      <c r="A121" s="2"/>
      <c r="C121" s="9" t="s">
        <v>28</v>
      </c>
      <c r="D121" s="11">
        <v>64.27</v>
      </c>
      <c r="E121" s="11">
        <v>7.5</v>
      </c>
      <c r="F121" s="11">
        <v>798</v>
      </c>
      <c r="G121" s="11">
        <v>777</v>
      </c>
      <c r="H121" s="11">
        <v>805</v>
      </c>
      <c r="I121" s="11">
        <v>730</v>
      </c>
      <c r="J121" s="141">
        <f t="shared" si="2"/>
        <v>777.5</v>
      </c>
      <c r="K121" s="142"/>
      <c r="M121" s="8">
        <v>4</v>
      </c>
      <c r="N121" s="143">
        <v>9.1</v>
      </c>
      <c r="O121" s="144"/>
      <c r="P121" s="2"/>
    </row>
    <row r="122" spans="1:16" x14ac:dyDescent="0.2">
      <c r="A122" s="2"/>
      <c r="C122" s="9" t="s">
        <v>29</v>
      </c>
      <c r="D122" s="11">
        <v>62.64</v>
      </c>
      <c r="E122" s="11">
        <v>8.8000000000000007</v>
      </c>
      <c r="F122" s="11">
        <v>391</v>
      </c>
      <c r="G122" s="11">
        <v>388</v>
      </c>
      <c r="H122" s="11">
        <v>402</v>
      </c>
      <c r="I122" s="11">
        <v>366</v>
      </c>
      <c r="J122" s="141">
        <f t="shared" si="2"/>
        <v>386.75</v>
      </c>
      <c r="K122" s="142"/>
      <c r="M122" s="8">
        <v>5</v>
      </c>
      <c r="N122" s="143">
        <v>9.1999999999999993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249</v>
      </c>
      <c r="G123" s="62">
        <v>254</v>
      </c>
      <c r="H123" s="62">
        <v>262</v>
      </c>
      <c r="I123" s="62">
        <v>250</v>
      </c>
      <c r="J123" s="141">
        <f t="shared" si="2"/>
        <v>253.75</v>
      </c>
      <c r="K123" s="142"/>
      <c r="M123" s="13">
        <v>6</v>
      </c>
      <c r="N123" s="145">
        <v>8.3000000000000007</v>
      </c>
      <c r="O123" s="146"/>
      <c r="P123" s="2"/>
    </row>
    <row r="124" spans="1:16" ht="16" thickBot="1" x14ac:dyDescent="0.25">
      <c r="A124" s="2"/>
      <c r="C124" s="9" t="s">
        <v>33</v>
      </c>
      <c r="D124" s="11"/>
      <c r="E124" s="11"/>
      <c r="F124" s="11">
        <v>149</v>
      </c>
      <c r="G124" s="62">
        <v>149</v>
      </c>
      <c r="H124" s="62">
        <v>164</v>
      </c>
      <c r="I124" s="62">
        <v>159</v>
      </c>
      <c r="J124" s="141">
        <f t="shared" si="2"/>
        <v>155.25</v>
      </c>
      <c r="K124" s="142"/>
      <c r="N124" s="67" t="s">
        <v>34</v>
      </c>
      <c r="O124" s="68" t="s">
        <v>35</v>
      </c>
      <c r="P124" s="2"/>
    </row>
    <row r="125" spans="1:16" ht="16" thickBot="1" x14ac:dyDescent="0.25">
      <c r="A125" s="2"/>
      <c r="C125" s="14" t="s">
        <v>36</v>
      </c>
      <c r="D125" s="15">
        <v>62.17</v>
      </c>
      <c r="E125" s="15">
        <v>8.3000000000000007</v>
      </c>
      <c r="F125" s="15">
        <v>143</v>
      </c>
      <c r="G125" s="15">
        <v>159</v>
      </c>
      <c r="H125" s="15">
        <v>171</v>
      </c>
      <c r="I125" s="15">
        <v>167</v>
      </c>
      <c r="J125" s="147">
        <f>AVERAGE(F125:I125)</f>
        <v>160</v>
      </c>
      <c r="K125" s="148"/>
      <c r="M125" s="66" t="s">
        <v>37</v>
      </c>
      <c r="N125" s="64">
        <v>0.39700000000000002</v>
      </c>
      <c r="O125" s="65"/>
      <c r="P125" s="2"/>
    </row>
    <row r="126" spans="1:16" ht="15" customHeight="1" thickBot="1" x14ac:dyDescent="0.25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14.86</v>
      </c>
      <c r="E128" s="11">
        <v>9.8000000000000007</v>
      </c>
      <c r="F128" s="22">
        <v>1201</v>
      </c>
      <c r="G128" s="16"/>
      <c r="H128" s="23" t="s">
        <v>25</v>
      </c>
      <c r="I128" s="136">
        <v>5.27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ht="16" thickBot="1" x14ac:dyDescent="0.25">
      <c r="A129" s="2"/>
      <c r="C129" s="21" t="s">
        <v>46</v>
      </c>
      <c r="D129" s="11">
        <v>66.23</v>
      </c>
      <c r="E129" s="11"/>
      <c r="F129" s="22">
        <v>137</v>
      </c>
      <c r="G129" s="16"/>
      <c r="H129" s="27" t="s">
        <v>27</v>
      </c>
      <c r="I129" s="138">
        <v>4.82</v>
      </c>
      <c r="J129" s="138"/>
      <c r="K129" s="139"/>
      <c r="M129" s="64">
        <v>7.1</v>
      </c>
      <c r="N129" s="28">
        <v>53</v>
      </c>
      <c r="O129" s="65">
        <v>0.03</v>
      </c>
      <c r="P129" s="2"/>
    </row>
    <row r="130" spans="1:16" ht="15" customHeight="1" thickBot="1" x14ac:dyDescent="0.25">
      <c r="A130" s="2"/>
      <c r="C130" s="21" t="s">
        <v>47</v>
      </c>
      <c r="D130" s="11">
        <v>67.540000000000006</v>
      </c>
      <c r="E130" s="11"/>
      <c r="F130" s="22">
        <v>146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68.02</v>
      </c>
      <c r="E132" s="11"/>
      <c r="F132" s="22">
        <v>121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75.31</v>
      </c>
      <c r="E133" s="11"/>
      <c r="F133" s="22">
        <v>1139</v>
      </c>
      <c r="G133" s="16"/>
      <c r="H133" s="128">
        <v>7</v>
      </c>
      <c r="I133" s="130">
        <v>285</v>
      </c>
      <c r="J133" s="130">
        <v>212</v>
      </c>
      <c r="K133" s="132">
        <f>((I133-J133)/I133)</f>
        <v>0.256140350877193</v>
      </c>
      <c r="M133" s="13">
        <v>2</v>
      </c>
      <c r="N133" s="35">
        <v>5.4</v>
      </c>
      <c r="O133" s="36">
        <v>100</v>
      </c>
      <c r="P133" s="2"/>
    </row>
    <row r="134" spans="1:16" ht="16" thickBot="1" x14ac:dyDescent="0.25">
      <c r="A134" s="2"/>
      <c r="C134" s="21" t="s">
        <v>58</v>
      </c>
      <c r="D134" s="11">
        <v>76.06</v>
      </c>
      <c r="E134" s="11">
        <v>7.9</v>
      </c>
      <c r="F134" s="22">
        <v>369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362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ht="16" thickBot="1" x14ac:dyDescent="0.25">
      <c r="A136" s="2"/>
      <c r="C136" s="21" t="s">
        <v>61</v>
      </c>
      <c r="D136" s="11">
        <v>77.540000000000006</v>
      </c>
      <c r="E136" s="11">
        <v>7.4</v>
      </c>
      <c r="F136" s="22">
        <v>758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0.50257234726688105</v>
      </c>
      <c r="P136" s="2"/>
    </row>
    <row r="137" spans="1:16" ht="16" thickBot="1" x14ac:dyDescent="0.25">
      <c r="A137" s="2"/>
      <c r="C137" s="38" t="s">
        <v>63</v>
      </c>
      <c r="D137" s="15"/>
      <c r="E137" s="15"/>
      <c r="F137" s="39">
        <v>747</v>
      </c>
      <c r="G137" s="16"/>
      <c r="M137" s="121" t="s">
        <v>64</v>
      </c>
      <c r="N137" s="122"/>
      <c r="O137" s="37">
        <f>(J122-J123)/J122</f>
        <v>0.34389140271493213</v>
      </c>
      <c r="P137" s="2"/>
    </row>
    <row r="138" spans="1:16" ht="15.75" customHeight="1" thickBot="1" x14ac:dyDescent="0.25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0.38817733990147785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-3.0595813204508857E-2</v>
      </c>
      <c r="P139" s="2"/>
    </row>
    <row r="140" spans="1:16" x14ac:dyDescent="0.2">
      <c r="A140" s="2"/>
      <c r="B140" s="41"/>
      <c r="C140" s="45" t="s">
        <v>71</v>
      </c>
      <c r="D140" s="33">
        <v>90.97</v>
      </c>
      <c r="E140" s="33"/>
      <c r="F140" s="34"/>
      <c r="G140" s="46"/>
      <c r="H140" s="47" t="s">
        <v>25</v>
      </c>
      <c r="I140" s="33">
        <v>544</v>
      </c>
      <c r="J140" s="33">
        <v>451</v>
      </c>
      <c r="K140" s="34">
        <f>I140-J140</f>
        <v>93</v>
      </c>
      <c r="M140" s="126" t="s">
        <v>72</v>
      </c>
      <c r="N140" s="127"/>
      <c r="O140" s="69">
        <f>(J122-J125)/J122</f>
        <v>0.5862960568842922</v>
      </c>
      <c r="P140" s="2"/>
    </row>
    <row r="141" spans="1:16" ht="16" thickBot="1" x14ac:dyDescent="0.25">
      <c r="A141" s="2"/>
      <c r="B141" s="41"/>
      <c r="C141" s="45" t="s">
        <v>73</v>
      </c>
      <c r="D141" s="33">
        <v>72.849999999999994</v>
      </c>
      <c r="E141" s="33">
        <v>67.849999999999994</v>
      </c>
      <c r="F141" s="34">
        <v>93.15</v>
      </c>
      <c r="G141" s="48">
        <v>5.6</v>
      </c>
      <c r="H141" s="64" t="s">
        <v>27</v>
      </c>
      <c r="I141" s="35">
        <v>168</v>
      </c>
      <c r="J141" s="35">
        <v>148</v>
      </c>
      <c r="K141" s="36">
        <f>I141-J141</f>
        <v>20</v>
      </c>
      <c r="L141" s="49"/>
      <c r="M141" s="116" t="s">
        <v>74</v>
      </c>
      <c r="N141" s="117"/>
      <c r="O141" s="70">
        <f>(J121-J125)/J121</f>
        <v>0.79421221864951763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76.349999999999994</v>
      </c>
      <c r="E142" s="33">
        <v>64.08</v>
      </c>
      <c r="F142" s="34">
        <v>83.93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72.95</v>
      </c>
      <c r="E143" s="33">
        <v>52.45</v>
      </c>
      <c r="F143" s="34">
        <v>71.91</v>
      </c>
      <c r="P143" s="2"/>
    </row>
    <row r="144" spans="1:16" ht="15" customHeight="1" thickBot="1" x14ac:dyDescent="0.25">
      <c r="A144" s="2"/>
      <c r="B144" s="41"/>
      <c r="C144" s="50" t="s">
        <v>77</v>
      </c>
      <c r="D144" s="96">
        <v>55.71</v>
      </c>
      <c r="E144" s="96"/>
      <c r="F144" s="34"/>
      <c r="G144" s="51"/>
      <c r="P144" s="2"/>
    </row>
    <row r="145" spans="1:16" ht="15" customHeight="1" thickBot="1" x14ac:dyDescent="0.25">
      <c r="A145" s="2"/>
      <c r="B145" s="41"/>
      <c r="C145" s="45" t="s">
        <v>78</v>
      </c>
      <c r="D145" s="33">
        <v>91.22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ht="16" thickBot="1" x14ac:dyDescent="0.25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114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115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116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117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118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119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120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121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122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123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ht="16" thickBot="1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C165:O165"/>
    <mergeCell ref="M29:N29"/>
    <mergeCell ref="M86:N86"/>
    <mergeCell ref="M141:N141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EBC4-703E-43E9-ADAE-9816B7399C98}">
  <dimension ref="A1:S171"/>
  <sheetViews>
    <sheetView topLeftCell="B123" zoomScale="110" zoomScaleNormal="110" workbookViewId="0">
      <selection activeCell="M136" sqref="M136:N141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12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830.1388888888888</v>
      </c>
    </row>
    <row r="7" spans="1:19" x14ac:dyDescent="0.2">
      <c r="A7" s="2"/>
      <c r="C7" s="9" t="s">
        <v>24</v>
      </c>
      <c r="D7" s="10"/>
      <c r="E7" s="10"/>
      <c r="F7" s="11">
        <v>586</v>
      </c>
      <c r="G7" s="12"/>
      <c r="H7" s="12"/>
      <c r="I7" s="12"/>
      <c r="J7" s="141">
        <f>AVERAGE(F7:I7)</f>
        <v>586</v>
      </c>
      <c r="K7" s="142"/>
      <c r="M7" s="8">
        <v>2</v>
      </c>
      <c r="N7" s="143">
        <v>9.4</v>
      </c>
      <c r="O7" s="144"/>
      <c r="P7" s="2"/>
      <c r="R7" s="55" t="s">
        <v>25</v>
      </c>
      <c r="S7" s="71">
        <f>AVERAGE(J10,J67,J122)</f>
        <v>383.83333333333331</v>
      </c>
    </row>
    <row r="8" spans="1:19" x14ac:dyDescent="0.2">
      <c r="A8" s="2"/>
      <c r="C8" s="9" t="s">
        <v>26</v>
      </c>
      <c r="D8" s="10"/>
      <c r="E8" s="10"/>
      <c r="F8" s="11">
        <v>465</v>
      </c>
      <c r="G8" s="12"/>
      <c r="H8" s="12"/>
      <c r="I8" s="12"/>
      <c r="J8" s="141">
        <f t="shared" ref="J8:J13" si="0">AVERAGE(F8:I8)</f>
        <v>465</v>
      </c>
      <c r="K8" s="142"/>
      <c r="M8" s="8">
        <v>3</v>
      </c>
      <c r="N8" s="143">
        <v>9.1</v>
      </c>
      <c r="O8" s="144"/>
      <c r="P8" s="2"/>
      <c r="R8" s="55" t="s">
        <v>27</v>
      </c>
      <c r="S8" s="72">
        <f>AVERAGE(J13,J70,J125)</f>
        <v>155.44444444444446</v>
      </c>
    </row>
    <row r="9" spans="1:19" x14ac:dyDescent="0.2">
      <c r="A9" s="2"/>
      <c r="C9" s="9" t="s">
        <v>28</v>
      </c>
      <c r="D9" s="11">
        <v>65.97</v>
      </c>
      <c r="E9" s="11">
        <v>7</v>
      </c>
      <c r="F9" s="11">
        <v>766</v>
      </c>
      <c r="G9" s="11">
        <v>752</v>
      </c>
      <c r="H9" s="11">
        <v>966</v>
      </c>
      <c r="I9" s="11">
        <v>735</v>
      </c>
      <c r="J9" s="141">
        <f t="shared" si="0"/>
        <v>804.75</v>
      </c>
      <c r="K9" s="142"/>
      <c r="M9" s="8">
        <v>4</v>
      </c>
      <c r="N9" s="143">
        <v>8.9</v>
      </c>
      <c r="O9" s="144"/>
      <c r="P9" s="2"/>
      <c r="R9" s="73" t="s">
        <v>32</v>
      </c>
      <c r="S9" s="74">
        <f>S6-S8</f>
        <v>674.69444444444434</v>
      </c>
    </row>
    <row r="10" spans="1:19" x14ac:dyDescent="0.2">
      <c r="A10" s="2"/>
      <c r="C10" s="9" t="s">
        <v>29</v>
      </c>
      <c r="D10" s="11">
        <v>62.56</v>
      </c>
      <c r="E10" s="11">
        <v>8.8000000000000007</v>
      </c>
      <c r="F10" s="11">
        <v>318</v>
      </c>
      <c r="G10" s="11">
        <v>310</v>
      </c>
      <c r="H10" s="11">
        <v>394</v>
      </c>
      <c r="I10" s="11">
        <v>382</v>
      </c>
      <c r="J10" s="141">
        <f t="shared" si="0"/>
        <v>351</v>
      </c>
      <c r="K10" s="142"/>
      <c r="M10" s="8">
        <v>5</v>
      </c>
      <c r="N10" s="143">
        <v>8.9</v>
      </c>
      <c r="O10" s="144"/>
      <c r="P10" s="2"/>
      <c r="R10" s="73" t="s">
        <v>30</v>
      </c>
      <c r="S10" s="75">
        <f>S7-S8</f>
        <v>228.38888888888886</v>
      </c>
    </row>
    <row r="11" spans="1:19" x14ac:dyDescent="0.2">
      <c r="A11" s="2"/>
      <c r="C11" s="9" t="s">
        <v>31</v>
      </c>
      <c r="D11" s="11"/>
      <c r="E11" s="11"/>
      <c r="F11" s="11">
        <v>211</v>
      </c>
      <c r="G11" s="62">
        <v>208</v>
      </c>
      <c r="H11" s="62">
        <v>255</v>
      </c>
      <c r="I11" s="62">
        <v>268</v>
      </c>
      <c r="J11" s="141">
        <f t="shared" si="0"/>
        <v>235.5</v>
      </c>
      <c r="K11" s="142"/>
      <c r="M11" s="13">
        <v>6</v>
      </c>
      <c r="N11" s="145">
        <v>7.8</v>
      </c>
      <c r="O11" s="146"/>
      <c r="P11" s="2"/>
      <c r="R11" s="76" t="s">
        <v>39</v>
      </c>
      <c r="S11" s="80">
        <f>S9/S6</f>
        <v>0.81274887067090507</v>
      </c>
    </row>
    <row r="12" spans="1:19" x14ac:dyDescent="0.2">
      <c r="A12" s="2"/>
      <c r="C12" s="9" t="s">
        <v>33</v>
      </c>
      <c r="D12" s="11"/>
      <c r="E12" s="11"/>
      <c r="F12" s="11">
        <v>163</v>
      </c>
      <c r="G12" s="62">
        <v>158</v>
      </c>
      <c r="H12" s="62">
        <v>172</v>
      </c>
      <c r="I12" s="62">
        <v>161</v>
      </c>
      <c r="J12" s="141">
        <f t="shared" si="0"/>
        <v>163.5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0.59502098711825147</v>
      </c>
    </row>
    <row r="13" spans="1:19" x14ac:dyDescent="0.2">
      <c r="A13" s="2"/>
      <c r="C13" s="14" t="s">
        <v>36</v>
      </c>
      <c r="D13" s="15">
        <v>62.97</v>
      </c>
      <c r="E13" s="15">
        <v>8.4</v>
      </c>
      <c r="F13" s="15">
        <v>165</v>
      </c>
      <c r="G13" s="15">
        <v>161</v>
      </c>
      <c r="H13" s="15">
        <v>180</v>
      </c>
      <c r="I13" s="15">
        <v>168</v>
      </c>
      <c r="J13" s="147">
        <f t="shared" si="0"/>
        <v>168.5</v>
      </c>
      <c r="K13" s="148"/>
      <c r="M13" s="66" t="s">
        <v>37</v>
      </c>
      <c r="N13" s="64">
        <v>0.42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11.77</v>
      </c>
      <c r="E16" s="11">
        <v>9.5</v>
      </c>
      <c r="F16" s="22">
        <v>886</v>
      </c>
      <c r="G16" s="16"/>
      <c r="H16" s="23" t="s">
        <v>25</v>
      </c>
      <c r="I16" s="136">
        <v>4.82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67.81</v>
      </c>
      <c r="E17" s="11"/>
      <c r="F17" s="22">
        <v>176</v>
      </c>
      <c r="G17" s="16"/>
      <c r="H17" s="27" t="s">
        <v>27</v>
      </c>
      <c r="I17" s="138">
        <v>4.3099999999999996</v>
      </c>
      <c r="J17" s="138"/>
      <c r="K17" s="139"/>
      <c r="M17" s="64">
        <v>6.8</v>
      </c>
      <c r="N17" s="28">
        <v>84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67.42</v>
      </c>
      <c r="E18" s="11"/>
      <c r="F18" s="22">
        <v>173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68.52</v>
      </c>
      <c r="E20" s="11"/>
      <c r="F20" s="22">
        <v>169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75.099999999999994</v>
      </c>
      <c r="E21" s="11"/>
      <c r="F21" s="22">
        <v>1193</v>
      </c>
      <c r="G21" s="16"/>
      <c r="H21" s="128">
        <v>3</v>
      </c>
      <c r="I21" s="130">
        <v>372</v>
      </c>
      <c r="J21" s="130">
        <v>293</v>
      </c>
      <c r="K21" s="132">
        <f>((I21-J21)/I21)</f>
        <v>0.21236559139784947</v>
      </c>
      <c r="M21" s="13">
        <v>2</v>
      </c>
      <c r="N21" s="35">
        <v>5.7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74.650000000000006</v>
      </c>
      <c r="E22" s="11">
        <v>8.1</v>
      </c>
      <c r="F22" s="22">
        <v>421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408</v>
      </c>
      <c r="G23" s="16"/>
      <c r="H23" s="128">
        <v>8</v>
      </c>
      <c r="I23" s="130">
        <v>234</v>
      </c>
      <c r="J23" s="130">
        <v>68</v>
      </c>
      <c r="K23" s="132">
        <f>((I23-J23)/I23)</f>
        <v>0.70940170940170943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73.39</v>
      </c>
      <c r="E24" s="11">
        <v>7.4</v>
      </c>
      <c r="F24" s="22">
        <v>788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0.56383970177073628</v>
      </c>
      <c r="P24" s="2"/>
    </row>
    <row r="25" spans="1:16" x14ac:dyDescent="0.2">
      <c r="A25" s="2"/>
      <c r="C25" s="38" t="s">
        <v>63</v>
      </c>
      <c r="D25" s="15"/>
      <c r="E25" s="15"/>
      <c r="F25" s="39">
        <v>754</v>
      </c>
      <c r="G25" s="16"/>
      <c r="M25" s="121" t="s">
        <v>64</v>
      </c>
      <c r="N25" s="122"/>
      <c r="O25" s="37">
        <f>(J10-J11)/J10</f>
        <v>0.32905982905982906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0.30573248407643311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-3.0581039755351681E-2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91.44</v>
      </c>
      <c r="E28" s="33"/>
      <c r="F28" s="34"/>
      <c r="G28" s="46"/>
      <c r="H28" s="47" t="s">
        <v>25</v>
      </c>
      <c r="I28" s="33">
        <v>332</v>
      </c>
      <c r="J28" s="33">
        <v>278</v>
      </c>
      <c r="K28" s="34">
        <f>I28-J28</f>
        <v>54</v>
      </c>
      <c r="M28" s="126" t="s">
        <v>72</v>
      </c>
      <c r="N28" s="127"/>
      <c r="O28" s="69">
        <f>(J10-J13)/J10</f>
        <v>0.51994301994301995</v>
      </c>
      <c r="P28" s="2"/>
    </row>
    <row r="29" spans="1:16" x14ac:dyDescent="0.2">
      <c r="A29" s="2"/>
      <c r="B29" s="41"/>
      <c r="C29" s="45" t="s">
        <v>73</v>
      </c>
      <c r="D29" s="33">
        <v>72.25</v>
      </c>
      <c r="E29" s="33">
        <v>68.430000000000007</v>
      </c>
      <c r="F29" s="34">
        <v>94.72</v>
      </c>
      <c r="G29" s="48">
        <v>5.6</v>
      </c>
      <c r="H29" s="64" t="s">
        <v>27</v>
      </c>
      <c r="I29" s="35">
        <v>176</v>
      </c>
      <c r="J29" s="35">
        <v>145</v>
      </c>
      <c r="K29" s="36">
        <f>I29-J29</f>
        <v>31</v>
      </c>
      <c r="L29" s="49"/>
      <c r="M29" s="116" t="s">
        <v>74</v>
      </c>
      <c r="N29" s="117"/>
      <c r="O29" s="70">
        <f>(J9-J13)/J9</f>
        <v>0.79061820441130781</v>
      </c>
      <c r="P29" s="2"/>
    </row>
    <row r="30" spans="1:16" ht="15" customHeight="1" x14ac:dyDescent="0.2">
      <c r="A30" s="2"/>
      <c r="B30" s="41"/>
      <c r="C30" s="45" t="s">
        <v>75</v>
      </c>
      <c r="D30" s="33">
        <v>77.650000000000006</v>
      </c>
      <c r="E30" s="33">
        <v>65.540000000000006</v>
      </c>
      <c r="F30" s="34">
        <v>84.41</v>
      </c>
      <c r="P30" s="2"/>
    </row>
    <row r="31" spans="1:16" ht="15" customHeight="1" x14ac:dyDescent="0.2">
      <c r="A31" s="2"/>
      <c r="B31" s="41"/>
      <c r="C31" s="45" t="s">
        <v>76</v>
      </c>
      <c r="D31" s="33">
        <v>75.349999999999994</v>
      </c>
      <c r="E31" s="33">
        <v>54.71</v>
      </c>
      <c r="F31" s="34">
        <v>72.62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54.91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91.38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124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125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126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127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128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129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130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131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132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133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134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135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136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97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612</v>
      </c>
      <c r="G64" s="12"/>
      <c r="H64" s="12"/>
      <c r="I64" s="12"/>
      <c r="J64" s="141">
        <f>AVERAGE(F64:I64)</f>
        <v>612</v>
      </c>
      <c r="K64" s="142"/>
      <c r="M64" s="8">
        <v>2</v>
      </c>
      <c r="N64" s="143">
        <v>9.1999999999999993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488</v>
      </c>
      <c r="G65" s="12"/>
      <c r="H65" s="12"/>
      <c r="I65" s="12"/>
      <c r="J65" s="141">
        <f t="shared" ref="J65:J70" si="1">AVERAGE(F65:I65)</f>
        <v>488</v>
      </c>
      <c r="K65" s="142"/>
      <c r="M65" s="8">
        <v>3</v>
      </c>
      <c r="N65" s="143">
        <v>9.1</v>
      </c>
      <c r="O65" s="144"/>
      <c r="P65" s="2"/>
    </row>
    <row r="66" spans="1:16" ht="15" customHeight="1" x14ac:dyDescent="0.2">
      <c r="A66" s="2"/>
      <c r="C66" s="9" t="s">
        <v>28</v>
      </c>
      <c r="D66" s="11">
        <v>63.19</v>
      </c>
      <c r="E66" s="11">
        <v>7.6</v>
      </c>
      <c r="F66" s="11">
        <v>926</v>
      </c>
      <c r="G66" s="11">
        <v>875</v>
      </c>
      <c r="H66" s="11">
        <v>838</v>
      </c>
      <c r="I66" s="11"/>
      <c r="J66" s="141">
        <f t="shared" si="1"/>
        <v>879.66666666666663</v>
      </c>
      <c r="K66" s="142"/>
      <c r="M66" s="8">
        <v>4</v>
      </c>
      <c r="N66" s="143">
        <v>9</v>
      </c>
      <c r="O66" s="144"/>
      <c r="P66" s="2"/>
    </row>
    <row r="67" spans="1:16" ht="15" customHeight="1" x14ac:dyDescent="0.2">
      <c r="A67" s="2"/>
      <c r="C67" s="9" t="s">
        <v>29</v>
      </c>
      <c r="D67" s="11">
        <v>62.88</v>
      </c>
      <c r="E67" s="11">
        <v>8.8000000000000007</v>
      </c>
      <c r="F67" s="11">
        <v>386</v>
      </c>
      <c r="G67" s="11">
        <v>376</v>
      </c>
      <c r="H67" s="11">
        <v>396</v>
      </c>
      <c r="I67" s="11"/>
      <c r="J67" s="141">
        <f t="shared" si="1"/>
        <v>386</v>
      </c>
      <c r="K67" s="142"/>
      <c r="M67" s="8">
        <v>5</v>
      </c>
      <c r="N67" s="143">
        <v>9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200</v>
      </c>
      <c r="G68" s="62">
        <v>196</v>
      </c>
      <c r="H68" s="62">
        <v>212</v>
      </c>
      <c r="I68" s="62"/>
      <c r="J68" s="141">
        <f t="shared" si="1"/>
        <v>202.66666666666666</v>
      </c>
      <c r="K68" s="142"/>
      <c r="M68" s="13">
        <v>6</v>
      </c>
      <c r="N68" s="145">
        <v>8.4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151</v>
      </c>
      <c r="G69" s="62">
        <v>135</v>
      </c>
      <c r="H69" s="62">
        <v>146</v>
      </c>
      <c r="I69" s="62"/>
      <c r="J69" s="141">
        <f t="shared" si="1"/>
        <v>144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63.01</v>
      </c>
      <c r="E70" s="15">
        <v>8.5</v>
      </c>
      <c r="F70" s="15">
        <v>146</v>
      </c>
      <c r="G70" s="15">
        <v>141</v>
      </c>
      <c r="H70" s="15">
        <v>137</v>
      </c>
      <c r="I70" s="15"/>
      <c r="J70" s="147">
        <f t="shared" si="1"/>
        <v>141.33333333333334</v>
      </c>
      <c r="K70" s="148"/>
      <c r="M70" s="66" t="s">
        <v>37</v>
      </c>
      <c r="N70" s="64">
        <v>0.41299999999999998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10.46</v>
      </c>
      <c r="E73" s="11">
        <v>9.9</v>
      </c>
      <c r="F73" s="22">
        <v>835</v>
      </c>
      <c r="G73" s="16"/>
      <c r="H73" s="23" t="s">
        <v>25</v>
      </c>
      <c r="I73" s="136">
        <v>4.9800000000000004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68.7</v>
      </c>
      <c r="E74" s="11"/>
      <c r="F74" s="22">
        <v>156</v>
      </c>
      <c r="G74" s="16"/>
      <c r="H74" s="27" t="s">
        <v>27</v>
      </c>
      <c r="I74" s="138">
        <v>4.42</v>
      </c>
      <c r="J74" s="138"/>
      <c r="K74" s="139"/>
      <c r="M74" s="64">
        <v>6.8</v>
      </c>
      <c r="N74" s="28">
        <v>77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71.180000000000007</v>
      </c>
      <c r="E75" s="11"/>
      <c r="F75" s="22">
        <v>152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68.34</v>
      </c>
      <c r="E77" s="11"/>
      <c r="F77" s="22">
        <v>148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74.81</v>
      </c>
      <c r="E78" s="11"/>
      <c r="F78" s="22">
        <v>1265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5.5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72.849999999999994</v>
      </c>
      <c r="E79" s="11">
        <v>8.4</v>
      </c>
      <c r="F79" s="22">
        <v>538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511</v>
      </c>
      <c r="G80" s="16"/>
      <c r="H80" s="128">
        <v>4</v>
      </c>
      <c r="I80" s="130">
        <v>376</v>
      </c>
      <c r="J80" s="130">
        <v>91</v>
      </c>
      <c r="K80" s="132">
        <f>((I80-J80)/I80)</f>
        <v>0.75797872340425532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71.88</v>
      </c>
      <c r="E81" s="11">
        <v>7.8</v>
      </c>
      <c r="F81" s="22">
        <v>1172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0.56119742326638877</v>
      </c>
      <c r="P81" s="2"/>
    </row>
    <row r="82" spans="1:16" x14ac:dyDescent="0.2">
      <c r="A82" s="2"/>
      <c r="C82" s="38" t="s">
        <v>63</v>
      </c>
      <c r="D82" s="15"/>
      <c r="E82" s="15"/>
      <c r="F82" s="39">
        <v>1146</v>
      </c>
      <c r="G82" s="16"/>
      <c r="M82" s="121" t="s">
        <v>64</v>
      </c>
      <c r="N82" s="122"/>
      <c r="O82" s="37">
        <f>(J67-J68)/J67</f>
        <v>0.47495682210708118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0.28947368421052627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1.8518518518518452E-2</v>
      </c>
      <c r="P84" s="2"/>
    </row>
    <row r="85" spans="1:16" x14ac:dyDescent="0.2">
      <c r="A85" s="2"/>
      <c r="B85" s="41"/>
      <c r="C85" s="45" t="s">
        <v>71</v>
      </c>
      <c r="D85" s="33">
        <v>91.15</v>
      </c>
      <c r="E85" s="33"/>
      <c r="F85" s="34"/>
      <c r="G85" s="46"/>
      <c r="H85" s="47" t="s">
        <v>25</v>
      </c>
      <c r="I85" s="33">
        <v>398</v>
      </c>
      <c r="J85" s="33">
        <v>344</v>
      </c>
      <c r="K85" s="34">
        <f>I85-J85</f>
        <v>54</v>
      </c>
      <c r="M85" s="126" t="s">
        <v>72</v>
      </c>
      <c r="N85" s="127"/>
      <c r="O85" s="69">
        <f>(J67-J70)/J67</f>
        <v>0.63385146804835923</v>
      </c>
      <c r="P85" s="2"/>
    </row>
    <row r="86" spans="1:16" x14ac:dyDescent="0.2">
      <c r="A86" s="2"/>
      <c r="B86" s="41"/>
      <c r="C86" s="45" t="s">
        <v>73</v>
      </c>
      <c r="D86" s="33">
        <v>72.45</v>
      </c>
      <c r="E86" s="33">
        <v>68.56</v>
      </c>
      <c r="F86" s="34">
        <v>94.64</v>
      </c>
      <c r="G86" s="48">
        <v>5.5</v>
      </c>
      <c r="H86" s="64" t="s">
        <v>27</v>
      </c>
      <c r="I86" s="35">
        <v>161</v>
      </c>
      <c r="J86" s="35">
        <v>124</v>
      </c>
      <c r="K86" s="36">
        <f>I86-J86</f>
        <v>37</v>
      </c>
      <c r="L86" s="49"/>
      <c r="M86" s="116" t="s">
        <v>74</v>
      </c>
      <c r="N86" s="117"/>
      <c r="O86" s="70">
        <f>(J66-J70)/J66</f>
        <v>0.83933308071239099</v>
      </c>
      <c r="P86" s="2"/>
    </row>
    <row r="87" spans="1:16" ht="15" customHeight="1" x14ac:dyDescent="0.2">
      <c r="A87" s="2"/>
      <c r="B87" s="41"/>
      <c r="C87" s="45" t="s">
        <v>75</v>
      </c>
      <c r="D87" s="33">
        <v>78.150000000000006</v>
      </c>
      <c r="E87" s="33">
        <v>66.2</v>
      </c>
      <c r="F87" s="34">
        <v>84.71</v>
      </c>
      <c r="P87" s="2"/>
    </row>
    <row r="88" spans="1:16" ht="15" customHeight="1" x14ac:dyDescent="0.2">
      <c r="A88" s="2"/>
      <c r="B88" s="41"/>
      <c r="C88" s="45" t="s">
        <v>76</v>
      </c>
      <c r="D88" s="33">
        <v>75.8</v>
      </c>
      <c r="E88" s="33">
        <v>54.99</v>
      </c>
      <c r="F88" s="34">
        <v>72.55</v>
      </c>
      <c r="P88" s="2"/>
    </row>
    <row r="89" spans="1:16" ht="15" customHeight="1" x14ac:dyDescent="0.2">
      <c r="A89" s="2"/>
      <c r="B89" s="41"/>
      <c r="C89" s="50" t="s">
        <v>77</v>
      </c>
      <c r="D89" s="96">
        <v>53.98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91.57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137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138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139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140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141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142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143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144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145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146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147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148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626</v>
      </c>
      <c r="G119" s="12"/>
      <c r="H119" s="12"/>
      <c r="I119" s="12"/>
      <c r="J119" s="141">
        <f>AVERAGE(F119:I119)</f>
        <v>626</v>
      </c>
      <c r="K119" s="142"/>
      <c r="M119" s="8">
        <v>2</v>
      </c>
      <c r="N119" s="143">
        <v>8.9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497</v>
      </c>
      <c r="G120" s="12"/>
      <c r="H120" s="12"/>
      <c r="I120" s="12"/>
      <c r="J120" s="141">
        <f t="shared" ref="J120:J125" si="2">AVERAGE(F120:I120)</f>
        <v>497</v>
      </c>
      <c r="K120" s="142"/>
      <c r="M120" s="8">
        <v>3</v>
      </c>
      <c r="N120" s="143">
        <v>9.1</v>
      </c>
      <c r="O120" s="144"/>
      <c r="P120" s="2"/>
    </row>
    <row r="121" spans="1:16" x14ac:dyDescent="0.2">
      <c r="A121" s="2"/>
      <c r="C121" s="9" t="s">
        <v>28</v>
      </c>
      <c r="D121" s="11">
        <v>63.12</v>
      </c>
      <c r="E121" s="11">
        <v>7.5</v>
      </c>
      <c r="F121" s="11">
        <v>826</v>
      </c>
      <c r="G121" s="11">
        <v>787</v>
      </c>
      <c r="H121" s="11">
        <v>831</v>
      </c>
      <c r="I121" s="11">
        <v>780</v>
      </c>
      <c r="J121" s="141">
        <f t="shared" si="2"/>
        <v>806</v>
      </c>
      <c r="K121" s="142"/>
      <c r="M121" s="8">
        <v>4</v>
      </c>
      <c r="N121" s="143">
        <v>9</v>
      </c>
      <c r="O121" s="144"/>
      <c r="P121" s="2"/>
    </row>
    <row r="122" spans="1:16" x14ac:dyDescent="0.2">
      <c r="A122" s="2"/>
      <c r="C122" s="9" t="s">
        <v>29</v>
      </c>
      <c r="D122" s="11">
        <v>62.54</v>
      </c>
      <c r="E122" s="11">
        <v>8.8000000000000007</v>
      </c>
      <c r="F122" s="11">
        <v>414</v>
      </c>
      <c r="G122" s="11">
        <v>430</v>
      </c>
      <c r="H122" s="11">
        <v>421</v>
      </c>
      <c r="I122" s="11">
        <v>393</v>
      </c>
      <c r="J122" s="141">
        <f t="shared" si="2"/>
        <v>414.5</v>
      </c>
      <c r="K122" s="142"/>
      <c r="M122" s="8">
        <v>5</v>
      </c>
      <c r="N122" s="143">
        <v>8.9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308</v>
      </c>
      <c r="G123" s="62">
        <v>299</v>
      </c>
      <c r="H123" s="62">
        <v>319</v>
      </c>
      <c r="I123" s="62">
        <v>289</v>
      </c>
      <c r="J123" s="141">
        <f t="shared" si="2"/>
        <v>303.75</v>
      </c>
      <c r="K123" s="142"/>
      <c r="M123" s="13">
        <v>6</v>
      </c>
      <c r="N123" s="145">
        <v>8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158</v>
      </c>
      <c r="G124" s="62">
        <v>162</v>
      </c>
      <c r="H124" s="62">
        <v>156</v>
      </c>
      <c r="I124" s="62">
        <v>164</v>
      </c>
      <c r="J124" s="141">
        <f t="shared" si="2"/>
        <v>160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62.4</v>
      </c>
      <c r="E125" s="15">
        <v>8.4</v>
      </c>
      <c r="F125" s="15">
        <v>154</v>
      </c>
      <c r="G125" s="15">
        <v>159</v>
      </c>
      <c r="H125" s="15">
        <v>152</v>
      </c>
      <c r="I125" s="15">
        <v>161</v>
      </c>
      <c r="J125" s="147">
        <f t="shared" si="2"/>
        <v>156.5</v>
      </c>
      <c r="K125" s="148"/>
      <c r="M125" s="66" t="s">
        <v>37</v>
      </c>
      <c r="N125" s="64">
        <v>0.33500000000000002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14.1</v>
      </c>
      <c r="E128" s="11">
        <v>9.8000000000000007</v>
      </c>
      <c r="F128" s="22">
        <v>798</v>
      </c>
      <c r="G128" s="16"/>
      <c r="H128" s="23" t="s">
        <v>25</v>
      </c>
      <c r="I128" s="136">
        <v>4.82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68.040000000000006</v>
      </c>
      <c r="E129" s="11"/>
      <c r="F129" s="22">
        <v>146</v>
      </c>
      <c r="G129" s="16"/>
      <c r="H129" s="27" t="s">
        <v>27</v>
      </c>
      <c r="I129" s="138">
        <v>4.49</v>
      </c>
      <c r="J129" s="138"/>
      <c r="K129" s="139"/>
      <c r="M129" s="64">
        <v>6.7</v>
      </c>
      <c r="N129" s="28">
        <v>54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66.930000000000007</v>
      </c>
      <c r="E130" s="11"/>
      <c r="F130" s="22">
        <v>143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68.42</v>
      </c>
      <c r="E132" s="11"/>
      <c r="F132" s="22">
        <v>140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74.64</v>
      </c>
      <c r="E133" s="11"/>
      <c r="F133" s="22">
        <v>1345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5.9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71.81</v>
      </c>
      <c r="E134" s="11">
        <v>8.1999999999999993</v>
      </c>
      <c r="F134" s="22">
        <v>545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527</v>
      </c>
      <c r="G135" s="16"/>
      <c r="H135" s="128">
        <v>12</v>
      </c>
      <c r="I135" s="130">
        <v>321</v>
      </c>
      <c r="J135" s="130">
        <v>141</v>
      </c>
      <c r="K135" s="132">
        <f>((I135-J135)/I135)</f>
        <v>0.56074766355140182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72.42</v>
      </c>
      <c r="E136" s="11">
        <v>7.5</v>
      </c>
      <c r="F136" s="22">
        <v>1160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0.48573200992555832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1141</v>
      </c>
      <c r="G137" s="16"/>
      <c r="M137" s="121" t="s">
        <v>64</v>
      </c>
      <c r="N137" s="122"/>
      <c r="O137" s="37">
        <f>(J122-J123)/J122</f>
        <v>0.26718938480096499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0.47325102880658437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2.1874999999999999E-2</v>
      </c>
      <c r="P139" s="2"/>
    </row>
    <row r="140" spans="1:16" x14ac:dyDescent="0.2">
      <c r="A140" s="2"/>
      <c r="B140" s="41"/>
      <c r="C140" s="45" t="s">
        <v>71</v>
      </c>
      <c r="D140" s="33">
        <v>91.35</v>
      </c>
      <c r="E140" s="33"/>
      <c r="F140" s="34"/>
      <c r="G140" s="46"/>
      <c r="H140" s="47" t="s">
        <v>25</v>
      </c>
      <c r="I140" s="33">
        <v>303</v>
      </c>
      <c r="J140" s="33">
        <v>230</v>
      </c>
      <c r="K140" s="34">
        <f>I140-J140</f>
        <v>73</v>
      </c>
      <c r="M140" s="126" t="s">
        <v>72</v>
      </c>
      <c r="N140" s="127"/>
      <c r="O140" s="69">
        <f>(J122-J125)/J122</f>
        <v>0.62243667068757536</v>
      </c>
      <c r="P140" s="2"/>
    </row>
    <row r="141" spans="1:16" x14ac:dyDescent="0.2">
      <c r="A141" s="2"/>
      <c r="B141" s="41"/>
      <c r="C141" s="45" t="s">
        <v>73</v>
      </c>
      <c r="D141" s="33">
        <v>72.7</v>
      </c>
      <c r="E141" s="33">
        <v>68.69</v>
      </c>
      <c r="F141" s="34">
        <v>94.49</v>
      </c>
      <c r="G141" s="48">
        <v>5.8</v>
      </c>
      <c r="H141" s="64" t="s">
        <v>27</v>
      </c>
      <c r="I141" s="35">
        <v>172</v>
      </c>
      <c r="J141" s="35">
        <v>143</v>
      </c>
      <c r="K141" s="36">
        <f>I141-J141</f>
        <v>29</v>
      </c>
      <c r="L141" s="49"/>
      <c r="M141" s="116" t="s">
        <v>74</v>
      </c>
      <c r="N141" s="117"/>
      <c r="O141" s="70">
        <f>(J121-J125)/J121</f>
        <v>0.80583126550868489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77.849999999999994</v>
      </c>
      <c r="E142" s="33">
        <v>66.05</v>
      </c>
      <c r="F142" s="34">
        <v>84.84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76.25</v>
      </c>
      <c r="E143" s="33">
        <v>55.2</v>
      </c>
      <c r="F143" s="34">
        <v>72.39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52.9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91.3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152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155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156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158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159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153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154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157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160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2:O162"/>
    <mergeCell ref="C163:O163"/>
    <mergeCell ref="C164:O164"/>
    <mergeCell ref="C165:O165"/>
    <mergeCell ref="C153:O153"/>
    <mergeCell ref="C154:O154"/>
    <mergeCell ref="C155:O155"/>
    <mergeCell ref="C156:O156"/>
    <mergeCell ref="C157:O157"/>
    <mergeCell ref="C158:O158"/>
    <mergeCell ref="C159:O159"/>
    <mergeCell ref="C160:O160"/>
    <mergeCell ref="C161:O161"/>
    <mergeCell ref="M135:O135"/>
    <mergeCell ref="M136:N136"/>
    <mergeCell ref="M137:N137"/>
    <mergeCell ref="H138:K138"/>
    <mergeCell ref="M138:N138"/>
    <mergeCell ref="M139:N139"/>
    <mergeCell ref="M140:N140"/>
    <mergeCell ref="M141:N141"/>
    <mergeCell ref="C152:O152"/>
    <mergeCell ref="I129:K129"/>
    <mergeCell ref="H131:K131"/>
    <mergeCell ref="H133:H134"/>
    <mergeCell ref="I133:I134"/>
    <mergeCell ref="J133:J134"/>
    <mergeCell ref="K133:K134"/>
    <mergeCell ref="H135:H136"/>
    <mergeCell ref="I135:I136"/>
    <mergeCell ref="J135:J136"/>
    <mergeCell ref="K135:K136"/>
    <mergeCell ref="J122:K122"/>
    <mergeCell ref="N122:O122"/>
    <mergeCell ref="J123:K123"/>
    <mergeCell ref="N123:O123"/>
    <mergeCell ref="J124:K124"/>
    <mergeCell ref="J125:K125"/>
    <mergeCell ref="I127:K127"/>
    <mergeCell ref="M127:O127"/>
    <mergeCell ref="I128:K128"/>
    <mergeCell ref="M82:N82"/>
    <mergeCell ref="H83:K83"/>
    <mergeCell ref="M83:N83"/>
    <mergeCell ref="M84:N84"/>
    <mergeCell ref="M85:N85"/>
    <mergeCell ref="M86:N86"/>
    <mergeCell ref="C97:O97"/>
    <mergeCell ref="C98:O98"/>
    <mergeCell ref="C99:O99"/>
    <mergeCell ref="J65:K65"/>
    <mergeCell ref="N65:O65"/>
    <mergeCell ref="H78:H79"/>
    <mergeCell ref="I78:I79"/>
    <mergeCell ref="J78:J79"/>
    <mergeCell ref="K78:K79"/>
    <mergeCell ref="H80:H81"/>
    <mergeCell ref="I80:I81"/>
    <mergeCell ref="J80:J81"/>
    <mergeCell ref="K80:K81"/>
    <mergeCell ref="M80:O80"/>
    <mergeCell ref="M81:N81"/>
    <mergeCell ref="J70:K70"/>
    <mergeCell ref="I72:K72"/>
    <mergeCell ref="M72:O72"/>
    <mergeCell ref="I73:K73"/>
    <mergeCell ref="I74:K74"/>
    <mergeCell ref="H76:K76"/>
    <mergeCell ref="J66:K66"/>
    <mergeCell ref="N66:O66"/>
    <mergeCell ref="J67:K67"/>
    <mergeCell ref="N67:O67"/>
    <mergeCell ref="J68:K68"/>
    <mergeCell ref="N68:O68"/>
    <mergeCell ref="M28:N28"/>
    <mergeCell ref="M29:N29"/>
    <mergeCell ref="D62:D63"/>
    <mergeCell ref="E62:E63"/>
    <mergeCell ref="F62:K62"/>
    <mergeCell ref="N62:O62"/>
    <mergeCell ref="J63:K63"/>
    <mergeCell ref="N63:O63"/>
    <mergeCell ref="J64:K64"/>
    <mergeCell ref="N64:O64"/>
    <mergeCell ref="C45:O45"/>
    <mergeCell ref="C46:O46"/>
    <mergeCell ref="C47:O47"/>
    <mergeCell ref="C48:O48"/>
    <mergeCell ref="C49:O49"/>
    <mergeCell ref="C50:O50"/>
    <mergeCell ref="C51:O51"/>
    <mergeCell ref="C52:O52"/>
    <mergeCell ref="C53:O53"/>
    <mergeCell ref="C62:C63"/>
    <mergeCell ref="C5:C6"/>
    <mergeCell ref="D5:D6"/>
    <mergeCell ref="E5:E6"/>
    <mergeCell ref="F5:K5"/>
    <mergeCell ref="N5:O5"/>
    <mergeCell ref="J6:K6"/>
    <mergeCell ref="N6:O6"/>
    <mergeCell ref="J7:K7"/>
    <mergeCell ref="N7:O7"/>
    <mergeCell ref="I23:I24"/>
    <mergeCell ref="J23:J24"/>
    <mergeCell ref="J8:K8"/>
    <mergeCell ref="N8:O8"/>
    <mergeCell ref="J9:K9"/>
    <mergeCell ref="N9:O9"/>
    <mergeCell ref="J10:K10"/>
    <mergeCell ref="N10:O10"/>
    <mergeCell ref="J11:K11"/>
    <mergeCell ref="N11:O11"/>
    <mergeCell ref="J12:K12"/>
    <mergeCell ref="N118:O118"/>
    <mergeCell ref="J119:K119"/>
    <mergeCell ref="J13:K13"/>
    <mergeCell ref="I15:K15"/>
    <mergeCell ref="M15:O15"/>
    <mergeCell ref="I16:K16"/>
    <mergeCell ref="I17:K17"/>
    <mergeCell ref="C40:O40"/>
    <mergeCell ref="C41:O41"/>
    <mergeCell ref="C42:O42"/>
    <mergeCell ref="C43:O43"/>
    <mergeCell ref="K23:K24"/>
    <mergeCell ref="M23:O23"/>
    <mergeCell ref="M24:N24"/>
    <mergeCell ref="M25:N25"/>
    <mergeCell ref="H26:K26"/>
    <mergeCell ref="M26:N26"/>
    <mergeCell ref="M27:N27"/>
    <mergeCell ref="H19:K19"/>
    <mergeCell ref="H21:H22"/>
    <mergeCell ref="I21:I22"/>
    <mergeCell ref="J21:J22"/>
    <mergeCell ref="K21:K22"/>
    <mergeCell ref="H23:H24"/>
    <mergeCell ref="N119:O119"/>
    <mergeCell ref="N121:O121"/>
    <mergeCell ref="J69:K69"/>
    <mergeCell ref="C44:O44"/>
    <mergeCell ref="C109:O109"/>
    <mergeCell ref="C110:O110"/>
    <mergeCell ref="J120:K120"/>
    <mergeCell ref="N120:O120"/>
    <mergeCell ref="J121:K121"/>
    <mergeCell ref="C100:O100"/>
    <mergeCell ref="C101:O101"/>
    <mergeCell ref="C102:O102"/>
    <mergeCell ref="C103:O103"/>
    <mergeCell ref="C104:O104"/>
    <mergeCell ref="C105:O105"/>
    <mergeCell ref="C106:O106"/>
    <mergeCell ref="C107:O107"/>
    <mergeCell ref="C108:O108"/>
    <mergeCell ref="C117:C118"/>
    <mergeCell ref="D117:D118"/>
    <mergeCell ref="E117:E118"/>
    <mergeCell ref="F117:K117"/>
    <mergeCell ref="N117:O117"/>
    <mergeCell ref="J118:K118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5D3-CB6B-464F-A0FE-FAD909FAF2BC}">
  <dimension ref="A1:S171"/>
  <sheetViews>
    <sheetView topLeftCell="B136" zoomScaleNormal="100" workbookViewId="0">
      <selection activeCell="I37" sqref="I37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12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729</v>
      </c>
    </row>
    <row r="7" spans="1:19" x14ac:dyDescent="0.2">
      <c r="A7" s="2"/>
      <c r="C7" s="9" t="s">
        <v>24</v>
      </c>
      <c r="D7" s="10"/>
      <c r="E7" s="10"/>
      <c r="F7" s="11">
        <v>646</v>
      </c>
      <c r="G7" s="12"/>
      <c r="H7" s="12"/>
      <c r="I7" s="12"/>
      <c r="J7" s="141">
        <f>AVERAGE(F7:I7)</f>
        <v>646</v>
      </c>
      <c r="K7" s="142"/>
      <c r="M7" s="8">
        <v>2</v>
      </c>
      <c r="N7" s="143">
        <v>9.3000000000000007</v>
      </c>
      <c r="O7" s="144"/>
      <c r="P7" s="2"/>
      <c r="R7" s="55" t="s">
        <v>25</v>
      </c>
      <c r="S7" s="71">
        <f>AVERAGE(J10,J67,J122)</f>
        <v>349.33333333333331</v>
      </c>
    </row>
    <row r="8" spans="1:19" x14ac:dyDescent="0.2">
      <c r="A8" s="2"/>
      <c r="C8" s="9" t="s">
        <v>26</v>
      </c>
      <c r="D8" s="10"/>
      <c r="E8" s="10"/>
      <c r="F8" s="11">
        <v>488</v>
      </c>
      <c r="G8" s="12"/>
      <c r="H8" s="12"/>
      <c r="I8" s="12"/>
      <c r="J8" s="141">
        <f t="shared" ref="J8:J13" si="0">AVERAGE(F8:I8)</f>
        <v>488</v>
      </c>
      <c r="K8" s="142"/>
      <c r="M8" s="8">
        <v>3</v>
      </c>
      <c r="N8" s="143">
        <v>9.1</v>
      </c>
      <c r="O8" s="144"/>
      <c r="P8" s="2"/>
      <c r="R8" s="55" t="s">
        <v>27</v>
      </c>
      <c r="S8" s="72">
        <f>AVERAGE(J13,J70,J125)</f>
        <v>145.66666666666666</v>
      </c>
    </row>
    <row r="9" spans="1:19" x14ac:dyDescent="0.2">
      <c r="A9" s="2"/>
      <c r="C9" s="9" t="s">
        <v>28</v>
      </c>
      <c r="D9" s="11">
        <v>63.06</v>
      </c>
      <c r="E9" s="11">
        <v>7.9</v>
      </c>
      <c r="F9" s="11">
        <v>731</v>
      </c>
      <c r="G9" s="11">
        <v>728</v>
      </c>
      <c r="H9" s="11">
        <v>778</v>
      </c>
      <c r="I9" s="11">
        <v>759</v>
      </c>
      <c r="J9" s="141">
        <f t="shared" si="0"/>
        <v>749</v>
      </c>
      <c r="K9" s="142"/>
      <c r="M9" s="8">
        <v>4</v>
      </c>
      <c r="N9" s="143">
        <v>9</v>
      </c>
      <c r="O9" s="144"/>
      <c r="P9" s="2"/>
      <c r="R9" s="73" t="s">
        <v>32</v>
      </c>
      <c r="S9" s="74">
        <f>S6-S8</f>
        <v>583.33333333333337</v>
      </c>
    </row>
    <row r="10" spans="1:19" x14ac:dyDescent="0.2">
      <c r="A10" s="2"/>
      <c r="C10" s="9" t="s">
        <v>29</v>
      </c>
      <c r="D10" s="11">
        <v>59.83</v>
      </c>
      <c r="E10" s="11">
        <v>8.6</v>
      </c>
      <c r="F10" s="11">
        <v>332</v>
      </c>
      <c r="G10" s="11">
        <v>328</v>
      </c>
      <c r="H10" s="11">
        <v>329</v>
      </c>
      <c r="I10" s="11">
        <v>355</v>
      </c>
      <c r="J10" s="141">
        <f t="shared" si="0"/>
        <v>336</v>
      </c>
      <c r="K10" s="142"/>
      <c r="M10" s="8">
        <v>5</v>
      </c>
      <c r="N10" s="143">
        <v>8.3000000000000007</v>
      </c>
      <c r="O10" s="144"/>
      <c r="P10" s="2"/>
      <c r="R10" s="73" t="s">
        <v>30</v>
      </c>
      <c r="S10" s="75">
        <f>S7-S8</f>
        <v>203.66666666666666</v>
      </c>
    </row>
    <row r="11" spans="1:19" x14ac:dyDescent="0.2">
      <c r="A11" s="2"/>
      <c r="C11" s="9" t="s">
        <v>31</v>
      </c>
      <c r="D11" s="11"/>
      <c r="E11" s="11"/>
      <c r="F11" s="11">
        <v>229</v>
      </c>
      <c r="G11" s="62">
        <v>225</v>
      </c>
      <c r="H11" s="62">
        <v>229</v>
      </c>
      <c r="I11" s="62">
        <v>243</v>
      </c>
      <c r="J11" s="141">
        <f t="shared" si="0"/>
        <v>231.5</v>
      </c>
      <c r="K11" s="142"/>
      <c r="M11" s="13">
        <v>6</v>
      </c>
      <c r="N11" s="145">
        <v>7.9</v>
      </c>
      <c r="O11" s="146"/>
      <c r="P11" s="2"/>
      <c r="R11" s="76" t="s">
        <v>39</v>
      </c>
      <c r="S11" s="80">
        <f>S9/S6</f>
        <v>0.80018289894833106</v>
      </c>
    </row>
    <row r="12" spans="1:19" x14ac:dyDescent="0.2">
      <c r="A12" s="2"/>
      <c r="C12" s="9" t="s">
        <v>33</v>
      </c>
      <c r="D12" s="11"/>
      <c r="E12" s="11"/>
      <c r="F12" s="11">
        <v>153</v>
      </c>
      <c r="G12" s="62">
        <v>148</v>
      </c>
      <c r="H12" s="62">
        <v>150</v>
      </c>
      <c r="I12" s="62">
        <v>132</v>
      </c>
      <c r="J12" s="141">
        <f t="shared" si="0"/>
        <v>145.75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0.5830152671755725</v>
      </c>
    </row>
    <row r="13" spans="1:19" x14ac:dyDescent="0.2">
      <c r="A13" s="2"/>
      <c r="C13" s="14" t="s">
        <v>36</v>
      </c>
      <c r="D13" s="15">
        <v>59.48</v>
      </c>
      <c r="E13" s="15">
        <v>8.5</v>
      </c>
      <c r="F13" s="15">
        <v>178</v>
      </c>
      <c r="G13" s="15">
        <v>167</v>
      </c>
      <c r="H13" s="15">
        <v>158</v>
      </c>
      <c r="I13" s="15">
        <v>139</v>
      </c>
      <c r="J13" s="147">
        <f t="shared" si="0"/>
        <v>160.5</v>
      </c>
      <c r="K13" s="148"/>
      <c r="M13" s="66" t="s">
        <v>37</v>
      </c>
      <c r="N13" s="64">
        <v>0.45100000000000001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13.82</v>
      </c>
      <c r="E16" s="11">
        <v>9.9</v>
      </c>
      <c r="F16" s="22">
        <v>912</v>
      </c>
      <c r="G16" s="16"/>
      <c r="H16" s="23" t="s">
        <v>25</v>
      </c>
      <c r="I16" s="136">
        <v>4.78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63.51</v>
      </c>
      <c r="E17" s="11"/>
      <c r="F17" s="22">
        <v>187</v>
      </c>
      <c r="G17" s="16"/>
      <c r="H17" s="27" t="s">
        <v>27</v>
      </c>
      <c r="I17" s="138">
        <v>4.33</v>
      </c>
      <c r="J17" s="138"/>
      <c r="K17" s="139"/>
      <c r="M17" s="64">
        <v>6.9</v>
      </c>
      <c r="N17" s="28">
        <v>84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67.760000000000005</v>
      </c>
      <c r="E18" s="11"/>
      <c r="F18" s="22">
        <v>184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66.02</v>
      </c>
      <c r="E20" s="11"/>
      <c r="F20" s="22">
        <v>181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74.150000000000006</v>
      </c>
      <c r="E21" s="11"/>
      <c r="F21" s="22">
        <v>1377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5.5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75.739999999999995</v>
      </c>
      <c r="E22" s="11">
        <v>8.4</v>
      </c>
      <c r="F22" s="22">
        <v>378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362</v>
      </c>
      <c r="G23" s="16"/>
      <c r="H23" s="128">
        <v>5</v>
      </c>
      <c r="I23" s="130">
        <v>247</v>
      </c>
      <c r="J23" s="130">
        <v>158</v>
      </c>
      <c r="K23" s="132">
        <f>((I23-J23)/I23)</f>
        <v>0.36032388663967613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72.010000000000005</v>
      </c>
      <c r="E24" s="11">
        <v>7.6</v>
      </c>
      <c r="F24" s="22">
        <v>1210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0.55140186915887845</v>
      </c>
      <c r="P24" s="2"/>
    </row>
    <row r="25" spans="1:16" x14ac:dyDescent="0.2">
      <c r="A25" s="2"/>
      <c r="C25" s="38" t="s">
        <v>63</v>
      </c>
      <c r="D25" s="15"/>
      <c r="E25" s="15"/>
      <c r="F25" s="39">
        <v>1188</v>
      </c>
      <c r="G25" s="16"/>
      <c r="M25" s="121" t="s">
        <v>64</v>
      </c>
      <c r="N25" s="122"/>
      <c r="O25" s="37">
        <f>(J10-J11)/J10</f>
        <v>0.31101190476190477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0.37041036717062636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-0.10120068610634649</v>
      </c>
      <c r="P27" s="2"/>
    </row>
    <row r="28" spans="1:16" ht="15" customHeight="1" x14ac:dyDescent="0.2">
      <c r="A28" s="2"/>
      <c r="B28" s="41"/>
      <c r="C28" s="45" t="s">
        <v>71</v>
      </c>
      <c r="D28" s="33">
        <v>91.55</v>
      </c>
      <c r="E28" s="33"/>
      <c r="F28" s="34"/>
      <c r="G28" s="46"/>
      <c r="H28" s="47" t="s">
        <v>25</v>
      </c>
      <c r="I28" s="33">
        <v>345</v>
      </c>
      <c r="J28" s="33">
        <v>296</v>
      </c>
      <c r="K28" s="34">
        <f>I28-J28</f>
        <v>49</v>
      </c>
      <c r="M28" s="126" t="s">
        <v>72</v>
      </c>
      <c r="N28" s="127"/>
      <c r="O28" s="69">
        <f>(J10-J13)/J10</f>
        <v>0.5223214285714286</v>
      </c>
      <c r="P28" s="2"/>
    </row>
    <row r="29" spans="1:16" x14ac:dyDescent="0.2">
      <c r="A29" s="2"/>
      <c r="B29" s="41"/>
      <c r="C29" s="45" t="s">
        <v>73</v>
      </c>
      <c r="D29" s="33">
        <v>72.400000000000006</v>
      </c>
      <c r="E29" s="33">
        <v>69.48</v>
      </c>
      <c r="F29" s="34">
        <v>93.98</v>
      </c>
      <c r="G29" s="48">
        <v>5.6</v>
      </c>
      <c r="H29" s="64" t="s">
        <v>27</v>
      </c>
      <c r="I29" s="35">
        <v>184</v>
      </c>
      <c r="J29" s="35">
        <v>148</v>
      </c>
      <c r="K29" s="36">
        <f>I29-J29</f>
        <v>36</v>
      </c>
      <c r="L29" s="49"/>
      <c r="M29" s="116" t="s">
        <v>74</v>
      </c>
      <c r="N29" s="117"/>
      <c r="O29" s="70">
        <f>(J9-J13)/J9</f>
        <v>0.7857142857142857</v>
      </c>
      <c r="P29" s="2"/>
    </row>
    <row r="30" spans="1:16" ht="15" customHeight="1" x14ac:dyDescent="0.2">
      <c r="A30" s="2"/>
      <c r="B30" s="41"/>
      <c r="C30" s="45" t="s">
        <v>75</v>
      </c>
      <c r="D30" s="33">
        <v>76.45</v>
      </c>
      <c r="E30" s="33">
        <v>64.790000000000006</v>
      </c>
      <c r="F30" s="34">
        <v>84.75</v>
      </c>
      <c r="P30" s="2"/>
    </row>
    <row r="31" spans="1:16" ht="15" customHeight="1" x14ac:dyDescent="0.2">
      <c r="A31" s="2"/>
      <c r="B31" s="41"/>
      <c r="C31" s="45" t="s">
        <v>76</v>
      </c>
      <c r="D31" s="33">
        <v>75.349999999999994</v>
      </c>
      <c r="E31" s="33">
        <v>56.24</v>
      </c>
      <c r="F31" s="34">
        <v>74.64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54.73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91.42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161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162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163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164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165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166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167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168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169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172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170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171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173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 t="s">
        <v>174</v>
      </c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113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609</v>
      </c>
      <c r="G64" s="12"/>
      <c r="H64" s="12"/>
      <c r="I64" s="12"/>
      <c r="J64" s="141">
        <f>AVERAGE(F64:I64)</f>
        <v>609</v>
      </c>
      <c r="K64" s="142"/>
      <c r="M64" s="8">
        <v>2</v>
      </c>
      <c r="N64" s="143">
        <v>9.5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469</v>
      </c>
      <c r="G65" s="12"/>
      <c r="H65" s="12"/>
      <c r="I65" s="12"/>
      <c r="J65" s="141">
        <f t="shared" ref="J65:J70" si="1">AVERAGE(F65:I65)</f>
        <v>469</v>
      </c>
      <c r="K65" s="142"/>
      <c r="M65" s="8">
        <v>3</v>
      </c>
      <c r="N65" s="143">
        <v>9.1999999999999993</v>
      </c>
      <c r="O65" s="144"/>
      <c r="P65" s="2"/>
    </row>
    <row r="66" spans="1:16" ht="15" customHeight="1" x14ac:dyDescent="0.2">
      <c r="A66" s="2"/>
      <c r="C66" s="9" t="s">
        <v>28</v>
      </c>
      <c r="D66" s="11">
        <v>63.45</v>
      </c>
      <c r="E66" s="11">
        <v>8.1999999999999993</v>
      </c>
      <c r="F66" s="11">
        <v>694</v>
      </c>
      <c r="G66" s="11">
        <v>708</v>
      </c>
      <c r="H66" s="11">
        <v>681</v>
      </c>
      <c r="I66" s="11">
        <v>674</v>
      </c>
      <c r="J66" s="141">
        <f t="shared" si="1"/>
        <v>689.25</v>
      </c>
      <c r="K66" s="142"/>
      <c r="M66" s="8">
        <v>4</v>
      </c>
      <c r="N66" s="143">
        <v>9</v>
      </c>
      <c r="O66" s="144"/>
      <c r="P66" s="2"/>
    </row>
    <row r="67" spans="1:16" ht="15" customHeight="1" x14ac:dyDescent="0.2">
      <c r="A67" s="2"/>
      <c r="C67" s="9" t="s">
        <v>29</v>
      </c>
      <c r="D67" s="11">
        <v>61.12</v>
      </c>
      <c r="E67" s="11">
        <v>8.8000000000000007</v>
      </c>
      <c r="F67" s="11">
        <v>390</v>
      </c>
      <c r="G67" s="11">
        <v>401</v>
      </c>
      <c r="H67" s="11">
        <v>372</v>
      </c>
      <c r="I67" s="11">
        <v>346</v>
      </c>
      <c r="J67" s="141">
        <f t="shared" si="1"/>
        <v>377.25</v>
      </c>
      <c r="K67" s="142"/>
      <c r="M67" s="8">
        <v>5</v>
      </c>
      <c r="N67" s="143">
        <v>8.8000000000000007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266</v>
      </c>
      <c r="G68" s="62">
        <v>271</v>
      </c>
      <c r="H68" s="62">
        <v>275</v>
      </c>
      <c r="I68" s="62">
        <v>251</v>
      </c>
      <c r="J68" s="141">
        <f t="shared" si="1"/>
        <v>265.75</v>
      </c>
      <c r="K68" s="142"/>
      <c r="M68" s="13">
        <v>6</v>
      </c>
      <c r="N68" s="145">
        <v>8.1999999999999993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140</v>
      </c>
      <c r="G69" s="62">
        <v>138</v>
      </c>
      <c r="H69" s="62">
        <v>148</v>
      </c>
      <c r="I69" s="62">
        <v>140</v>
      </c>
      <c r="J69" s="141">
        <f t="shared" si="1"/>
        <v>141.5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60.77</v>
      </c>
      <c r="E70" s="15">
        <v>8.4</v>
      </c>
      <c r="F70" s="15">
        <v>145</v>
      </c>
      <c r="G70" s="15">
        <v>149</v>
      </c>
      <c r="H70" s="15">
        <v>154</v>
      </c>
      <c r="I70" s="15">
        <v>148</v>
      </c>
      <c r="J70" s="147">
        <f t="shared" si="1"/>
        <v>149</v>
      </c>
      <c r="K70" s="148"/>
      <c r="M70" s="66" t="s">
        <v>37</v>
      </c>
      <c r="N70" s="64">
        <v>0.42199999999999999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19.07</v>
      </c>
      <c r="E73" s="11">
        <v>10.199999999999999</v>
      </c>
      <c r="F73" s="22">
        <v>1251</v>
      </c>
      <c r="G73" s="16"/>
      <c r="H73" s="23" t="s">
        <v>25</v>
      </c>
      <c r="I73" s="136">
        <v>5.83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63.56</v>
      </c>
      <c r="E74" s="11"/>
      <c r="F74" s="22">
        <v>169</v>
      </c>
      <c r="G74" s="16"/>
      <c r="H74" s="27" t="s">
        <v>27</v>
      </c>
      <c r="I74" s="138">
        <v>5.27</v>
      </c>
      <c r="J74" s="138"/>
      <c r="K74" s="139"/>
      <c r="M74" s="64">
        <v>7.1</v>
      </c>
      <c r="N74" s="28">
        <v>62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64.27</v>
      </c>
      <c r="E75" s="11"/>
      <c r="F75" s="22">
        <v>144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65.52</v>
      </c>
      <c r="E77" s="11"/>
      <c r="F77" s="22">
        <v>157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75.209999999999994</v>
      </c>
      <c r="E78" s="11"/>
      <c r="F78" s="22">
        <v>1297</v>
      </c>
      <c r="G78" s="16"/>
      <c r="H78" s="128">
        <v>1</v>
      </c>
      <c r="I78" s="130">
        <v>401</v>
      </c>
      <c r="J78" s="130">
        <v>250</v>
      </c>
      <c r="K78" s="132">
        <f>((I78-J78)/I78)</f>
        <v>0.37655860349127179</v>
      </c>
      <c r="M78" s="13">
        <v>2</v>
      </c>
      <c r="N78" s="35">
        <v>5.6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75.989999999999995</v>
      </c>
      <c r="E79" s="11">
        <v>7.8</v>
      </c>
      <c r="F79" s="22">
        <v>392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381</v>
      </c>
      <c r="G80" s="16"/>
      <c r="H80" s="128">
        <v>13</v>
      </c>
      <c r="I80" s="130">
        <v>262</v>
      </c>
      <c r="J80" s="130">
        <v>141</v>
      </c>
      <c r="K80" s="132">
        <f>((I80-J80)/I80)</f>
        <v>0.46183206106870228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76.81</v>
      </c>
      <c r="E81" s="11">
        <v>7.2</v>
      </c>
      <c r="F81" s="22">
        <v>1071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0.45266594124047876</v>
      </c>
      <c r="P81" s="2"/>
    </row>
    <row r="82" spans="1:16" x14ac:dyDescent="0.2">
      <c r="A82" s="2"/>
      <c r="C82" s="38" t="s">
        <v>63</v>
      </c>
      <c r="D82" s="15"/>
      <c r="E82" s="15"/>
      <c r="F82" s="39">
        <v>1042</v>
      </c>
      <c r="G82" s="16"/>
      <c r="M82" s="121" t="s">
        <v>64</v>
      </c>
      <c r="N82" s="122"/>
      <c r="O82" s="37">
        <f>(J67-J68)/J67</f>
        <v>0.29555997349237906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0.46754468485418627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-5.3003533568904596E-2</v>
      </c>
      <c r="P84" s="2"/>
    </row>
    <row r="85" spans="1:16" x14ac:dyDescent="0.2">
      <c r="A85" s="2"/>
      <c r="B85" s="41"/>
      <c r="C85" s="45" t="s">
        <v>71</v>
      </c>
      <c r="D85" s="33">
        <v>91.24</v>
      </c>
      <c r="E85" s="33"/>
      <c r="F85" s="34"/>
      <c r="G85" s="46"/>
      <c r="H85" s="47" t="s">
        <v>25</v>
      </c>
      <c r="I85" s="33">
        <v>577</v>
      </c>
      <c r="J85" s="33">
        <v>481</v>
      </c>
      <c r="K85" s="34">
        <f>I85-J85</f>
        <v>96</v>
      </c>
      <c r="M85" s="126" t="s">
        <v>72</v>
      </c>
      <c r="N85" s="127"/>
      <c r="O85" s="69">
        <f>(J67-J70)/J67</f>
        <v>0.60503644797879386</v>
      </c>
      <c r="P85" s="2"/>
    </row>
    <row r="86" spans="1:16" x14ac:dyDescent="0.2">
      <c r="A86" s="2"/>
      <c r="B86" s="41"/>
      <c r="C86" s="45" t="s">
        <v>73</v>
      </c>
      <c r="D86" s="33">
        <v>72.95</v>
      </c>
      <c r="E86" s="33">
        <v>68.599999999999994</v>
      </c>
      <c r="F86" s="34">
        <v>94.05</v>
      </c>
      <c r="G86" s="48">
        <v>5.5</v>
      </c>
      <c r="H86" s="64" t="s">
        <v>27</v>
      </c>
      <c r="I86" s="35">
        <v>167</v>
      </c>
      <c r="J86" s="35">
        <v>144</v>
      </c>
      <c r="K86" s="36">
        <f>I86-J86</f>
        <v>23</v>
      </c>
      <c r="L86" s="49"/>
      <c r="M86" s="116" t="s">
        <v>74</v>
      </c>
      <c r="N86" s="117"/>
      <c r="O86" s="70">
        <f>(J66-J70)/J66</f>
        <v>0.78382299601015593</v>
      </c>
      <c r="P86" s="2"/>
    </row>
    <row r="87" spans="1:16" ht="15" customHeight="1" x14ac:dyDescent="0.2">
      <c r="A87" s="2"/>
      <c r="B87" s="41"/>
      <c r="C87" s="45" t="s">
        <v>75</v>
      </c>
      <c r="D87" s="33">
        <v>78.05</v>
      </c>
      <c r="E87" s="33">
        <v>65.650000000000006</v>
      </c>
      <c r="F87" s="34">
        <v>84.12</v>
      </c>
      <c r="P87" s="2"/>
    </row>
    <row r="88" spans="1:16" ht="15" customHeight="1" x14ac:dyDescent="0.2">
      <c r="A88" s="2"/>
      <c r="B88" s="41"/>
      <c r="C88" s="45" t="s">
        <v>76</v>
      </c>
      <c r="D88" s="33">
        <v>76.150000000000006</v>
      </c>
      <c r="E88" s="33">
        <v>55.57</v>
      </c>
      <c r="F88" s="34">
        <v>72.98</v>
      </c>
      <c r="P88" s="2"/>
    </row>
    <row r="89" spans="1:16" ht="15" customHeight="1" x14ac:dyDescent="0.2">
      <c r="A89" s="2"/>
      <c r="B89" s="41"/>
      <c r="C89" s="50" t="s">
        <v>77</v>
      </c>
      <c r="D89" s="96">
        <v>56.19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90.88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175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179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180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181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178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176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177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182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183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148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589</v>
      </c>
      <c r="G119" s="12"/>
      <c r="H119" s="12"/>
      <c r="I119" s="12"/>
      <c r="J119" s="141">
        <f>AVERAGE(F119:I119)</f>
        <v>589</v>
      </c>
      <c r="K119" s="142"/>
      <c r="M119" s="8">
        <v>2</v>
      </c>
      <c r="N119" s="143">
        <v>9.3000000000000007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484</v>
      </c>
      <c r="G120" s="12"/>
      <c r="H120" s="12"/>
      <c r="I120" s="12"/>
      <c r="J120" s="141">
        <f t="shared" ref="J120:J125" si="2">AVERAGE(F120:I120)</f>
        <v>484</v>
      </c>
      <c r="K120" s="142"/>
      <c r="M120" s="8">
        <v>3</v>
      </c>
      <c r="N120" s="143">
        <v>9.4</v>
      </c>
      <c r="O120" s="144"/>
      <c r="P120" s="2"/>
    </row>
    <row r="121" spans="1:16" x14ac:dyDescent="0.2">
      <c r="A121" s="2"/>
      <c r="C121" s="9" t="s">
        <v>28</v>
      </c>
      <c r="D121" s="11">
        <v>63.59</v>
      </c>
      <c r="E121" s="11">
        <v>8.3000000000000007</v>
      </c>
      <c r="F121" s="11">
        <v>695</v>
      </c>
      <c r="G121" s="11">
        <v>684</v>
      </c>
      <c r="H121" s="11">
        <v>769</v>
      </c>
      <c r="I121" s="11">
        <v>847</v>
      </c>
      <c r="J121" s="141">
        <f t="shared" si="2"/>
        <v>748.75</v>
      </c>
      <c r="K121" s="142"/>
      <c r="M121" s="8">
        <v>4</v>
      </c>
      <c r="N121" s="143">
        <v>9.3000000000000007</v>
      </c>
      <c r="O121" s="144"/>
      <c r="P121" s="2"/>
    </row>
    <row r="122" spans="1:16" x14ac:dyDescent="0.2">
      <c r="A122" s="2"/>
      <c r="C122" s="9" t="s">
        <v>29</v>
      </c>
      <c r="D122" s="11">
        <v>61.23</v>
      </c>
      <c r="E122" s="11">
        <v>9</v>
      </c>
      <c r="F122" s="11">
        <v>330</v>
      </c>
      <c r="G122" s="11">
        <v>319</v>
      </c>
      <c r="H122" s="11">
        <v>334</v>
      </c>
      <c r="I122" s="11">
        <v>356</v>
      </c>
      <c r="J122" s="141">
        <f t="shared" si="2"/>
        <v>334.75</v>
      </c>
      <c r="K122" s="142"/>
      <c r="M122" s="8">
        <v>5</v>
      </c>
      <c r="N122" s="143">
        <v>9.3000000000000007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221</v>
      </c>
      <c r="G123" s="62">
        <v>189</v>
      </c>
      <c r="H123" s="62">
        <v>199</v>
      </c>
      <c r="I123" s="62">
        <v>207</v>
      </c>
      <c r="J123" s="141">
        <f t="shared" si="2"/>
        <v>204</v>
      </c>
      <c r="K123" s="142"/>
      <c r="M123" s="13">
        <v>6</v>
      </c>
      <c r="N123" s="145">
        <v>8.5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123</v>
      </c>
      <c r="G124" s="62">
        <v>108</v>
      </c>
      <c r="H124" s="62">
        <v>133</v>
      </c>
      <c r="I124" s="62">
        <v>157</v>
      </c>
      <c r="J124" s="141">
        <f t="shared" si="2"/>
        <v>130.25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60.27</v>
      </c>
      <c r="E125" s="15">
        <v>8.6</v>
      </c>
      <c r="F125" s="15">
        <v>120</v>
      </c>
      <c r="G125" s="15">
        <v>107</v>
      </c>
      <c r="H125" s="15">
        <v>130</v>
      </c>
      <c r="I125" s="15">
        <v>153</v>
      </c>
      <c r="J125" s="147">
        <f t="shared" si="2"/>
        <v>127.5</v>
      </c>
      <c r="K125" s="148"/>
      <c r="M125" s="66" t="s">
        <v>37</v>
      </c>
      <c r="N125" s="64">
        <v>0.34</v>
      </c>
      <c r="O125" s="65">
        <v>0.41</v>
      </c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13.11</v>
      </c>
      <c r="E128" s="11">
        <v>10.4</v>
      </c>
      <c r="F128" s="22">
        <v>791</v>
      </c>
      <c r="G128" s="16"/>
      <c r="H128" s="23" t="s">
        <v>25</v>
      </c>
      <c r="I128" s="136">
        <v>4.49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67.89</v>
      </c>
      <c r="E129" s="11"/>
      <c r="F129" s="22">
        <v>139</v>
      </c>
      <c r="G129" s="16"/>
      <c r="H129" s="27" t="s">
        <v>27</v>
      </c>
      <c r="I129" s="138">
        <v>4.26</v>
      </c>
      <c r="J129" s="138"/>
      <c r="K129" s="139"/>
      <c r="M129" s="64">
        <v>6.7</v>
      </c>
      <c r="N129" s="28">
        <v>41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67.680000000000007</v>
      </c>
      <c r="E130" s="11"/>
      <c r="F130" s="22">
        <v>136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71.010000000000005</v>
      </c>
      <c r="E132" s="11"/>
      <c r="F132" s="22">
        <v>133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74.849999999999994</v>
      </c>
      <c r="E133" s="11"/>
      <c r="F133" s="22">
        <v>1380</v>
      </c>
      <c r="G133" s="16"/>
      <c r="H133" s="128">
        <v>6</v>
      </c>
      <c r="I133" s="130">
        <v>246</v>
      </c>
      <c r="J133" s="130">
        <v>127</v>
      </c>
      <c r="K133" s="132">
        <f>((I133-J133)/I133)</f>
        <v>0.48373983739837401</v>
      </c>
      <c r="M133" s="13">
        <v>2</v>
      </c>
      <c r="N133" s="35">
        <v>5.8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75.77</v>
      </c>
      <c r="E134" s="11">
        <v>7.7</v>
      </c>
      <c r="F134" s="22">
        <v>385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369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76.599999999999994</v>
      </c>
      <c r="E136" s="11">
        <v>7.3</v>
      </c>
      <c r="F136" s="22">
        <v>1060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0.55292153589315529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1039</v>
      </c>
      <c r="G137" s="16"/>
      <c r="M137" s="121" t="s">
        <v>64</v>
      </c>
      <c r="N137" s="122"/>
      <c r="O137" s="37">
        <f>(J122-J123)/J122</f>
        <v>0.39058999253174009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0.36151960784313725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2.1113243761996161E-2</v>
      </c>
      <c r="P139" s="2"/>
    </row>
    <row r="140" spans="1:16" x14ac:dyDescent="0.2">
      <c r="A140" s="2"/>
      <c r="B140" s="41"/>
      <c r="C140" s="45" t="s">
        <v>71</v>
      </c>
      <c r="D140" s="33">
        <v>91.4</v>
      </c>
      <c r="E140" s="33"/>
      <c r="F140" s="34"/>
      <c r="G140" s="46"/>
      <c r="H140" s="47" t="s">
        <v>25</v>
      </c>
      <c r="I140" s="33">
        <v>289</v>
      </c>
      <c r="J140" s="33">
        <v>214</v>
      </c>
      <c r="K140" s="34">
        <f>I140-J140</f>
        <v>75</v>
      </c>
      <c r="M140" s="126" t="s">
        <v>72</v>
      </c>
      <c r="N140" s="127"/>
      <c r="O140" s="69">
        <f>(J122-J125)/J122</f>
        <v>0.61911874533233757</v>
      </c>
      <c r="P140" s="2"/>
    </row>
    <row r="141" spans="1:16" x14ac:dyDescent="0.2">
      <c r="A141" s="2"/>
      <c r="B141" s="41"/>
      <c r="C141" s="45" t="s">
        <v>73</v>
      </c>
      <c r="D141" s="33">
        <v>72.8</v>
      </c>
      <c r="E141" s="33">
        <v>68.650000000000006</v>
      </c>
      <c r="F141" s="34">
        <v>94.3</v>
      </c>
      <c r="G141" s="48">
        <v>5.7</v>
      </c>
      <c r="H141" s="64" t="s">
        <v>27</v>
      </c>
      <c r="I141" s="35">
        <v>167</v>
      </c>
      <c r="J141" s="35">
        <v>147</v>
      </c>
      <c r="K141" s="36">
        <f>I141-J141</f>
        <v>20</v>
      </c>
      <c r="L141" s="49"/>
      <c r="M141" s="116" t="s">
        <v>74</v>
      </c>
      <c r="N141" s="117"/>
      <c r="O141" s="70">
        <f>(J121-J125)/J121</f>
        <v>0.8297161936560935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78.599999999999994</v>
      </c>
      <c r="E142" s="33">
        <v>65.989999999999995</v>
      </c>
      <c r="F142" s="34">
        <v>83.96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76.400000000000006</v>
      </c>
      <c r="E143" s="33">
        <v>55.55</v>
      </c>
      <c r="F143" s="34">
        <v>72.709999999999994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52.85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91.3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184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187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188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189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190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185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186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191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192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27AF-C4E3-40E0-AB1C-1EBD573CBA3E}">
  <dimension ref="A1:S171"/>
  <sheetViews>
    <sheetView tabSelected="1" topLeftCell="A10" zoomScale="120" zoomScaleNormal="120" workbookViewId="0">
      <selection activeCell="J13" sqref="J13:K1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97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743.5</v>
      </c>
    </row>
    <row r="7" spans="1:19" x14ac:dyDescent="0.2">
      <c r="A7" s="2"/>
      <c r="C7" s="9" t="s">
        <v>24</v>
      </c>
      <c r="D7" s="10"/>
      <c r="E7" s="10"/>
      <c r="F7" s="11">
        <v>559</v>
      </c>
      <c r="G7" s="12"/>
      <c r="H7" s="12"/>
      <c r="I7" s="12"/>
      <c r="J7" s="141">
        <f>AVERAGE(F7:I7)</f>
        <v>559</v>
      </c>
      <c r="K7" s="142"/>
      <c r="M7" s="8">
        <v>2</v>
      </c>
      <c r="N7" s="143">
        <v>9.1999999999999993</v>
      </c>
      <c r="O7" s="144"/>
      <c r="P7" s="2"/>
      <c r="R7" s="55" t="s">
        <v>25</v>
      </c>
      <c r="S7" s="71">
        <f>AVERAGE(J10,J67,J122)</f>
        <v>346.66666666666669</v>
      </c>
    </row>
    <row r="8" spans="1:19" x14ac:dyDescent="0.2">
      <c r="A8" s="2"/>
      <c r="C8" s="9" t="s">
        <v>26</v>
      </c>
      <c r="D8" s="10"/>
      <c r="E8" s="10"/>
      <c r="F8" s="11">
        <v>387</v>
      </c>
      <c r="G8" s="12"/>
      <c r="H8" s="12"/>
      <c r="I8" s="12"/>
      <c r="J8" s="141">
        <f t="shared" ref="J8:J13" si="0">AVERAGE(F8:I8)</f>
        <v>387</v>
      </c>
      <c r="K8" s="142"/>
      <c r="M8" s="8">
        <v>3</v>
      </c>
      <c r="N8" s="143">
        <v>9.1</v>
      </c>
      <c r="O8" s="144"/>
      <c r="P8" s="2"/>
      <c r="R8" s="55" t="s">
        <v>27</v>
      </c>
      <c r="S8" s="72">
        <f>AVERAGE(J13,J70,J125)</f>
        <v>153.83333333333334</v>
      </c>
    </row>
    <row r="9" spans="1:19" x14ac:dyDescent="0.2">
      <c r="A9" s="2"/>
      <c r="C9" s="9" t="s">
        <v>28</v>
      </c>
      <c r="D9" s="11">
        <v>57.94</v>
      </c>
      <c r="E9" s="11">
        <v>8.1999999999999993</v>
      </c>
      <c r="F9" s="11">
        <v>732</v>
      </c>
      <c r="G9" s="11">
        <v>683</v>
      </c>
      <c r="H9" s="11">
        <v>702</v>
      </c>
      <c r="I9" s="11">
        <v>739</v>
      </c>
      <c r="J9" s="141">
        <f t="shared" si="0"/>
        <v>714</v>
      </c>
      <c r="K9" s="142"/>
      <c r="M9" s="8">
        <v>4</v>
      </c>
      <c r="N9" s="143">
        <v>9</v>
      </c>
      <c r="O9" s="144"/>
      <c r="P9" s="2"/>
      <c r="R9" s="73" t="s">
        <v>32</v>
      </c>
      <c r="S9" s="74">
        <f>S6-S8</f>
        <v>589.66666666666663</v>
      </c>
    </row>
    <row r="10" spans="1:19" x14ac:dyDescent="0.2">
      <c r="A10" s="2"/>
      <c r="C10" s="9" t="s">
        <v>29</v>
      </c>
      <c r="D10" s="11">
        <v>60.76</v>
      </c>
      <c r="E10" s="11">
        <v>9.1</v>
      </c>
      <c r="F10" s="11">
        <v>352</v>
      </c>
      <c r="G10" s="11">
        <v>362</v>
      </c>
      <c r="H10" s="11">
        <v>347</v>
      </c>
      <c r="I10" s="11">
        <v>326</v>
      </c>
      <c r="J10" s="141">
        <f t="shared" si="0"/>
        <v>346.75</v>
      </c>
      <c r="K10" s="142"/>
      <c r="M10" s="8">
        <v>5</v>
      </c>
      <c r="N10" s="143">
        <v>8.9</v>
      </c>
      <c r="O10" s="144"/>
      <c r="P10" s="2"/>
      <c r="R10" s="73" t="s">
        <v>30</v>
      </c>
      <c r="S10" s="75">
        <f>S7-S8</f>
        <v>192.83333333333334</v>
      </c>
    </row>
    <row r="11" spans="1:19" x14ac:dyDescent="0.2">
      <c r="A11" s="2"/>
      <c r="C11" s="9" t="s">
        <v>31</v>
      </c>
      <c r="D11" s="11"/>
      <c r="E11" s="11"/>
      <c r="F11" s="11">
        <v>227</v>
      </c>
      <c r="G11" s="62">
        <v>240</v>
      </c>
      <c r="H11" s="62">
        <v>230</v>
      </c>
      <c r="I11" s="62">
        <v>249</v>
      </c>
      <c r="J11" s="141">
        <f t="shared" si="0"/>
        <v>236.5</v>
      </c>
      <c r="K11" s="142"/>
      <c r="M11" s="13">
        <v>6</v>
      </c>
      <c r="N11" s="145">
        <v>8.5</v>
      </c>
      <c r="O11" s="146"/>
      <c r="P11" s="2"/>
      <c r="R11" s="76" t="s">
        <v>39</v>
      </c>
      <c r="S11" s="80">
        <f>S9/S6</f>
        <v>0.79309571844877824</v>
      </c>
    </row>
    <row r="12" spans="1:19" x14ac:dyDescent="0.2">
      <c r="A12" s="2"/>
      <c r="C12" s="9" t="s">
        <v>33</v>
      </c>
      <c r="D12" s="11"/>
      <c r="E12" s="11"/>
      <c r="F12" s="11">
        <v>163</v>
      </c>
      <c r="G12" s="62">
        <v>181</v>
      </c>
      <c r="H12" s="62">
        <v>159</v>
      </c>
      <c r="I12" s="62">
        <v>172</v>
      </c>
      <c r="J12" s="141">
        <f t="shared" si="0"/>
        <v>168.75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0.55625000000000002</v>
      </c>
    </row>
    <row r="13" spans="1:19" x14ac:dyDescent="0.2">
      <c r="A13" s="2"/>
      <c r="C13" s="14" t="s">
        <v>36</v>
      </c>
      <c r="D13" s="15">
        <v>57.91</v>
      </c>
      <c r="E13" s="15">
        <v>8.9</v>
      </c>
      <c r="F13" s="15">
        <v>165</v>
      </c>
      <c r="G13" s="15">
        <v>186</v>
      </c>
      <c r="H13" s="15">
        <v>164</v>
      </c>
      <c r="I13" s="15">
        <v>174</v>
      </c>
      <c r="J13" s="147">
        <f t="shared" si="0"/>
        <v>172.25</v>
      </c>
      <c r="K13" s="148"/>
      <c r="M13" s="66" t="s">
        <v>37</v>
      </c>
      <c r="N13" s="64">
        <v>0.34599999999999997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14.94</v>
      </c>
      <c r="E16" s="11">
        <v>10.3</v>
      </c>
      <c r="F16" s="22">
        <v>1046</v>
      </c>
      <c r="G16" s="16"/>
      <c r="H16" s="23" t="s">
        <v>25</v>
      </c>
      <c r="I16" s="136">
        <v>4.7699999999999996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8" x14ac:dyDescent="0.2">
      <c r="A17" s="2"/>
      <c r="C17" s="21" t="s">
        <v>46</v>
      </c>
      <c r="D17" s="11">
        <v>65.819999999999993</v>
      </c>
      <c r="E17" s="11"/>
      <c r="F17" s="22">
        <v>162</v>
      </c>
      <c r="G17" s="16"/>
      <c r="H17" s="27" t="s">
        <v>27</v>
      </c>
      <c r="I17" s="138">
        <v>4.47</v>
      </c>
      <c r="J17" s="138"/>
      <c r="K17" s="139"/>
      <c r="M17" s="64">
        <v>6.7</v>
      </c>
      <c r="N17" s="28">
        <v>75</v>
      </c>
      <c r="O17" s="65">
        <v>0.03</v>
      </c>
      <c r="P17" s="2"/>
      <c r="R17" s="101" t="s">
        <v>102</v>
      </c>
    </row>
    <row r="18" spans="1:18" x14ac:dyDescent="0.2">
      <c r="A18" s="2"/>
      <c r="C18" s="21" t="s">
        <v>47</v>
      </c>
      <c r="D18" s="11">
        <v>64.94</v>
      </c>
      <c r="E18" s="11"/>
      <c r="F18" s="22">
        <v>165</v>
      </c>
      <c r="G18" s="16"/>
      <c r="H18" s="16"/>
      <c r="I18" s="16"/>
      <c r="J18" s="16"/>
      <c r="P18" s="2"/>
    </row>
    <row r="19" spans="1:18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8" x14ac:dyDescent="0.2">
      <c r="A20" s="2"/>
      <c r="C20" s="21" t="s">
        <v>52</v>
      </c>
      <c r="D20" s="11">
        <v>64.83</v>
      </c>
      <c r="E20" s="11"/>
      <c r="F20" s="22">
        <v>175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8" x14ac:dyDescent="0.2">
      <c r="A21" s="2"/>
      <c r="C21" s="21" t="s">
        <v>57</v>
      </c>
      <c r="D21" s="11">
        <v>73.25</v>
      </c>
      <c r="E21" s="11"/>
      <c r="F21" s="22">
        <v>1285</v>
      </c>
      <c r="G21" s="16"/>
      <c r="H21" s="128">
        <v>2</v>
      </c>
      <c r="I21" s="130">
        <v>381</v>
      </c>
      <c r="J21" s="130">
        <v>166</v>
      </c>
      <c r="K21" s="132">
        <f>((I21-J21)/I21)</f>
        <v>0.56430446194225725</v>
      </c>
      <c r="M21" s="13">
        <v>2</v>
      </c>
      <c r="N21" s="35">
        <v>5.5</v>
      </c>
      <c r="O21" s="36">
        <v>100</v>
      </c>
      <c r="P21" s="2"/>
    </row>
    <row r="22" spans="1:18" ht="15.75" customHeight="1" x14ac:dyDescent="0.2">
      <c r="A22" s="2"/>
      <c r="C22" s="21" t="s">
        <v>58</v>
      </c>
      <c r="D22" s="11">
        <v>75.42</v>
      </c>
      <c r="E22" s="11">
        <v>7.9</v>
      </c>
      <c r="F22" s="22">
        <v>415</v>
      </c>
      <c r="G22" s="16"/>
      <c r="H22" s="128"/>
      <c r="I22" s="130"/>
      <c r="J22" s="130"/>
      <c r="K22" s="132"/>
      <c r="P22" s="2"/>
    </row>
    <row r="23" spans="1:18" ht="15" customHeight="1" x14ac:dyDescent="0.2">
      <c r="A23" s="2"/>
      <c r="C23" s="21" t="s">
        <v>59</v>
      </c>
      <c r="D23" s="11"/>
      <c r="E23" s="11"/>
      <c r="F23" s="22">
        <v>409</v>
      </c>
      <c r="G23" s="16"/>
      <c r="H23" s="128">
        <v>7</v>
      </c>
      <c r="I23" s="130">
        <v>235</v>
      </c>
      <c r="J23" s="130">
        <v>213</v>
      </c>
      <c r="K23" s="132">
        <f>((I23-J23)/I23)</f>
        <v>9.3617021276595741E-2</v>
      </c>
      <c r="M23" s="123" t="s">
        <v>60</v>
      </c>
      <c r="N23" s="124"/>
      <c r="O23" s="125"/>
      <c r="P23" s="2"/>
    </row>
    <row r="24" spans="1:18" x14ac:dyDescent="0.2">
      <c r="A24" s="2"/>
      <c r="C24" s="21" t="s">
        <v>61</v>
      </c>
      <c r="D24" s="11">
        <v>74.959999999999994</v>
      </c>
      <c r="E24" s="11">
        <v>7.2</v>
      </c>
      <c r="F24" s="22">
        <v>1109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0.51435574229691872</v>
      </c>
      <c r="P24" s="2"/>
    </row>
    <row r="25" spans="1:18" x14ac:dyDescent="0.2">
      <c r="A25" s="2"/>
      <c r="C25" s="38" t="s">
        <v>63</v>
      </c>
      <c r="D25" s="15"/>
      <c r="E25" s="15"/>
      <c r="F25" s="39">
        <v>1018</v>
      </c>
      <c r="G25" s="16"/>
      <c r="M25" s="121" t="s">
        <v>64</v>
      </c>
      <c r="N25" s="122"/>
      <c r="O25" s="37">
        <f>(J10-J11)/J10</f>
        <v>0.31795241528478729</v>
      </c>
      <c r="P25" s="2"/>
    </row>
    <row r="26" spans="1:18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0.28646934460887952</v>
      </c>
      <c r="P26" s="2"/>
    </row>
    <row r="27" spans="1:18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-2.074074074074074E-2</v>
      </c>
      <c r="P27" s="2"/>
    </row>
    <row r="28" spans="1:18" ht="15" customHeight="1" x14ac:dyDescent="0.2">
      <c r="A28" s="2"/>
      <c r="B28" s="41"/>
      <c r="C28" s="45" t="s">
        <v>71</v>
      </c>
      <c r="D28" s="33">
        <v>91.25</v>
      </c>
      <c r="E28" s="33"/>
      <c r="F28" s="34"/>
      <c r="G28" s="46"/>
      <c r="H28" s="47" t="s">
        <v>25</v>
      </c>
      <c r="I28" s="33">
        <v>272</v>
      </c>
      <c r="J28" s="33">
        <v>221</v>
      </c>
      <c r="K28" s="34">
        <f>I28-J28</f>
        <v>51</v>
      </c>
      <c r="M28" s="126" t="s">
        <v>72</v>
      </c>
      <c r="N28" s="127"/>
      <c r="O28" s="69">
        <f>(J10-J13)/J10</f>
        <v>0.50324441240086515</v>
      </c>
      <c r="P28" s="2"/>
    </row>
    <row r="29" spans="1:18" x14ac:dyDescent="0.2">
      <c r="A29" s="2"/>
      <c r="B29" s="41"/>
      <c r="C29" s="45" t="s">
        <v>73</v>
      </c>
      <c r="D29" s="33">
        <v>73.400000000000006</v>
      </c>
      <c r="E29" s="33">
        <v>69.19</v>
      </c>
      <c r="F29" s="34">
        <v>94.26</v>
      </c>
      <c r="G29" s="48">
        <v>5.5</v>
      </c>
      <c r="H29" s="64" t="s">
        <v>27</v>
      </c>
      <c r="I29" s="35">
        <v>216</v>
      </c>
      <c r="J29" s="35">
        <v>190</v>
      </c>
      <c r="K29" s="36">
        <f>I29-J29</f>
        <v>26</v>
      </c>
      <c r="L29" s="49"/>
      <c r="M29" s="116" t="s">
        <v>74</v>
      </c>
      <c r="N29" s="117"/>
      <c r="O29" s="70">
        <f>(J9-J13)/J9</f>
        <v>0.75875350140056019</v>
      </c>
      <c r="P29" s="2"/>
    </row>
    <row r="30" spans="1:18" ht="15" customHeight="1" x14ac:dyDescent="0.2">
      <c r="A30" s="2"/>
      <c r="B30" s="41"/>
      <c r="C30" s="45" t="s">
        <v>75</v>
      </c>
      <c r="D30" s="33">
        <v>77.349999999999994</v>
      </c>
      <c r="E30" s="33">
        <v>64.34</v>
      </c>
      <c r="F30" s="34">
        <v>83.18</v>
      </c>
      <c r="P30" s="2"/>
    </row>
    <row r="31" spans="1:18" ht="15" customHeight="1" x14ac:dyDescent="0.2">
      <c r="A31" s="2"/>
      <c r="B31" s="41"/>
      <c r="C31" s="45" t="s">
        <v>76</v>
      </c>
      <c r="D31" s="33">
        <v>75.599999999999994</v>
      </c>
      <c r="E31" s="33">
        <v>55.9</v>
      </c>
      <c r="F31" s="34">
        <v>73.94</v>
      </c>
      <c r="P31" s="2"/>
    </row>
    <row r="32" spans="1:18" ht="15.75" customHeight="1" x14ac:dyDescent="0.2">
      <c r="A32" s="2"/>
      <c r="B32" s="41"/>
      <c r="C32" s="50" t="s">
        <v>77</v>
      </c>
      <c r="D32" s="96">
        <v>54.85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91.1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K34" s="63" t="s">
        <v>203</v>
      </c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193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196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197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199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198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200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195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194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202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201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113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544</v>
      </c>
      <c r="G64" s="12"/>
      <c r="H64" s="12"/>
      <c r="I64" s="12"/>
      <c r="J64" s="141">
        <f>AVERAGE(F64:I64)</f>
        <v>544</v>
      </c>
      <c r="K64" s="142"/>
      <c r="M64" s="8">
        <v>2</v>
      </c>
      <c r="N64" s="143">
        <v>9.4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379</v>
      </c>
      <c r="G65" s="12"/>
      <c r="H65" s="12"/>
      <c r="I65" s="12"/>
      <c r="J65" s="141">
        <f t="shared" ref="J65:J70" si="1">AVERAGE(F65:I65)</f>
        <v>379</v>
      </c>
      <c r="K65" s="142"/>
      <c r="M65" s="8">
        <v>3</v>
      </c>
      <c r="N65" s="143">
        <v>9.3000000000000007</v>
      </c>
      <c r="O65" s="144"/>
      <c r="P65" s="2"/>
    </row>
    <row r="66" spans="1:16" ht="15" customHeight="1" x14ac:dyDescent="0.2">
      <c r="A66" s="2"/>
      <c r="C66" s="9" t="s">
        <v>28</v>
      </c>
      <c r="D66" s="11">
        <v>67.53</v>
      </c>
      <c r="E66" s="11">
        <v>7.8</v>
      </c>
      <c r="F66" s="11">
        <v>697</v>
      </c>
      <c r="G66" s="11">
        <v>682</v>
      </c>
      <c r="H66" s="11">
        <v>742</v>
      </c>
      <c r="I66" s="11">
        <v>720</v>
      </c>
      <c r="J66" s="141">
        <f t="shared" si="1"/>
        <v>710.25</v>
      </c>
      <c r="K66" s="142"/>
      <c r="M66" s="8">
        <v>4</v>
      </c>
      <c r="N66" s="143">
        <v>9.1999999999999993</v>
      </c>
      <c r="O66" s="144"/>
      <c r="P66" s="2"/>
    </row>
    <row r="67" spans="1:16" ht="15" customHeight="1" x14ac:dyDescent="0.2">
      <c r="A67" s="2"/>
      <c r="C67" s="9" t="s">
        <v>29</v>
      </c>
      <c r="D67" s="11">
        <v>59.26</v>
      </c>
      <c r="E67" s="11">
        <v>9</v>
      </c>
      <c r="F67" s="11">
        <v>321</v>
      </c>
      <c r="G67" s="11">
        <v>314</v>
      </c>
      <c r="H67" s="11">
        <v>311</v>
      </c>
      <c r="I67" s="11">
        <v>343</v>
      </c>
      <c r="J67" s="141">
        <f t="shared" si="1"/>
        <v>322.25</v>
      </c>
      <c r="K67" s="142"/>
      <c r="M67" s="8">
        <v>5</v>
      </c>
      <c r="N67" s="143">
        <v>9.1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236</v>
      </c>
      <c r="G68" s="62">
        <v>224</v>
      </c>
      <c r="H68" s="62">
        <v>219</v>
      </c>
      <c r="I68" s="62">
        <v>212</v>
      </c>
      <c r="J68" s="141">
        <f t="shared" si="1"/>
        <v>222.75</v>
      </c>
      <c r="K68" s="142"/>
      <c r="M68" s="13">
        <v>6</v>
      </c>
      <c r="N68" s="145">
        <v>7.8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152</v>
      </c>
      <c r="G69" s="62">
        <v>146</v>
      </c>
      <c r="H69" s="62">
        <v>140</v>
      </c>
      <c r="I69" s="62">
        <v>145</v>
      </c>
      <c r="J69" s="141">
        <f t="shared" si="1"/>
        <v>145.75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58.67</v>
      </c>
      <c r="E70" s="15">
        <v>8.6999999999999993</v>
      </c>
      <c r="F70" s="15">
        <v>154</v>
      </c>
      <c r="G70" s="15">
        <v>150</v>
      </c>
      <c r="H70" s="15">
        <v>142</v>
      </c>
      <c r="I70" s="15">
        <v>142</v>
      </c>
      <c r="J70" s="147">
        <f t="shared" si="1"/>
        <v>147</v>
      </c>
      <c r="K70" s="148"/>
      <c r="M70" s="66" t="s">
        <v>37</v>
      </c>
      <c r="N70" s="64">
        <v>0.378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9.98</v>
      </c>
      <c r="E73" s="11">
        <v>10.5</v>
      </c>
      <c r="F73" s="22">
        <v>1085</v>
      </c>
      <c r="G73" s="16"/>
      <c r="H73" s="23" t="s">
        <v>25</v>
      </c>
      <c r="I73" s="136">
        <v>4.46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63.3</v>
      </c>
      <c r="E74" s="11"/>
      <c r="F74" s="22">
        <v>156</v>
      </c>
      <c r="G74" s="16"/>
      <c r="H74" s="27" t="s">
        <v>27</v>
      </c>
      <c r="I74" s="138">
        <v>4.1900000000000004</v>
      </c>
      <c r="J74" s="138"/>
      <c r="K74" s="139"/>
      <c r="M74" s="64">
        <v>6.8</v>
      </c>
      <c r="N74" s="28">
        <v>90</v>
      </c>
      <c r="O74" s="65">
        <v>0.03</v>
      </c>
      <c r="P74" s="2"/>
    </row>
    <row r="75" spans="1:16" ht="15" customHeight="1" x14ac:dyDescent="0.2">
      <c r="A75" s="2"/>
      <c r="C75" s="21" t="s">
        <v>47</v>
      </c>
      <c r="D75" s="11">
        <v>63.39</v>
      </c>
      <c r="E75" s="11"/>
      <c r="F75" s="22">
        <v>152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60.34</v>
      </c>
      <c r="E77" s="11"/>
      <c r="F77" s="22">
        <v>156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72.63</v>
      </c>
      <c r="E78" s="11"/>
      <c r="F78" s="22">
        <v>1233</v>
      </c>
      <c r="G78" s="16"/>
      <c r="H78" s="128">
        <v>8</v>
      </c>
      <c r="I78" s="130">
        <v>233</v>
      </c>
      <c r="J78" s="130">
        <v>62</v>
      </c>
      <c r="K78" s="132">
        <f>((I78-J78)/I78)</f>
        <v>0.73390557939914158</v>
      </c>
      <c r="M78" s="13">
        <v>2</v>
      </c>
      <c r="N78" s="35">
        <v>5.6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75.489999999999995</v>
      </c>
      <c r="E79" s="11">
        <v>8</v>
      </c>
      <c r="F79" s="22">
        <v>426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479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74.16</v>
      </c>
      <c r="E81" s="11">
        <v>7.4</v>
      </c>
      <c r="F81" s="22">
        <v>1095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0.54628651883139745</v>
      </c>
      <c r="P81" s="2"/>
    </row>
    <row r="82" spans="1:16" x14ac:dyDescent="0.2">
      <c r="A82" s="2"/>
      <c r="C82" s="38" t="s">
        <v>63</v>
      </c>
      <c r="D82" s="15"/>
      <c r="E82" s="15"/>
      <c r="F82" s="39">
        <v>1118</v>
      </c>
      <c r="G82" s="16"/>
      <c r="M82" s="121" t="s">
        <v>64</v>
      </c>
      <c r="N82" s="122"/>
      <c r="O82" s="37">
        <f>(J67-J68)/J67</f>
        <v>0.30876648564778897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0.34567901234567899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-8.5763293310463125E-3</v>
      </c>
      <c r="P84" s="2"/>
    </row>
    <row r="85" spans="1:16" x14ac:dyDescent="0.2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25</v>
      </c>
      <c r="I85" s="33">
        <v>278</v>
      </c>
      <c r="J85" s="33">
        <v>221</v>
      </c>
      <c r="K85" s="34">
        <f>I85-J85</f>
        <v>57</v>
      </c>
      <c r="M85" s="126" t="s">
        <v>72</v>
      </c>
      <c r="N85" s="127"/>
      <c r="O85" s="69">
        <f>(J67-J70)/J67</f>
        <v>0.54383242823894495</v>
      </c>
      <c r="P85" s="2"/>
    </row>
    <row r="86" spans="1:16" x14ac:dyDescent="0.2">
      <c r="A86" s="2"/>
      <c r="B86" s="41"/>
      <c r="C86" s="45" t="s">
        <v>73</v>
      </c>
      <c r="D86" s="33">
        <v>73.400000000000006</v>
      </c>
      <c r="E86" s="33">
        <v>69.45</v>
      </c>
      <c r="F86" s="34">
        <v>94.62</v>
      </c>
      <c r="G86" s="48">
        <v>5.3</v>
      </c>
      <c r="H86" s="64" t="s">
        <v>27</v>
      </c>
      <c r="I86" s="35">
        <v>197</v>
      </c>
      <c r="J86" s="35">
        <v>174</v>
      </c>
      <c r="K86" s="36">
        <f>I86-J86</f>
        <v>23</v>
      </c>
      <c r="L86" s="49"/>
      <c r="M86" s="116" t="s">
        <v>74</v>
      </c>
      <c r="N86" s="117"/>
      <c r="O86" s="70">
        <f>(J66-J70)/J66</f>
        <v>0.79303062302006333</v>
      </c>
      <c r="P86" s="2"/>
    </row>
    <row r="87" spans="1:16" ht="15" customHeight="1" x14ac:dyDescent="0.2">
      <c r="A87" s="2"/>
      <c r="B87" s="41"/>
      <c r="C87" s="45" t="s">
        <v>75</v>
      </c>
      <c r="D87" s="33">
        <v>76.849999999999994</v>
      </c>
      <c r="E87" s="33">
        <v>64.12</v>
      </c>
      <c r="F87" s="34">
        <v>83.43</v>
      </c>
      <c r="P87" s="2"/>
    </row>
    <row r="88" spans="1:16" ht="15" customHeight="1" x14ac:dyDescent="0.2">
      <c r="A88" s="2"/>
      <c r="B88" s="41"/>
      <c r="C88" s="45" t="s">
        <v>76</v>
      </c>
      <c r="D88" s="33">
        <v>74.599999999999994</v>
      </c>
      <c r="E88" s="33">
        <v>54.74</v>
      </c>
      <c r="F88" s="34">
        <v>73.38</v>
      </c>
      <c r="P88" s="2"/>
    </row>
    <row r="89" spans="1:16" ht="15" customHeight="1" x14ac:dyDescent="0.2">
      <c r="A89" s="2"/>
      <c r="B89" s="41"/>
      <c r="C89" s="50" t="s">
        <v>77</v>
      </c>
      <c r="D89" s="96">
        <v>54.75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91.75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204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207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209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210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208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205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206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211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212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148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575</v>
      </c>
      <c r="G119" s="12"/>
      <c r="H119" s="12"/>
      <c r="I119" s="12"/>
      <c r="J119" s="141">
        <f>AVERAGE(F119:I119)</f>
        <v>575</v>
      </c>
      <c r="K119" s="142"/>
      <c r="M119" s="8">
        <v>2</v>
      </c>
      <c r="N119" s="143">
        <v>9.9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455</v>
      </c>
      <c r="G120" s="12"/>
      <c r="H120" s="12"/>
      <c r="I120" s="12"/>
      <c r="J120" s="141">
        <f t="shared" ref="J120:J125" si="2">AVERAGE(F120:I120)</f>
        <v>455</v>
      </c>
      <c r="K120" s="142"/>
      <c r="M120" s="8">
        <v>3</v>
      </c>
      <c r="N120" s="143">
        <v>9.8000000000000007</v>
      </c>
      <c r="O120" s="144"/>
      <c r="P120" s="2"/>
    </row>
    <row r="121" spans="1:16" x14ac:dyDescent="0.2">
      <c r="A121" s="2"/>
      <c r="C121" s="9" t="s">
        <v>28</v>
      </c>
      <c r="D121" s="11">
        <v>64.94</v>
      </c>
      <c r="E121" s="11">
        <v>8.1999999999999993</v>
      </c>
      <c r="F121" s="11">
        <v>791</v>
      </c>
      <c r="G121" s="11">
        <v>820</v>
      </c>
      <c r="H121" s="11">
        <v>803</v>
      </c>
      <c r="I121" s="11">
        <v>811</v>
      </c>
      <c r="J121" s="141">
        <f t="shared" si="2"/>
        <v>806.25</v>
      </c>
      <c r="K121" s="142"/>
      <c r="M121" s="8">
        <v>4</v>
      </c>
      <c r="N121" s="143">
        <v>9.6999999999999993</v>
      </c>
      <c r="O121" s="144"/>
      <c r="P121" s="2"/>
    </row>
    <row r="122" spans="1:16" x14ac:dyDescent="0.2">
      <c r="A122" s="2"/>
      <c r="C122" s="9" t="s">
        <v>29</v>
      </c>
      <c r="D122" s="11">
        <v>60.09</v>
      </c>
      <c r="E122" s="11">
        <v>9</v>
      </c>
      <c r="F122" s="11">
        <v>375</v>
      </c>
      <c r="G122" s="11">
        <v>388</v>
      </c>
      <c r="H122" s="11">
        <v>352</v>
      </c>
      <c r="I122" s="11">
        <v>369</v>
      </c>
      <c r="J122" s="141">
        <f t="shared" si="2"/>
        <v>371</v>
      </c>
      <c r="K122" s="142"/>
      <c r="M122" s="8">
        <v>5</v>
      </c>
      <c r="N122" s="143">
        <v>9.8000000000000007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199</v>
      </c>
      <c r="G123" s="62">
        <v>237</v>
      </c>
      <c r="H123" s="62">
        <v>228</v>
      </c>
      <c r="I123" s="62">
        <v>240</v>
      </c>
      <c r="J123" s="141">
        <f t="shared" si="2"/>
        <v>226</v>
      </c>
      <c r="K123" s="142"/>
      <c r="M123" s="13">
        <v>6</v>
      </c>
      <c r="N123" s="145">
        <v>8.8000000000000007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142</v>
      </c>
      <c r="G124" s="62">
        <v>138</v>
      </c>
      <c r="H124" s="62">
        <v>148</v>
      </c>
      <c r="I124" s="62">
        <v>153</v>
      </c>
      <c r="J124" s="141">
        <f t="shared" si="2"/>
        <v>145.25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60.89</v>
      </c>
      <c r="E125" s="15">
        <v>8.6999999999999993</v>
      </c>
      <c r="F125" s="15">
        <v>139</v>
      </c>
      <c r="G125" s="15">
        <v>136</v>
      </c>
      <c r="H125" s="15">
        <v>145</v>
      </c>
      <c r="I125" s="15">
        <v>149</v>
      </c>
      <c r="J125" s="147">
        <f t="shared" si="2"/>
        <v>142.25</v>
      </c>
      <c r="K125" s="148"/>
      <c r="M125" s="66" t="s">
        <v>37</v>
      </c>
      <c r="N125" s="64">
        <v>0.34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13.94</v>
      </c>
      <c r="E128" s="11">
        <v>10.5</v>
      </c>
      <c r="F128" s="22">
        <v>885</v>
      </c>
      <c r="G128" s="16"/>
      <c r="H128" s="23" t="s">
        <v>25</v>
      </c>
      <c r="I128" s="136">
        <v>4.37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66.569999999999993</v>
      </c>
      <c r="E129" s="11"/>
      <c r="F129" s="22">
        <v>149</v>
      </c>
      <c r="G129" s="16"/>
      <c r="H129" s="27" t="s">
        <v>27</v>
      </c>
      <c r="I129" s="138">
        <v>4.04</v>
      </c>
      <c r="J129" s="138"/>
      <c r="K129" s="139"/>
      <c r="M129" s="64">
        <v>6.7</v>
      </c>
      <c r="N129" s="28">
        <v>43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64.680000000000007</v>
      </c>
      <c r="E130" s="11"/>
      <c r="F130" s="22">
        <v>146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66.239999999999995</v>
      </c>
      <c r="E132" s="11"/>
      <c r="F132" s="22">
        <v>143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74.349999999999994</v>
      </c>
      <c r="E133" s="11"/>
      <c r="F133" s="22">
        <v>1315</v>
      </c>
      <c r="G133" s="16"/>
      <c r="H133" s="128">
        <v>4</v>
      </c>
      <c r="I133" s="130">
        <v>349</v>
      </c>
      <c r="J133" s="130">
        <v>122</v>
      </c>
      <c r="K133" s="132">
        <f>((I133-J133)/I133)</f>
        <v>0.65042979942693413</v>
      </c>
      <c r="M133" s="13">
        <v>2</v>
      </c>
      <c r="N133" s="35">
        <v>5.7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75.12</v>
      </c>
      <c r="E134" s="11">
        <v>8.1</v>
      </c>
      <c r="F134" s="22">
        <v>435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423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75.650000000000006</v>
      </c>
      <c r="E136" s="11">
        <v>7.5</v>
      </c>
      <c r="F136" s="22">
        <v>1085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0.53984496124031012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1071</v>
      </c>
      <c r="G137" s="16"/>
      <c r="M137" s="121" t="s">
        <v>64</v>
      </c>
      <c r="N137" s="122"/>
      <c r="O137" s="37">
        <f>(J122-J123)/J122</f>
        <v>0.39083557951482478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0.35730088495575218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2.0654044750430294E-2</v>
      </c>
      <c r="P139" s="2"/>
    </row>
    <row r="140" spans="1:16" x14ac:dyDescent="0.2">
      <c r="A140" s="2"/>
      <c r="B140" s="41"/>
      <c r="C140" s="45" t="s">
        <v>71</v>
      </c>
      <c r="D140" s="33">
        <v>91.4</v>
      </c>
      <c r="E140" s="33"/>
      <c r="F140" s="34"/>
      <c r="G140" s="46"/>
      <c r="H140" s="47" t="s">
        <v>25</v>
      </c>
      <c r="I140" s="33">
        <v>289</v>
      </c>
      <c r="J140" s="33">
        <v>216</v>
      </c>
      <c r="K140" s="34">
        <f>I140-J140</f>
        <v>73</v>
      </c>
      <c r="M140" s="126" t="s">
        <v>72</v>
      </c>
      <c r="N140" s="127"/>
      <c r="O140" s="69">
        <f>(J122-J125)/J122</f>
        <v>0.61657681940700804</v>
      </c>
      <c r="P140" s="2"/>
    </row>
    <row r="141" spans="1:16" x14ac:dyDescent="0.2">
      <c r="A141" s="2"/>
      <c r="B141" s="41"/>
      <c r="C141" s="45" t="s">
        <v>73</v>
      </c>
      <c r="D141" s="33">
        <v>72.900000000000006</v>
      </c>
      <c r="E141" s="33">
        <v>68.86</v>
      </c>
      <c r="F141" s="34">
        <v>94.46</v>
      </c>
      <c r="G141" s="48">
        <v>5.6</v>
      </c>
      <c r="H141" s="64" t="s">
        <v>27</v>
      </c>
      <c r="I141" s="35">
        <v>163</v>
      </c>
      <c r="J141" s="35">
        <v>140</v>
      </c>
      <c r="K141" s="36">
        <f>I141-J141</f>
        <v>23</v>
      </c>
      <c r="L141" s="49"/>
      <c r="M141" s="116" t="s">
        <v>74</v>
      </c>
      <c r="N141" s="117"/>
      <c r="O141" s="70">
        <f>(J121-J125)/J121</f>
        <v>0.82356589147286818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77.25</v>
      </c>
      <c r="E142" s="33">
        <v>64.3</v>
      </c>
      <c r="F142" s="34">
        <v>83.24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75.150000000000006</v>
      </c>
      <c r="E143" s="33">
        <v>55.05</v>
      </c>
      <c r="F143" s="34">
        <v>73.25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52.6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91.4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213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215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216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218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158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219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214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217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220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221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9D61-61D6-440C-90B8-14E82F2B6842}">
  <dimension ref="A1:S171"/>
  <sheetViews>
    <sheetView topLeftCell="D116" zoomScale="140" zoomScaleNormal="140" workbookViewId="0">
      <selection activeCell="J13" sqref="J13:K1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97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681.58333333333337</v>
      </c>
    </row>
    <row r="7" spans="1:19" x14ac:dyDescent="0.2">
      <c r="A7" s="2"/>
      <c r="C7" s="9" t="s">
        <v>24</v>
      </c>
      <c r="D7" s="10"/>
      <c r="E7" s="10"/>
      <c r="F7" s="11">
        <v>571</v>
      </c>
      <c r="G7" s="12"/>
      <c r="H7" s="12"/>
      <c r="I7" s="12"/>
      <c r="J7" s="141">
        <f>AVERAGE(F7:I7)</f>
        <v>571</v>
      </c>
      <c r="K7" s="142"/>
      <c r="M7" s="8">
        <v>2</v>
      </c>
      <c r="N7" s="143">
        <v>9.6999999999999993</v>
      </c>
      <c r="O7" s="144"/>
      <c r="P7" s="2"/>
      <c r="R7" s="55" t="s">
        <v>25</v>
      </c>
      <c r="S7" s="71">
        <f>AVERAGE(J10,J67,J122)</f>
        <v>325.75</v>
      </c>
    </row>
    <row r="8" spans="1:19" x14ac:dyDescent="0.2">
      <c r="A8" s="2"/>
      <c r="C8" s="9" t="s">
        <v>26</v>
      </c>
      <c r="D8" s="10"/>
      <c r="E8" s="10"/>
      <c r="F8" s="11">
        <v>436</v>
      </c>
      <c r="G8" s="12"/>
      <c r="H8" s="12"/>
      <c r="I8" s="12"/>
      <c r="J8" s="141">
        <f t="shared" ref="J8:J13" si="0">AVERAGE(F8:I8)</f>
        <v>436</v>
      </c>
      <c r="K8" s="142"/>
      <c r="M8" s="8">
        <v>3</v>
      </c>
      <c r="N8" s="143">
        <v>9.6</v>
      </c>
      <c r="O8" s="144"/>
      <c r="P8" s="2"/>
      <c r="R8" s="55" t="s">
        <v>27</v>
      </c>
      <c r="S8" s="72">
        <f>AVERAGE(J13,J70,J125)</f>
        <v>166.41666666666666</v>
      </c>
    </row>
    <row r="9" spans="1:19" x14ac:dyDescent="0.2">
      <c r="A9" s="2"/>
      <c r="C9" s="9" t="s">
        <v>28</v>
      </c>
      <c r="D9" s="11">
        <v>64.41</v>
      </c>
      <c r="E9" s="11">
        <v>8.1999999999999993</v>
      </c>
      <c r="F9" s="11">
        <v>696</v>
      </c>
      <c r="G9" s="11">
        <v>718</v>
      </c>
      <c r="H9" s="11">
        <v>656</v>
      </c>
      <c r="I9" s="11">
        <v>645</v>
      </c>
      <c r="J9" s="141">
        <f t="shared" si="0"/>
        <v>678.75</v>
      </c>
      <c r="K9" s="142"/>
      <c r="M9" s="8">
        <v>4</v>
      </c>
      <c r="N9" s="143">
        <v>9.4</v>
      </c>
      <c r="O9" s="144"/>
      <c r="P9" s="2"/>
      <c r="R9" s="73" t="s">
        <v>32</v>
      </c>
      <c r="S9" s="74">
        <f>S6-S8</f>
        <v>515.16666666666674</v>
      </c>
    </row>
    <row r="10" spans="1:19" x14ac:dyDescent="0.2">
      <c r="A10" s="2"/>
      <c r="C10" s="9" t="s">
        <v>29</v>
      </c>
      <c r="D10" s="11">
        <v>62.14</v>
      </c>
      <c r="E10" s="11">
        <v>9.1999999999999993</v>
      </c>
      <c r="F10" s="11">
        <v>393</v>
      </c>
      <c r="G10" s="11">
        <v>363</v>
      </c>
      <c r="H10" s="11">
        <v>337</v>
      </c>
      <c r="I10" s="11">
        <v>304</v>
      </c>
      <c r="J10" s="141">
        <f t="shared" si="0"/>
        <v>349.25</v>
      </c>
      <c r="K10" s="142"/>
      <c r="M10" s="8">
        <v>5</v>
      </c>
      <c r="N10" s="143">
        <v>9.4</v>
      </c>
      <c r="O10" s="144"/>
      <c r="P10" s="2"/>
      <c r="R10" s="73" t="s">
        <v>30</v>
      </c>
      <c r="S10" s="75">
        <f>S7-S8</f>
        <v>159.33333333333334</v>
      </c>
    </row>
    <row r="11" spans="1:19" x14ac:dyDescent="0.2">
      <c r="A11" s="2"/>
      <c r="C11" s="9" t="s">
        <v>31</v>
      </c>
      <c r="D11" s="11"/>
      <c r="E11" s="11"/>
      <c r="F11" s="11">
        <v>277</v>
      </c>
      <c r="G11" s="62">
        <v>252</v>
      </c>
      <c r="H11" s="62">
        <v>242</v>
      </c>
      <c r="I11" s="62">
        <v>221</v>
      </c>
      <c r="J11" s="141">
        <f t="shared" si="0"/>
        <v>248</v>
      </c>
      <c r="K11" s="142"/>
      <c r="M11" s="13">
        <v>6</v>
      </c>
      <c r="N11" s="145">
        <v>8.3000000000000007</v>
      </c>
      <c r="O11" s="146"/>
      <c r="P11" s="2"/>
      <c r="R11" s="76" t="s">
        <v>39</v>
      </c>
      <c r="S11" s="80">
        <f>S9/S6</f>
        <v>0.75583812201980694</v>
      </c>
    </row>
    <row r="12" spans="1:19" x14ac:dyDescent="0.2">
      <c r="A12" s="2"/>
      <c r="C12" s="9" t="s">
        <v>33</v>
      </c>
      <c r="D12" s="11"/>
      <c r="E12" s="11"/>
      <c r="F12" s="11">
        <v>190</v>
      </c>
      <c r="G12" s="62">
        <v>182</v>
      </c>
      <c r="H12" s="62">
        <v>211</v>
      </c>
      <c r="I12" s="62">
        <v>172</v>
      </c>
      <c r="J12" s="141">
        <f t="shared" si="0"/>
        <v>188.75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0.48912765413149145</v>
      </c>
    </row>
    <row r="13" spans="1:19" x14ac:dyDescent="0.2">
      <c r="A13" s="2"/>
      <c r="C13" s="14" t="s">
        <v>36</v>
      </c>
      <c r="D13" s="15">
        <v>57.63</v>
      </c>
      <c r="E13" s="15">
        <v>9.1</v>
      </c>
      <c r="F13" s="15">
        <v>193</v>
      </c>
      <c r="G13" s="15">
        <v>184</v>
      </c>
      <c r="H13" s="15">
        <v>212</v>
      </c>
      <c r="I13" s="15">
        <v>175</v>
      </c>
      <c r="J13" s="147">
        <f t="shared" si="0"/>
        <v>191</v>
      </c>
      <c r="K13" s="148"/>
      <c r="M13" s="66" t="s">
        <v>37</v>
      </c>
      <c r="N13" s="64">
        <v>0.33700000000000002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13.98</v>
      </c>
      <c r="E16" s="11">
        <v>10.6</v>
      </c>
      <c r="F16" s="22">
        <v>1146</v>
      </c>
      <c r="G16" s="16"/>
      <c r="H16" s="23" t="s">
        <v>25</v>
      </c>
      <c r="I16" s="136">
        <v>4.75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63.61</v>
      </c>
      <c r="E17" s="11"/>
      <c r="F17" s="22">
        <v>190</v>
      </c>
      <c r="G17" s="16"/>
      <c r="H17" s="27" t="s">
        <v>27</v>
      </c>
      <c r="I17" s="138">
        <v>4.51</v>
      </c>
      <c r="J17" s="138"/>
      <c r="K17" s="139"/>
      <c r="M17" s="64">
        <v>68</v>
      </c>
      <c r="N17" s="28">
        <v>50</v>
      </c>
      <c r="O17" s="65">
        <v>0.03</v>
      </c>
      <c r="P17" s="2"/>
    </row>
    <row r="18" spans="1:16" x14ac:dyDescent="0.2">
      <c r="A18" s="2"/>
      <c r="C18" s="21" t="s">
        <v>47</v>
      </c>
      <c r="D18" s="11">
        <v>63.69</v>
      </c>
      <c r="E18" s="11"/>
      <c r="F18" s="22">
        <v>185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59.48</v>
      </c>
      <c r="E20" s="11"/>
      <c r="F20" s="22">
        <v>191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5.8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70.459999999999994</v>
      </c>
      <c r="E21" s="11"/>
      <c r="F21" s="22">
        <v>1007</v>
      </c>
      <c r="G21" s="16"/>
      <c r="H21" s="128">
        <v>14</v>
      </c>
      <c r="I21" s="130">
        <v>284</v>
      </c>
      <c r="J21" s="130">
        <v>196</v>
      </c>
      <c r="K21" s="132">
        <f>((I21-J21)/I21)</f>
        <v>0.30985915492957744</v>
      </c>
      <c r="M21" s="13">
        <v>2</v>
      </c>
      <c r="N21" s="35">
        <v>5.8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75.260000000000005</v>
      </c>
      <c r="E22" s="11">
        <v>8.1</v>
      </c>
      <c r="F22" s="22">
        <v>486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529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73.84</v>
      </c>
      <c r="E24" s="11">
        <v>7.7</v>
      </c>
      <c r="F24" s="22">
        <v>1185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0.485451197053407</v>
      </c>
      <c r="P24" s="2"/>
    </row>
    <row r="25" spans="1:16" x14ac:dyDescent="0.2">
      <c r="A25" s="2"/>
      <c r="C25" s="38" t="s">
        <v>63</v>
      </c>
      <c r="D25" s="15"/>
      <c r="E25" s="15"/>
      <c r="F25" s="39">
        <v>1196</v>
      </c>
      <c r="G25" s="16"/>
      <c r="M25" s="121" t="s">
        <v>64</v>
      </c>
      <c r="N25" s="122"/>
      <c r="O25" s="37">
        <f>(J10-J11)/J10</f>
        <v>0.28990694345025053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0.23891129032258066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-1.1920529801324504E-2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91.25</v>
      </c>
      <c r="E28" s="33"/>
      <c r="F28" s="34"/>
      <c r="G28" s="46"/>
      <c r="H28" s="47" t="s">
        <v>25</v>
      </c>
      <c r="I28" s="33">
        <v>276</v>
      </c>
      <c r="J28" s="33">
        <v>205</v>
      </c>
      <c r="K28" s="34">
        <f>I28-J28</f>
        <v>71</v>
      </c>
      <c r="M28" s="126" t="s">
        <v>72</v>
      </c>
      <c r="N28" s="127"/>
      <c r="O28" s="69">
        <f>(J10-J13)/J10</f>
        <v>0.45311381531853973</v>
      </c>
      <c r="P28" s="2"/>
    </row>
    <row r="29" spans="1:16" x14ac:dyDescent="0.2">
      <c r="A29" s="2"/>
      <c r="B29" s="41"/>
      <c r="C29" s="45" t="s">
        <v>73</v>
      </c>
      <c r="D29" s="33">
        <v>73.45</v>
      </c>
      <c r="E29" s="33">
        <v>69.31</v>
      </c>
      <c r="F29" s="34">
        <v>94.36</v>
      </c>
      <c r="G29" s="48">
        <v>5.5</v>
      </c>
      <c r="H29" s="64" t="s">
        <v>27</v>
      </c>
      <c r="I29" s="35">
        <v>223</v>
      </c>
      <c r="J29" s="35">
        <v>197</v>
      </c>
      <c r="K29" s="36">
        <f>I29-J29</f>
        <v>26</v>
      </c>
      <c r="L29" s="49"/>
      <c r="M29" s="116" t="s">
        <v>74</v>
      </c>
      <c r="N29" s="117"/>
      <c r="O29" s="70">
        <f>(J9-J13)/J9</f>
        <v>0.71860036832412522</v>
      </c>
      <c r="P29" s="2"/>
    </row>
    <row r="30" spans="1:16" ht="15" customHeight="1" x14ac:dyDescent="0.2">
      <c r="A30" s="2"/>
      <c r="B30" s="41"/>
      <c r="C30" s="45" t="s">
        <v>75</v>
      </c>
      <c r="D30" s="33">
        <v>75.650000000000006</v>
      </c>
      <c r="E30" s="33">
        <v>63.45</v>
      </c>
      <c r="F30" s="34">
        <v>83.87</v>
      </c>
      <c r="P30" s="2"/>
    </row>
    <row r="31" spans="1:16" ht="15" customHeight="1" x14ac:dyDescent="0.2">
      <c r="A31" s="2"/>
      <c r="B31" s="41"/>
      <c r="C31" s="45" t="s">
        <v>76</v>
      </c>
      <c r="D31" s="33">
        <v>74</v>
      </c>
      <c r="E31" s="33">
        <v>54.33</v>
      </c>
      <c r="F31" s="34">
        <v>73.42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54.75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91.5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222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226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229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230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227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223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224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225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228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113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566</v>
      </c>
      <c r="G64" s="12"/>
      <c r="H64" s="12"/>
      <c r="I64" s="12"/>
      <c r="J64" s="141">
        <f>AVERAGE(F64:I64)</f>
        <v>566</v>
      </c>
      <c r="K64" s="142"/>
      <c r="M64" s="8">
        <v>2</v>
      </c>
      <c r="N64" s="143">
        <v>9.5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412</v>
      </c>
      <c r="G65" s="12"/>
      <c r="H65" s="12"/>
      <c r="I65" s="12"/>
      <c r="J65" s="141">
        <f t="shared" ref="J65:J70" si="1">AVERAGE(F65:I65)</f>
        <v>412</v>
      </c>
      <c r="K65" s="142"/>
      <c r="M65" s="8">
        <v>3</v>
      </c>
      <c r="N65" s="143">
        <v>9.5</v>
      </c>
      <c r="O65" s="144"/>
      <c r="P65" s="2"/>
    </row>
    <row r="66" spans="1:16" ht="15" customHeight="1" x14ac:dyDescent="0.2">
      <c r="A66" s="2"/>
      <c r="C66" s="9" t="s">
        <v>28</v>
      </c>
      <c r="D66" s="11">
        <v>64.3</v>
      </c>
      <c r="E66" s="11">
        <v>8.6</v>
      </c>
      <c r="F66" s="11">
        <v>649</v>
      </c>
      <c r="G66" s="11">
        <v>684</v>
      </c>
      <c r="H66" s="11">
        <v>649</v>
      </c>
      <c r="I66" s="11">
        <v>658</v>
      </c>
      <c r="J66" s="141">
        <f t="shared" si="1"/>
        <v>660</v>
      </c>
      <c r="K66" s="142"/>
      <c r="M66" s="8">
        <v>4</v>
      </c>
      <c r="N66" s="143">
        <v>9.1999999999999993</v>
      </c>
      <c r="O66" s="144"/>
      <c r="P66" s="2"/>
    </row>
    <row r="67" spans="1:16" ht="15" customHeight="1" x14ac:dyDescent="0.2">
      <c r="A67" s="2"/>
      <c r="C67" s="9" t="s">
        <v>29</v>
      </c>
      <c r="D67" s="11">
        <v>61.9</v>
      </c>
      <c r="E67" s="11">
        <v>9.1</v>
      </c>
      <c r="F67" s="11">
        <v>323</v>
      </c>
      <c r="G67" s="11">
        <v>335</v>
      </c>
      <c r="H67" s="11">
        <v>322</v>
      </c>
      <c r="I67" s="11">
        <v>296</v>
      </c>
      <c r="J67" s="141">
        <f t="shared" si="1"/>
        <v>319</v>
      </c>
      <c r="K67" s="142"/>
      <c r="M67" s="8">
        <v>5</v>
      </c>
      <c r="N67" s="143">
        <v>9.1999999999999993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229</v>
      </c>
      <c r="G68" s="62">
        <v>237</v>
      </c>
      <c r="H68" s="62">
        <v>251</v>
      </c>
      <c r="I68" s="62">
        <v>268</v>
      </c>
      <c r="J68" s="141">
        <f t="shared" si="1"/>
        <v>246.25</v>
      </c>
      <c r="K68" s="142"/>
      <c r="M68" s="13">
        <v>6</v>
      </c>
      <c r="N68" s="145">
        <v>7.9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139</v>
      </c>
      <c r="G69" s="62">
        <v>142</v>
      </c>
      <c r="H69" s="62">
        <v>168</v>
      </c>
      <c r="I69" s="62">
        <v>177</v>
      </c>
      <c r="J69" s="141">
        <f t="shared" si="1"/>
        <v>156.5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59.75</v>
      </c>
      <c r="E70" s="15">
        <v>8.9</v>
      </c>
      <c r="F70" s="15">
        <v>141</v>
      </c>
      <c r="G70" s="15">
        <v>144</v>
      </c>
      <c r="H70" s="15">
        <v>168</v>
      </c>
      <c r="I70" s="15">
        <v>157</v>
      </c>
      <c r="J70" s="147">
        <f t="shared" si="1"/>
        <v>152.5</v>
      </c>
      <c r="K70" s="148"/>
      <c r="M70" s="66" t="s">
        <v>37</v>
      </c>
      <c r="N70" s="64"/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11.83</v>
      </c>
      <c r="E73" s="11">
        <v>10.7</v>
      </c>
      <c r="F73" s="22">
        <v>1046</v>
      </c>
      <c r="G73" s="16"/>
      <c r="H73" s="23" t="s">
        <v>25</v>
      </c>
      <c r="I73" s="136">
        <v>3.84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62.26</v>
      </c>
      <c r="E74" s="11"/>
      <c r="F74" s="22">
        <v>146</v>
      </c>
      <c r="G74" s="16"/>
      <c r="H74" s="27" t="s">
        <v>27</v>
      </c>
      <c r="I74" s="138">
        <v>3.6</v>
      </c>
      <c r="J74" s="138"/>
      <c r="K74" s="139"/>
      <c r="M74" s="64">
        <v>6.9</v>
      </c>
      <c r="N74" s="28">
        <v>75</v>
      </c>
      <c r="O74" s="65">
        <v>0.03</v>
      </c>
      <c r="P74" s="2"/>
    </row>
    <row r="75" spans="1:16" ht="15" customHeight="1" x14ac:dyDescent="0.2">
      <c r="A75" s="2"/>
      <c r="C75" s="21" t="s">
        <v>47</v>
      </c>
      <c r="D75" s="11">
        <v>61.94</v>
      </c>
      <c r="E75" s="11"/>
      <c r="F75" s="22">
        <v>142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63.47</v>
      </c>
      <c r="E77" s="11"/>
      <c r="F77" s="22">
        <v>144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71.819999999999993</v>
      </c>
      <c r="E78" s="11"/>
      <c r="F78" s="22">
        <v>1572</v>
      </c>
      <c r="G78" s="16"/>
      <c r="H78" s="128">
        <v>5</v>
      </c>
      <c r="I78" s="130">
        <v>235</v>
      </c>
      <c r="J78" s="130">
        <v>164</v>
      </c>
      <c r="K78" s="132">
        <f>((I78-J78)/I78)</f>
        <v>0.30212765957446808</v>
      </c>
      <c r="M78" s="13">
        <v>2</v>
      </c>
      <c r="N78" s="35">
        <v>5.5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74.28</v>
      </c>
      <c r="E79" s="11">
        <v>7.9</v>
      </c>
      <c r="F79" s="22">
        <v>541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522</v>
      </c>
      <c r="G80" s="16"/>
      <c r="H80" s="128">
        <v>13</v>
      </c>
      <c r="I80" s="130">
        <v>264</v>
      </c>
      <c r="J80" s="130">
        <v>150</v>
      </c>
      <c r="K80" s="132">
        <f>((I80-J80)/I80)</f>
        <v>0.43181818181818182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73.64</v>
      </c>
      <c r="E81" s="11">
        <v>7.3</v>
      </c>
      <c r="F81" s="22">
        <v>1237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0.51666666666666672</v>
      </c>
      <c r="P81" s="2"/>
    </row>
    <row r="82" spans="1:16" x14ac:dyDescent="0.2">
      <c r="A82" s="2"/>
      <c r="C82" s="38" t="s">
        <v>63</v>
      </c>
      <c r="D82" s="15"/>
      <c r="E82" s="15"/>
      <c r="F82" s="39">
        <v>1204</v>
      </c>
      <c r="G82" s="16"/>
      <c r="M82" s="121" t="s">
        <v>64</v>
      </c>
      <c r="N82" s="122"/>
      <c r="O82" s="37">
        <f>(J67-J68)/J67</f>
        <v>0.2280564263322884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0.36446700507614216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2.5559105431309903E-2</v>
      </c>
      <c r="P84" s="2"/>
    </row>
    <row r="85" spans="1:16" x14ac:dyDescent="0.2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25</v>
      </c>
      <c r="I85" s="33">
        <v>256</v>
      </c>
      <c r="J85" s="33">
        <v>198</v>
      </c>
      <c r="K85" s="34">
        <f>I85-J85</f>
        <v>58</v>
      </c>
      <c r="M85" s="126" t="s">
        <v>72</v>
      </c>
      <c r="N85" s="127"/>
      <c r="O85" s="69">
        <f>(J67-J70)/J67</f>
        <v>0.5219435736677116</v>
      </c>
      <c r="P85" s="2"/>
    </row>
    <row r="86" spans="1:16" x14ac:dyDescent="0.2">
      <c r="A86" s="2"/>
      <c r="B86" s="41"/>
      <c r="C86" s="45" t="s">
        <v>73</v>
      </c>
      <c r="D86" s="33">
        <v>73.2</v>
      </c>
      <c r="E86" s="33">
        <v>69.180000000000007</v>
      </c>
      <c r="F86" s="34">
        <v>94.51</v>
      </c>
      <c r="G86" s="48">
        <v>5.5</v>
      </c>
      <c r="H86" s="64" t="s">
        <v>27</v>
      </c>
      <c r="I86" s="35">
        <v>195</v>
      </c>
      <c r="J86" s="35">
        <v>169</v>
      </c>
      <c r="K86" s="36">
        <f>I86-J86</f>
        <v>26</v>
      </c>
      <c r="L86" s="49"/>
      <c r="M86" s="116" t="s">
        <v>74</v>
      </c>
      <c r="N86" s="117"/>
      <c r="O86" s="70">
        <f>(J66-J70)/J66</f>
        <v>0.76893939393939392</v>
      </c>
      <c r="P86" s="2"/>
    </row>
    <row r="87" spans="1:16" ht="15" customHeight="1" x14ac:dyDescent="0.2">
      <c r="A87" s="2"/>
      <c r="B87" s="41"/>
      <c r="C87" s="45" t="s">
        <v>75</v>
      </c>
      <c r="D87" s="33">
        <v>76.5</v>
      </c>
      <c r="E87" s="33">
        <v>63.85</v>
      </c>
      <c r="F87" s="34">
        <v>83.47</v>
      </c>
      <c r="P87" s="2"/>
    </row>
    <row r="88" spans="1:16" ht="15" customHeight="1" x14ac:dyDescent="0.2">
      <c r="A88" s="2"/>
      <c r="B88" s="41"/>
      <c r="C88" s="45" t="s">
        <v>76</v>
      </c>
      <c r="D88" s="33">
        <v>74.349999999999994</v>
      </c>
      <c r="E88" s="33">
        <v>54.47</v>
      </c>
      <c r="F88" s="34">
        <v>73.260000000000005</v>
      </c>
      <c r="P88" s="2"/>
    </row>
    <row r="89" spans="1:16" ht="15" customHeight="1" x14ac:dyDescent="0.2">
      <c r="A89" s="2"/>
      <c r="B89" s="41"/>
      <c r="C89" s="50" t="s">
        <v>77</v>
      </c>
      <c r="D89" s="96">
        <v>54.35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91.7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231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235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239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234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236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237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233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232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238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240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12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598</v>
      </c>
      <c r="G119" s="12"/>
      <c r="H119" s="12"/>
      <c r="I119" s="12"/>
      <c r="J119" s="141">
        <f>AVERAGE(F119:I119)</f>
        <v>598</v>
      </c>
      <c r="K119" s="142"/>
      <c r="M119" s="8">
        <v>2</v>
      </c>
      <c r="N119" s="143">
        <v>9.4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455</v>
      </c>
      <c r="G120" s="12"/>
      <c r="H120" s="12"/>
      <c r="I120" s="12"/>
      <c r="J120" s="141">
        <f t="shared" ref="J120:J125" si="2">AVERAGE(F120:I120)</f>
        <v>455</v>
      </c>
      <c r="K120" s="142"/>
      <c r="M120" s="8">
        <v>3</v>
      </c>
      <c r="N120" s="143">
        <v>9.3000000000000007</v>
      </c>
      <c r="O120" s="144"/>
      <c r="P120" s="2"/>
    </row>
    <row r="121" spans="1:16" x14ac:dyDescent="0.2">
      <c r="A121" s="2"/>
      <c r="C121" s="9" t="s">
        <v>28</v>
      </c>
      <c r="D121" s="11">
        <v>61.98</v>
      </c>
      <c r="E121" s="11">
        <v>8.3000000000000007</v>
      </c>
      <c r="F121" s="11">
        <v>679</v>
      </c>
      <c r="G121" s="11">
        <v>705</v>
      </c>
      <c r="H121" s="11">
        <v>722</v>
      </c>
      <c r="I121" s="11">
        <v>718</v>
      </c>
      <c r="J121" s="141">
        <f t="shared" si="2"/>
        <v>706</v>
      </c>
      <c r="K121" s="142"/>
      <c r="M121" s="8">
        <v>4</v>
      </c>
      <c r="N121" s="143">
        <v>9.1999999999999993</v>
      </c>
      <c r="O121" s="144"/>
      <c r="P121" s="2"/>
    </row>
    <row r="122" spans="1:16" x14ac:dyDescent="0.2">
      <c r="A122" s="2"/>
      <c r="C122" s="9" t="s">
        <v>29</v>
      </c>
      <c r="D122" s="11">
        <v>60.5</v>
      </c>
      <c r="E122" s="11">
        <v>9</v>
      </c>
      <c r="F122" s="11">
        <v>302</v>
      </c>
      <c r="G122" s="11">
        <v>317</v>
      </c>
      <c r="H122" s="11">
        <v>325</v>
      </c>
      <c r="I122" s="11">
        <v>292</v>
      </c>
      <c r="J122" s="141">
        <f t="shared" si="2"/>
        <v>309</v>
      </c>
      <c r="K122" s="142"/>
      <c r="M122" s="8">
        <v>5</v>
      </c>
      <c r="N122" s="143">
        <v>9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216</v>
      </c>
      <c r="G123" s="62">
        <v>225</v>
      </c>
      <c r="H123" s="62">
        <v>232</v>
      </c>
      <c r="I123" s="62">
        <v>217</v>
      </c>
      <c r="J123" s="141">
        <f t="shared" si="2"/>
        <v>222.5</v>
      </c>
      <c r="K123" s="142"/>
      <c r="M123" s="13">
        <v>6</v>
      </c>
      <c r="N123" s="145">
        <v>7.5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154</v>
      </c>
      <c r="G124" s="62">
        <v>152</v>
      </c>
      <c r="H124" s="62">
        <v>157</v>
      </c>
      <c r="I124" s="62">
        <v>141</v>
      </c>
      <c r="J124" s="141">
        <f t="shared" si="2"/>
        <v>151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57.9</v>
      </c>
      <c r="E125" s="15">
        <v>8.9</v>
      </c>
      <c r="F125" s="15">
        <v>158</v>
      </c>
      <c r="G125" s="15">
        <v>156</v>
      </c>
      <c r="H125" s="15">
        <v>161</v>
      </c>
      <c r="I125" s="15">
        <v>148</v>
      </c>
      <c r="J125" s="147">
        <f t="shared" si="2"/>
        <v>155.75</v>
      </c>
      <c r="K125" s="148"/>
      <c r="M125" s="66" t="s">
        <v>37</v>
      </c>
      <c r="N125" s="64">
        <v>0.44500000000000001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17.63</v>
      </c>
      <c r="E128" s="11">
        <v>10.1</v>
      </c>
      <c r="F128" s="22">
        <v>821</v>
      </c>
      <c r="G128" s="16"/>
      <c r="H128" s="23" t="s">
        <v>25</v>
      </c>
      <c r="I128" s="136">
        <v>4.75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64.61</v>
      </c>
      <c r="E129" s="11"/>
      <c r="F129" s="22">
        <v>169</v>
      </c>
      <c r="G129" s="16"/>
      <c r="H129" s="27" t="s">
        <v>27</v>
      </c>
      <c r="I129" s="138">
        <v>4.1100000000000003</v>
      </c>
      <c r="J129" s="138"/>
      <c r="K129" s="139"/>
      <c r="M129" s="64">
        <v>6.9</v>
      </c>
      <c r="N129" s="28">
        <v>64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62.64</v>
      </c>
      <c r="E130" s="11"/>
      <c r="F130" s="22">
        <v>165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65.59</v>
      </c>
      <c r="E132" s="11"/>
      <c r="F132" s="22">
        <v>163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72.42</v>
      </c>
      <c r="E133" s="11"/>
      <c r="F133" s="22">
        <v>1354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5.4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74.45</v>
      </c>
      <c r="E134" s="11">
        <v>8.4</v>
      </c>
      <c r="F134" s="22">
        <v>494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472</v>
      </c>
      <c r="G135" s="16"/>
      <c r="H135" s="128">
        <v>1</v>
      </c>
      <c r="I135" s="130">
        <v>284</v>
      </c>
      <c r="J135" s="130">
        <v>202</v>
      </c>
      <c r="K135" s="132">
        <f>((I135-J135)/I135)</f>
        <v>0.28873239436619719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73.650000000000006</v>
      </c>
      <c r="E136" s="11">
        <v>7.6</v>
      </c>
      <c r="F136" s="22">
        <v>1251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0.56232294617563738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1227</v>
      </c>
      <c r="G137" s="16"/>
      <c r="M137" s="121" t="s">
        <v>64</v>
      </c>
      <c r="N137" s="122"/>
      <c r="O137" s="37">
        <f>(J122-J123)/J122</f>
        <v>0.27993527508090615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0.32134831460674157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-3.1456953642384107E-2</v>
      </c>
      <c r="P139" s="2"/>
    </row>
    <row r="140" spans="1:16" x14ac:dyDescent="0.2">
      <c r="A140" s="2"/>
      <c r="B140" s="41"/>
      <c r="C140" s="45" t="s">
        <v>71</v>
      </c>
      <c r="D140" s="33">
        <v>91.5</v>
      </c>
      <c r="E140" s="33"/>
      <c r="F140" s="34"/>
      <c r="G140" s="46"/>
      <c r="H140" s="47" t="s">
        <v>25</v>
      </c>
      <c r="I140" s="33">
        <v>321</v>
      </c>
      <c r="J140" s="33">
        <v>296</v>
      </c>
      <c r="K140" s="34">
        <f>I140-J140</f>
        <v>25</v>
      </c>
      <c r="M140" s="126" t="s">
        <v>72</v>
      </c>
      <c r="N140" s="127"/>
      <c r="O140" s="69">
        <f>(J122-J125)/J122</f>
        <v>0.49595469255663432</v>
      </c>
      <c r="P140" s="2"/>
    </row>
    <row r="141" spans="1:16" x14ac:dyDescent="0.2">
      <c r="A141" s="2"/>
      <c r="B141" s="41"/>
      <c r="C141" s="45" t="s">
        <v>73</v>
      </c>
      <c r="D141" s="33">
        <v>72.349999999999994</v>
      </c>
      <c r="E141" s="33">
        <v>68.55</v>
      </c>
      <c r="F141" s="34">
        <v>94.75</v>
      </c>
      <c r="G141" s="48">
        <v>5.6</v>
      </c>
      <c r="H141" s="64" t="s">
        <v>27</v>
      </c>
      <c r="I141" s="35">
        <v>170</v>
      </c>
      <c r="J141" s="35">
        <v>138</v>
      </c>
      <c r="K141" s="36">
        <f>I141-J141</f>
        <v>32</v>
      </c>
      <c r="L141" s="49"/>
      <c r="M141" s="116" t="s">
        <v>74</v>
      </c>
      <c r="N141" s="117"/>
      <c r="O141" s="70">
        <f>(J121-J125)/J121</f>
        <v>0.77939093484419264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78.25</v>
      </c>
      <c r="E142" s="33">
        <v>66.05</v>
      </c>
      <c r="F142" s="34">
        <v>84.42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75.349999999999994</v>
      </c>
      <c r="E143" s="33">
        <v>54.68</v>
      </c>
      <c r="F143" s="34">
        <v>72.58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54.12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91.44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241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242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243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244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245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246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247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248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249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250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251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252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253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C3C4-0787-4C16-ACCD-A236DC85E9E5}">
  <dimension ref="A1:S171"/>
  <sheetViews>
    <sheetView topLeftCell="B175" zoomScale="178" zoomScaleNormal="178" workbookViewId="0">
      <selection activeCell="N123" sqref="N123:O12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97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715.08333333333337</v>
      </c>
    </row>
    <row r="7" spans="1:19" x14ac:dyDescent="0.2">
      <c r="A7" s="2"/>
      <c r="C7" s="9" t="s">
        <v>24</v>
      </c>
      <c r="D7" s="10"/>
      <c r="E7" s="10"/>
      <c r="F7" s="11">
        <v>561</v>
      </c>
      <c r="G7" s="12"/>
      <c r="H7" s="12"/>
      <c r="I7" s="12"/>
      <c r="J7" s="141">
        <f>AVERAGE(F7:I7)</f>
        <v>561</v>
      </c>
      <c r="K7" s="142"/>
      <c r="M7" s="8">
        <v>2</v>
      </c>
      <c r="N7" s="143">
        <v>9.4</v>
      </c>
      <c r="O7" s="144"/>
      <c r="P7" s="2"/>
      <c r="R7" s="55" t="s">
        <v>25</v>
      </c>
      <c r="S7" s="71">
        <f>AVERAGE(J10,J67,J122)</f>
        <v>319</v>
      </c>
    </row>
    <row r="8" spans="1:19" x14ac:dyDescent="0.2">
      <c r="A8" s="2"/>
      <c r="C8" s="9" t="s">
        <v>26</v>
      </c>
      <c r="D8" s="10"/>
      <c r="E8" s="10"/>
      <c r="F8" s="11">
        <v>419</v>
      </c>
      <c r="G8" s="12"/>
      <c r="H8" s="12"/>
      <c r="I8" s="12"/>
      <c r="J8" s="141">
        <f t="shared" ref="J8:J13" si="0">AVERAGE(F8:I8)</f>
        <v>419</v>
      </c>
      <c r="K8" s="142"/>
      <c r="M8" s="8">
        <v>3</v>
      </c>
      <c r="N8" s="143">
        <v>9.4</v>
      </c>
      <c r="O8" s="144"/>
      <c r="P8" s="2"/>
      <c r="R8" s="55" t="s">
        <v>27</v>
      </c>
      <c r="S8" s="72">
        <f>AVERAGE(J13,J70,J125)</f>
        <v>164.41666666666666</v>
      </c>
    </row>
    <row r="9" spans="1:19" x14ac:dyDescent="0.2">
      <c r="A9" s="2"/>
      <c r="C9" s="9" t="s">
        <v>28</v>
      </c>
      <c r="D9" s="11">
        <v>61.35</v>
      </c>
      <c r="E9" s="11">
        <v>6.7</v>
      </c>
      <c r="F9" s="11">
        <v>755</v>
      </c>
      <c r="G9" s="11">
        <v>736</v>
      </c>
      <c r="H9" s="11">
        <v>701</v>
      </c>
      <c r="I9" s="11">
        <v>714</v>
      </c>
      <c r="J9" s="141">
        <f t="shared" si="0"/>
        <v>726.5</v>
      </c>
      <c r="K9" s="142"/>
      <c r="M9" s="8">
        <v>4</v>
      </c>
      <c r="N9" s="143">
        <v>9.1999999999999993</v>
      </c>
      <c r="O9" s="144"/>
      <c r="P9" s="2"/>
      <c r="R9" s="73" t="s">
        <v>32</v>
      </c>
      <c r="S9" s="74">
        <f>S6-S8</f>
        <v>550.66666666666674</v>
      </c>
    </row>
    <row r="10" spans="1:19" x14ac:dyDescent="0.2">
      <c r="A10" s="2"/>
      <c r="C10" s="9" t="s">
        <v>29</v>
      </c>
      <c r="D10" s="11">
        <v>59.57</v>
      </c>
      <c r="E10" s="11">
        <v>9</v>
      </c>
      <c r="F10" s="11">
        <v>291</v>
      </c>
      <c r="G10" s="11">
        <v>280</v>
      </c>
      <c r="H10" s="11">
        <v>341</v>
      </c>
      <c r="I10" s="11">
        <v>306</v>
      </c>
      <c r="J10" s="141">
        <f t="shared" si="0"/>
        <v>304.5</v>
      </c>
      <c r="K10" s="142"/>
      <c r="M10" s="8">
        <v>5</v>
      </c>
      <c r="N10" s="143">
        <v>9</v>
      </c>
      <c r="O10" s="144"/>
      <c r="P10" s="2"/>
      <c r="R10" s="73" t="s">
        <v>30</v>
      </c>
      <c r="S10" s="75">
        <f>S7-S8</f>
        <v>154.58333333333334</v>
      </c>
    </row>
    <row r="11" spans="1:19" x14ac:dyDescent="0.2">
      <c r="A11" s="2"/>
      <c r="C11" s="9" t="s">
        <v>31</v>
      </c>
      <c r="D11" s="11"/>
      <c r="E11" s="11"/>
      <c r="F11" s="11">
        <v>215</v>
      </c>
      <c r="G11" s="62">
        <v>208</v>
      </c>
      <c r="H11" s="62">
        <v>219</v>
      </c>
      <c r="I11" s="62">
        <v>217</v>
      </c>
      <c r="J11" s="141">
        <f t="shared" si="0"/>
        <v>214.75</v>
      </c>
      <c r="K11" s="142"/>
      <c r="M11" s="13">
        <v>6</v>
      </c>
      <c r="N11" s="145"/>
      <c r="O11" s="146"/>
      <c r="P11" s="2"/>
      <c r="R11" s="76" t="s">
        <v>39</v>
      </c>
      <c r="S11" s="80">
        <f>S9/S6</f>
        <v>0.77007341801654827</v>
      </c>
    </row>
    <row r="12" spans="1:19" x14ac:dyDescent="0.2">
      <c r="A12" s="2"/>
      <c r="C12" s="9" t="s">
        <v>33</v>
      </c>
      <c r="D12" s="11"/>
      <c r="E12" s="11"/>
      <c r="F12" s="11">
        <v>145</v>
      </c>
      <c r="G12" s="62">
        <v>142</v>
      </c>
      <c r="H12" s="62">
        <v>131</v>
      </c>
      <c r="I12" s="62">
        <v>144</v>
      </c>
      <c r="J12" s="141">
        <f t="shared" si="0"/>
        <v>140.5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0.48458725182863116</v>
      </c>
    </row>
    <row r="13" spans="1:19" x14ac:dyDescent="0.2">
      <c r="A13" s="2"/>
      <c r="C13" s="14" t="s">
        <v>36</v>
      </c>
      <c r="D13" s="15">
        <v>60.03</v>
      </c>
      <c r="E13" s="15">
        <v>8.8000000000000007</v>
      </c>
      <c r="F13" s="15">
        <v>149</v>
      </c>
      <c r="G13" s="15">
        <v>145</v>
      </c>
      <c r="H13" s="15">
        <v>132</v>
      </c>
      <c r="I13" s="15">
        <v>147</v>
      </c>
      <c r="J13" s="147">
        <f t="shared" si="0"/>
        <v>143.25</v>
      </c>
      <c r="K13" s="148"/>
      <c r="M13" s="66" t="s">
        <v>37</v>
      </c>
      <c r="N13" s="64">
        <v>0.40200000000000002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9.41</v>
      </c>
      <c r="E16" s="11">
        <v>10.1</v>
      </c>
      <c r="F16" s="22">
        <v>1029</v>
      </c>
      <c r="G16" s="16"/>
      <c r="H16" s="23" t="s">
        <v>25</v>
      </c>
      <c r="I16" s="136">
        <v>4.5199999999999996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65.260000000000005</v>
      </c>
      <c r="E17" s="11"/>
      <c r="F17" s="22">
        <v>157</v>
      </c>
      <c r="G17" s="16"/>
      <c r="H17" s="27" t="s">
        <v>27</v>
      </c>
      <c r="I17" s="138">
        <v>4.29</v>
      </c>
      <c r="J17" s="138"/>
      <c r="K17" s="139"/>
      <c r="M17" s="64">
        <v>6.8</v>
      </c>
      <c r="N17" s="28">
        <v>90</v>
      </c>
      <c r="O17" s="65">
        <v>0.03</v>
      </c>
      <c r="P17" s="2"/>
    </row>
    <row r="18" spans="1:16" x14ac:dyDescent="0.2">
      <c r="A18" s="2"/>
      <c r="C18" s="21" t="s">
        <v>47</v>
      </c>
      <c r="D18" s="11">
        <v>66.349999999999994</v>
      </c>
      <c r="E18" s="11"/>
      <c r="F18" s="22">
        <v>148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66.94</v>
      </c>
      <c r="E20" s="11"/>
      <c r="F20" s="22">
        <v>151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70.08</v>
      </c>
      <c r="E21" s="11"/>
      <c r="F21" s="22">
        <v>1526</v>
      </c>
      <c r="G21" s="16"/>
      <c r="H21" s="128">
        <v>6</v>
      </c>
      <c r="I21" s="130">
        <v>212</v>
      </c>
      <c r="J21" s="130">
        <v>108</v>
      </c>
      <c r="K21" s="132">
        <f>((I21-J21)/I21)</f>
        <v>0.49056603773584906</v>
      </c>
      <c r="M21" s="13">
        <v>2</v>
      </c>
      <c r="N21" s="35">
        <v>5.6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75.89</v>
      </c>
      <c r="E22" s="11">
        <v>8.4</v>
      </c>
      <c r="F22" s="22">
        <v>556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530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73.91</v>
      </c>
      <c r="E24" s="11">
        <v>8</v>
      </c>
      <c r="F24" s="22">
        <v>1229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0.58086717136958022</v>
      </c>
      <c r="P24" s="2"/>
    </row>
    <row r="25" spans="1:16" x14ac:dyDescent="0.2">
      <c r="A25" s="2"/>
      <c r="C25" s="38" t="s">
        <v>63</v>
      </c>
      <c r="D25" s="15"/>
      <c r="E25" s="15"/>
      <c r="F25" s="39">
        <v>1174</v>
      </c>
      <c r="G25" s="16"/>
      <c r="M25" s="121" t="s">
        <v>64</v>
      </c>
      <c r="N25" s="122"/>
      <c r="O25" s="37">
        <f>(J10-J11)/J10</f>
        <v>0.29474548440065679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0.34575087310826541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-1.9572953736654804E-2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91.5</v>
      </c>
      <c r="E28" s="33"/>
      <c r="F28" s="34"/>
      <c r="G28" s="46"/>
      <c r="H28" s="47" t="s">
        <v>25</v>
      </c>
      <c r="I28" s="33">
        <v>256</v>
      </c>
      <c r="J28" s="33">
        <v>193</v>
      </c>
      <c r="K28" s="34">
        <f>I28-J28</f>
        <v>63</v>
      </c>
      <c r="M28" s="126" t="s">
        <v>72</v>
      </c>
      <c r="N28" s="127"/>
      <c r="O28" s="69">
        <f>(J10-J13)/J10</f>
        <v>0.52955665024630538</v>
      </c>
      <c r="P28" s="2"/>
    </row>
    <row r="29" spans="1:16" x14ac:dyDescent="0.2">
      <c r="A29" s="2"/>
      <c r="B29" s="41"/>
      <c r="C29" s="45" t="s">
        <v>73</v>
      </c>
      <c r="D29" s="33">
        <v>73.2</v>
      </c>
      <c r="E29" s="33">
        <v>69.19</v>
      </c>
      <c r="F29" s="34">
        <v>94.52</v>
      </c>
      <c r="G29" s="48">
        <v>5.5</v>
      </c>
      <c r="H29" s="64" t="s">
        <v>27</v>
      </c>
      <c r="I29" s="35">
        <v>202</v>
      </c>
      <c r="J29" s="35">
        <v>176</v>
      </c>
      <c r="K29" s="36">
        <f>I29-J29</f>
        <v>26</v>
      </c>
      <c r="L29" s="49"/>
      <c r="M29" s="116" t="s">
        <v>74</v>
      </c>
      <c r="N29" s="117"/>
      <c r="O29" s="70">
        <f>(J9-J13)/J9</f>
        <v>0.80282174810736406</v>
      </c>
      <c r="P29" s="2"/>
    </row>
    <row r="30" spans="1:16" ht="15" customHeight="1" x14ac:dyDescent="0.2">
      <c r="A30" s="2"/>
      <c r="B30" s="41"/>
      <c r="C30" s="45" t="s">
        <v>75</v>
      </c>
      <c r="D30" s="33">
        <v>76.45</v>
      </c>
      <c r="E30" s="33">
        <v>64.260000000000005</v>
      </c>
      <c r="F30" s="34">
        <v>84.06</v>
      </c>
      <c r="P30" s="2"/>
    </row>
    <row r="31" spans="1:16" ht="15" customHeight="1" x14ac:dyDescent="0.2">
      <c r="A31" s="2"/>
      <c r="B31" s="41"/>
      <c r="C31" s="45" t="s">
        <v>76</v>
      </c>
      <c r="D31" s="33">
        <v>74.55</v>
      </c>
      <c r="E31" s="33">
        <v>54.96</v>
      </c>
      <c r="F31" s="34">
        <v>73.72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54.95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91.6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254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258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262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263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259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260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256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255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257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261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148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579</v>
      </c>
      <c r="G64" s="12"/>
      <c r="H64" s="12"/>
      <c r="I64" s="12"/>
      <c r="J64" s="141">
        <f>AVERAGE(F64:I64)</f>
        <v>579</v>
      </c>
      <c r="K64" s="142"/>
      <c r="M64" s="8">
        <v>2</v>
      </c>
      <c r="N64" s="143">
        <v>9.5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457</v>
      </c>
      <c r="G65" s="12"/>
      <c r="H65" s="12"/>
      <c r="I65" s="12"/>
      <c r="J65" s="141">
        <f t="shared" ref="J65:J70" si="1">AVERAGE(F65:I65)</f>
        <v>457</v>
      </c>
      <c r="K65" s="142"/>
      <c r="M65" s="8">
        <v>3</v>
      </c>
      <c r="N65" s="143">
        <v>9.5</v>
      </c>
      <c r="O65" s="144"/>
      <c r="P65" s="2"/>
    </row>
    <row r="66" spans="1:16" ht="15" customHeight="1" x14ac:dyDescent="0.2">
      <c r="A66" s="2"/>
      <c r="C66" s="9" t="s">
        <v>28</v>
      </c>
      <c r="D66" s="11">
        <v>65.7</v>
      </c>
      <c r="E66" s="11">
        <v>8</v>
      </c>
      <c r="F66" s="11">
        <v>731</v>
      </c>
      <c r="G66" s="11">
        <v>754</v>
      </c>
      <c r="H66" s="11">
        <v>769</v>
      </c>
      <c r="I66" s="11">
        <v>753</v>
      </c>
      <c r="J66" s="141">
        <f t="shared" si="1"/>
        <v>751.75</v>
      </c>
      <c r="K66" s="142"/>
      <c r="M66" s="8">
        <v>4</v>
      </c>
      <c r="N66" s="143">
        <v>9.3000000000000007</v>
      </c>
      <c r="O66" s="144"/>
      <c r="P66" s="2"/>
    </row>
    <row r="67" spans="1:16" ht="15" customHeight="1" x14ac:dyDescent="0.2">
      <c r="A67" s="2"/>
      <c r="C67" s="9" t="s">
        <v>29</v>
      </c>
      <c r="D67" s="11">
        <v>62.83</v>
      </c>
      <c r="E67" s="11">
        <v>9</v>
      </c>
      <c r="F67" s="11">
        <v>329</v>
      </c>
      <c r="G67" s="11">
        <v>343</v>
      </c>
      <c r="H67" s="11">
        <v>357</v>
      </c>
      <c r="I67" s="11">
        <v>338</v>
      </c>
      <c r="J67" s="141">
        <f t="shared" si="1"/>
        <v>341.75</v>
      </c>
      <c r="K67" s="142"/>
      <c r="M67" s="8">
        <v>5</v>
      </c>
      <c r="N67" s="143">
        <v>9.1999999999999993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225</v>
      </c>
      <c r="G68" s="62">
        <v>234</v>
      </c>
      <c r="H68" s="62">
        <v>256</v>
      </c>
      <c r="I68" s="62">
        <v>249</v>
      </c>
      <c r="J68" s="141">
        <f t="shared" si="1"/>
        <v>241</v>
      </c>
      <c r="K68" s="142"/>
      <c r="M68" s="13">
        <v>6</v>
      </c>
      <c r="N68" s="145">
        <v>7.5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162</v>
      </c>
      <c r="G69" s="62">
        <v>174</v>
      </c>
      <c r="H69" s="62">
        <v>178</v>
      </c>
      <c r="I69" s="62">
        <v>184</v>
      </c>
      <c r="J69" s="141">
        <f t="shared" si="1"/>
        <v>174.5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58.47</v>
      </c>
      <c r="E70" s="15">
        <v>8.9</v>
      </c>
      <c r="F70" s="15">
        <v>159</v>
      </c>
      <c r="G70" s="15">
        <v>170</v>
      </c>
      <c r="H70" s="15">
        <v>175</v>
      </c>
      <c r="I70" s="15">
        <v>179</v>
      </c>
      <c r="J70" s="147">
        <f t="shared" si="1"/>
        <v>170.75</v>
      </c>
      <c r="K70" s="148"/>
      <c r="M70" s="66" t="s">
        <v>37</v>
      </c>
      <c r="N70" s="64">
        <v>0.34499999999999997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11.93</v>
      </c>
      <c r="E73" s="11">
        <v>10.3</v>
      </c>
      <c r="F73" s="22">
        <v>702</v>
      </c>
      <c r="G73" s="16"/>
      <c r="H73" s="23" t="s">
        <v>25</v>
      </c>
      <c r="I73" s="136">
        <v>4.37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64.349999999999994</v>
      </c>
      <c r="E74" s="11"/>
      <c r="F74" s="22">
        <v>146</v>
      </c>
      <c r="G74" s="16"/>
      <c r="H74" s="27" t="s">
        <v>27</v>
      </c>
      <c r="I74" s="138">
        <v>4.04</v>
      </c>
      <c r="J74" s="138"/>
      <c r="K74" s="139"/>
      <c r="M74" s="64">
        <v>6.8</v>
      </c>
      <c r="N74" s="28">
        <v>56</v>
      </c>
      <c r="O74" s="65">
        <v>0.05</v>
      </c>
      <c r="P74" s="2"/>
    </row>
    <row r="75" spans="1:16" ht="15" customHeight="1" x14ac:dyDescent="0.2">
      <c r="A75" s="2"/>
      <c r="C75" s="21" t="s">
        <v>47</v>
      </c>
      <c r="D75" s="11">
        <v>63.97</v>
      </c>
      <c r="E75" s="11"/>
      <c r="F75" s="22">
        <v>143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65.84</v>
      </c>
      <c r="E77" s="11"/>
      <c r="F77" s="22">
        <v>140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72.599999999999994</v>
      </c>
      <c r="E78" s="11"/>
      <c r="F78" s="22">
        <v>1495</v>
      </c>
      <c r="G78" s="16"/>
      <c r="H78" s="128">
        <v>2</v>
      </c>
      <c r="I78" s="130">
        <v>331</v>
      </c>
      <c r="J78" s="130">
        <v>202</v>
      </c>
      <c r="K78" s="132">
        <f>((I78-J78)/I78)</f>
        <v>0.38972809667673713</v>
      </c>
      <c r="M78" s="13">
        <v>2</v>
      </c>
      <c r="N78" s="35">
        <v>5.7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75.17</v>
      </c>
      <c r="E79" s="11">
        <v>8.1999999999999993</v>
      </c>
      <c r="F79" s="22">
        <v>545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531</v>
      </c>
      <c r="G80" s="16"/>
      <c r="H80" s="128">
        <v>7</v>
      </c>
      <c r="I80" s="130">
        <v>290</v>
      </c>
      <c r="J80" s="130">
        <v>148</v>
      </c>
      <c r="K80" s="132">
        <f>((I80-J80)/I80)</f>
        <v>0.48965517241379308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74.47</v>
      </c>
      <c r="E81" s="11">
        <v>7.8</v>
      </c>
      <c r="F81" s="22">
        <v>1220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0.5453940804788826</v>
      </c>
      <c r="P81" s="2"/>
    </row>
    <row r="82" spans="1:16" x14ac:dyDescent="0.2">
      <c r="A82" s="2"/>
      <c r="C82" s="38" t="s">
        <v>63</v>
      </c>
      <c r="D82" s="15"/>
      <c r="E82" s="15"/>
      <c r="F82" s="39">
        <v>1202</v>
      </c>
      <c r="G82" s="16"/>
      <c r="M82" s="121" t="s">
        <v>64</v>
      </c>
      <c r="N82" s="122"/>
      <c r="O82" s="37">
        <f>(J67-J68)/J67</f>
        <v>0.29480614484272127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0.27593360995850624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2.148997134670487E-2</v>
      </c>
      <c r="P84" s="2"/>
    </row>
    <row r="85" spans="1:16" x14ac:dyDescent="0.2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25</v>
      </c>
      <c r="I85" s="33">
        <v>286</v>
      </c>
      <c r="J85" s="33">
        <v>193</v>
      </c>
      <c r="K85" s="34">
        <f>I85-J85</f>
        <v>93</v>
      </c>
      <c r="M85" s="126" t="s">
        <v>72</v>
      </c>
      <c r="N85" s="127"/>
      <c r="O85" s="69">
        <f>(J67-J70)/J67</f>
        <v>0.50036576444769565</v>
      </c>
      <c r="P85" s="2"/>
    </row>
    <row r="86" spans="1:16" x14ac:dyDescent="0.2">
      <c r="A86" s="2"/>
      <c r="B86" s="41"/>
      <c r="C86" s="45" t="s">
        <v>73</v>
      </c>
      <c r="D86" s="33">
        <v>72.849999999999994</v>
      </c>
      <c r="E86" s="33">
        <v>68.760000000000005</v>
      </c>
      <c r="F86" s="34">
        <v>94.39</v>
      </c>
      <c r="G86" s="48">
        <v>5.7</v>
      </c>
      <c r="H86" s="64" t="s">
        <v>27</v>
      </c>
      <c r="I86" s="35">
        <v>139</v>
      </c>
      <c r="J86" s="35">
        <v>115</v>
      </c>
      <c r="K86" s="36">
        <f>I86-J86</f>
        <v>24</v>
      </c>
      <c r="L86" s="49"/>
      <c r="M86" s="116" t="s">
        <v>74</v>
      </c>
      <c r="N86" s="117"/>
      <c r="O86" s="70">
        <f>(J66-J70)/J66</f>
        <v>0.77286331892251414</v>
      </c>
      <c r="P86" s="2"/>
    </row>
    <row r="87" spans="1:16" ht="15" customHeight="1" x14ac:dyDescent="0.2">
      <c r="A87" s="2"/>
      <c r="B87" s="41"/>
      <c r="C87" s="45" t="s">
        <v>75</v>
      </c>
      <c r="D87" s="33">
        <v>76.95</v>
      </c>
      <c r="E87" s="33">
        <v>64.599999999999994</v>
      </c>
      <c r="F87" s="34">
        <v>83.95</v>
      </c>
      <c r="P87" s="2"/>
    </row>
    <row r="88" spans="1:16" ht="15" customHeight="1" x14ac:dyDescent="0.2">
      <c r="A88" s="2"/>
      <c r="B88" s="41"/>
      <c r="C88" s="45" t="s">
        <v>76</v>
      </c>
      <c r="D88" s="33">
        <v>75.150000000000006</v>
      </c>
      <c r="E88" s="33">
        <v>55.3</v>
      </c>
      <c r="F88" s="34">
        <v>73.59</v>
      </c>
      <c r="P88" s="2"/>
    </row>
    <row r="89" spans="1:16" ht="15" customHeight="1" x14ac:dyDescent="0.2">
      <c r="A89" s="2"/>
      <c r="B89" s="41"/>
      <c r="C89" s="50" t="s">
        <v>77</v>
      </c>
      <c r="D89" s="96">
        <v>52.75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91.45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184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266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267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268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269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264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265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270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271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12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612</v>
      </c>
      <c r="G119" s="12"/>
      <c r="H119" s="12"/>
      <c r="I119" s="12"/>
      <c r="J119" s="141">
        <f>AVERAGE(F119:I119)</f>
        <v>612</v>
      </c>
      <c r="K119" s="142"/>
      <c r="M119" s="8">
        <v>2</v>
      </c>
      <c r="N119" s="143">
        <v>9.3000000000000007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462</v>
      </c>
      <c r="G120" s="12"/>
      <c r="H120" s="12"/>
      <c r="I120" s="12"/>
      <c r="J120" s="141">
        <f t="shared" ref="J120:J125" si="2">AVERAGE(F120:I120)</f>
        <v>462</v>
      </c>
      <c r="K120" s="142"/>
      <c r="M120" s="8">
        <v>3</v>
      </c>
      <c r="N120" s="143">
        <v>9.1999999999999993</v>
      </c>
      <c r="O120" s="144"/>
      <c r="P120" s="2"/>
    </row>
    <row r="121" spans="1:16" x14ac:dyDescent="0.2">
      <c r="A121" s="2"/>
      <c r="C121" s="9" t="s">
        <v>28</v>
      </c>
      <c r="D121" s="11">
        <v>63.78</v>
      </c>
      <c r="E121" s="11">
        <v>8.1</v>
      </c>
      <c r="F121" s="11">
        <v>647</v>
      </c>
      <c r="G121" s="11">
        <v>694</v>
      </c>
      <c r="H121" s="11">
        <v>681</v>
      </c>
      <c r="I121" s="11">
        <v>646</v>
      </c>
      <c r="J121" s="141">
        <f t="shared" si="2"/>
        <v>667</v>
      </c>
      <c r="K121" s="142"/>
      <c r="M121" s="8">
        <v>4</v>
      </c>
      <c r="N121" s="143">
        <v>9</v>
      </c>
      <c r="O121" s="144"/>
      <c r="P121" s="2"/>
    </row>
    <row r="122" spans="1:16" x14ac:dyDescent="0.2">
      <c r="A122" s="2"/>
      <c r="C122" s="9" t="s">
        <v>29</v>
      </c>
      <c r="D122" s="11">
        <v>59.52</v>
      </c>
      <c r="E122" s="11">
        <v>8.6999999999999993</v>
      </c>
      <c r="F122" s="11">
        <v>289</v>
      </c>
      <c r="G122" s="11">
        <v>317</v>
      </c>
      <c r="H122" s="11">
        <v>312</v>
      </c>
      <c r="I122" s="11">
        <v>325</v>
      </c>
      <c r="J122" s="141">
        <f t="shared" si="2"/>
        <v>310.75</v>
      </c>
      <c r="K122" s="142"/>
      <c r="M122" s="8">
        <v>5</v>
      </c>
      <c r="N122" s="143">
        <v>8.6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222</v>
      </c>
      <c r="G123" s="62">
        <v>241</v>
      </c>
      <c r="H123" s="62">
        <v>237</v>
      </c>
      <c r="I123" s="62">
        <v>244</v>
      </c>
      <c r="J123" s="141">
        <f t="shared" si="2"/>
        <v>236</v>
      </c>
      <c r="K123" s="142"/>
      <c r="M123" s="13">
        <v>6</v>
      </c>
      <c r="N123" s="145" t="s">
        <v>102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173</v>
      </c>
      <c r="G124" s="62">
        <v>180</v>
      </c>
      <c r="H124" s="62">
        <v>176</v>
      </c>
      <c r="I124" s="62">
        <v>174</v>
      </c>
      <c r="J124" s="141">
        <f t="shared" si="2"/>
        <v>175.75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61.13</v>
      </c>
      <c r="E125" s="15">
        <v>8.6</v>
      </c>
      <c r="F125" s="15">
        <v>175</v>
      </c>
      <c r="G125" s="15">
        <v>184</v>
      </c>
      <c r="H125" s="15">
        <v>180</v>
      </c>
      <c r="I125" s="15">
        <v>178</v>
      </c>
      <c r="J125" s="147">
        <f t="shared" si="2"/>
        <v>179.25</v>
      </c>
      <c r="K125" s="148"/>
      <c r="M125" s="66" t="s">
        <v>37</v>
      </c>
      <c r="N125" s="64">
        <v>0.48799999999999999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9.94</v>
      </c>
      <c r="E128" s="11">
        <v>9.3000000000000007</v>
      </c>
      <c r="F128" s="22">
        <v>778</v>
      </c>
      <c r="G128" s="16"/>
      <c r="H128" s="23" t="s">
        <v>25</v>
      </c>
      <c r="I128" s="136">
        <v>4.66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64.28</v>
      </c>
      <c r="E129" s="11"/>
      <c r="F129" s="22">
        <v>185</v>
      </c>
      <c r="G129" s="16"/>
      <c r="H129" s="27" t="s">
        <v>27</v>
      </c>
      <c r="I129" s="138">
        <v>4.18</v>
      </c>
      <c r="J129" s="138"/>
      <c r="K129" s="139"/>
      <c r="M129" s="64">
        <v>6.8</v>
      </c>
      <c r="N129" s="28">
        <v>79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63.26</v>
      </c>
      <c r="E130" s="11"/>
      <c r="F130" s="22">
        <v>181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65.66</v>
      </c>
      <c r="E132" s="11"/>
      <c r="F132" s="22">
        <v>178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76.52</v>
      </c>
      <c r="E133" s="11"/>
      <c r="F133" s="22">
        <v>1331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5.6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74.510000000000005</v>
      </c>
      <c r="E134" s="11">
        <v>8.1999999999999993</v>
      </c>
      <c r="F134" s="22">
        <v>522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498</v>
      </c>
      <c r="G135" s="16"/>
      <c r="H135" s="128">
        <v>3</v>
      </c>
      <c r="I135" s="130">
        <v>390</v>
      </c>
      <c r="J135" s="130">
        <v>327</v>
      </c>
      <c r="K135" s="132">
        <f>((I135-J135)/I135)</f>
        <v>0.16153846153846155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73.27</v>
      </c>
      <c r="E136" s="11">
        <v>7.5</v>
      </c>
      <c r="F136" s="22">
        <v>1186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0.53410794602698652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1168</v>
      </c>
      <c r="G137" s="16"/>
      <c r="M137" s="121" t="s">
        <v>64</v>
      </c>
      <c r="N137" s="122"/>
      <c r="O137" s="37">
        <f>(J122-J123)/J122</f>
        <v>0.24054706355591313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0.25529661016949151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-1.9914651493598862E-2</v>
      </c>
      <c r="P139" s="2"/>
    </row>
    <row r="140" spans="1:16" x14ac:dyDescent="0.2">
      <c r="A140" s="2"/>
      <c r="B140" s="41"/>
      <c r="C140" s="45" t="s">
        <v>71</v>
      </c>
      <c r="D140" s="33">
        <v>91.35</v>
      </c>
      <c r="E140" s="33"/>
      <c r="F140" s="34"/>
      <c r="G140" s="46"/>
      <c r="H140" s="47" t="s">
        <v>25</v>
      </c>
      <c r="I140" s="33">
        <v>298</v>
      </c>
      <c r="J140" s="33">
        <v>260</v>
      </c>
      <c r="K140" s="34">
        <f>I140-J140</f>
        <v>38</v>
      </c>
      <c r="M140" s="126" t="s">
        <v>72</v>
      </c>
      <c r="N140" s="127"/>
      <c r="O140" s="69">
        <f>(J122-J125)/J122</f>
        <v>0.42316975060337891</v>
      </c>
      <c r="P140" s="2"/>
    </row>
    <row r="141" spans="1:16" x14ac:dyDescent="0.2">
      <c r="A141" s="2"/>
      <c r="B141" s="41"/>
      <c r="C141" s="45" t="s">
        <v>73</v>
      </c>
      <c r="D141" s="33">
        <v>72.849999999999994</v>
      </c>
      <c r="E141" s="33">
        <v>68.63</v>
      </c>
      <c r="F141" s="34">
        <v>94.21</v>
      </c>
      <c r="G141" s="48">
        <v>5.5</v>
      </c>
      <c r="H141" s="64" t="s">
        <v>27</v>
      </c>
      <c r="I141" s="35">
        <v>188</v>
      </c>
      <c r="J141" s="35">
        <v>160</v>
      </c>
      <c r="K141" s="36">
        <f>I141-J141</f>
        <v>28</v>
      </c>
      <c r="L141" s="49"/>
      <c r="M141" s="116" t="s">
        <v>74</v>
      </c>
      <c r="N141" s="117"/>
      <c r="O141" s="70">
        <f>(J121-J125)/J121</f>
        <v>0.73125937031484256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76.55</v>
      </c>
      <c r="E142" s="33">
        <v>64.56</v>
      </c>
      <c r="F142" s="34">
        <v>84.35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74.650000000000006</v>
      </c>
      <c r="E143" s="33">
        <v>54.1</v>
      </c>
      <c r="F143" s="34">
        <v>72.48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54.77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91.25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241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272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273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274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275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276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277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278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279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280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281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282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165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6BA9-114C-4C35-8394-96900A018219}">
  <dimension ref="A1:S171"/>
  <sheetViews>
    <sheetView topLeftCell="F4" zoomScale="170" zoomScaleNormal="170" workbookViewId="0">
      <selection activeCell="M81" sqref="M81:N86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113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685.41666666666663</v>
      </c>
    </row>
    <row r="7" spans="1:19" x14ac:dyDescent="0.2">
      <c r="A7" s="2"/>
      <c r="C7" s="9" t="s">
        <v>24</v>
      </c>
      <c r="D7" s="10"/>
      <c r="E7" s="10"/>
      <c r="F7" s="11">
        <v>591</v>
      </c>
      <c r="G7" s="12"/>
      <c r="H7" s="12"/>
      <c r="I7" s="12"/>
      <c r="J7" s="141">
        <f>AVERAGE(F7:I7)</f>
        <v>591</v>
      </c>
      <c r="K7" s="142"/>
      <c r="M7" s="8">
        <v>2</v>
      </c>
      <c r="N7" s="143">
        <v>9.1</v>
      </c>
      <c r="O7" s="144"/>
      <c r="P7" s="2"/>
      <c r="R7" s="55" t="s">
        <v>25</v>
      </c>
      <c r="S7" s="71">
        <f>AVERAGE(J10,J67,J122)</f>
        <v>323.25</v>
      </c>
    </row>
    <row r="8" spans="1:19" x14ac:dyDescent="0.2">
      <c r="A8" s="2"/>
      <c r="C8" s="9" t="s">
        <v>26</v>
      </c>
      <c r="D8" s="10"/>
      <c r="E8" s="10"/>
      <c r="F8" s="11">
        <v>455</v>
      </c>
      <c r="G8" s="12"/>
      <c r="H8" s="12"/>
      <c r="I8" s="12"/>
      <c r="J8" s="141">
        <f t="shared" ref="J8:J13" si="0">AVERAGE(F8:I8)</f>
        <v>455</v>
      </c>
      <c r="K8" s="142"/>
      <c r="M8" s="8">
        <v>3</v>
      </c>
      <c r="N8" s="143">
        <v>9</v>
      </c>
      <c r="O8" s="144"/>
      <c r="P8" s="2"/>
      <c r="R8" s="55" t="s">
        <v>27</v>
      </c>
      <c r="S8" s="72">
        <f>AVERAGE(J13,J70,J125)</f>
        <v>126.41666666666667</v>
      </c>
    </row>
    <row r="9" spans="1:19" x14ac:dyDescent="0.2">
      <c r="A9" s="2"/>
      <c r="C9" s="9" t="s">
        <v>28</v>
      </c>
      <c r="D9" s="11">
        <v>64.56</v>
      </c>
      <c r="E9" s="11">
        <v>6.8</v>
      </c>
      <c r="F9" s="11">
        <v>698</v>
      </c>
      <c r="G9" s="11">
        <v>659</v>
      </c>
      <c r="H9" s="11">
        <v>685</v>
      </c>
      <c r="I9" s="11">
        <v>646</v>
      </c>
      <c r="J9" s="141">
        <f t="shared" si="0"/>
        <v>672</v>
      </c>
      <c r="K9" s="142"/>
      <c r="M9" s="8">
        <v>4</v>
      </c>
      <c r="N9" s="143">
        <v>8.6</v>
      </c>
      <c r="O9" s="144"/>
      <c r="P9" s="2"/>
      <c r="R9" s="73" t="s">
        <v>32</v>
      </c>
      <c r="S9" s="74">
        <f>S6-S8</f>
        <v>559</v>
      </c>
    </row>
    <row r="10" spans="1:19" x14ac:dyDescent="0.2">
      <c r="A10" s="2"/>
      <c r="C10" s="9" t="s">
        <v>29</v>
      </c>
      <c r="D10" s="11">
        <v>61.38</v>
      </c>
      <c r="E10" s="11">
        <v>9</v>
      </c>
      <c r="F10" s="11">
        <v>307</v>
      </c>
      <c r="G10" s="11">
        <v>328</v>
      </c>
      <c r="H10" s="11">
        <v>341</v>
      </c>
      <c r="I10" s="11">
        <v>353</v>
      </c>
      <c r="J10" s="141">
        <f t="shared" si="0"/>
        <v>332.25</v>
      </c>
      <c r="K10" s="142"/>
      <c r="M10" s="8">
        <v>5</v>
      </c>
      <c r="N10" s="143">
        <v>8.4</v>
      </c>
      <c r="O10" s="144"/>
      <c r="P10" s="2"/>
      <c r="R10" s="73" t="s">
        <v>30</v>
      </c>
      <c r="S10" s="75">
        <f>S7-S8</f>
        <v>196.83333333333331</v>
      </c>
    </row>
    <row r="11" spans="1:19" x14ac:dyDescent="0.2">
      <c r="A11" s="2"/>
      <c r="C11" s="9" t="s">
        <v>31</v>
      </c>
      <c r="D11" s="11"/>
      <c r="E11" s="11"/>
      <c r="F11" s="11">
        <v>183</v>
      </c>
      <c r="G11" s="62">
        <v>198</v>
      </c>
      <c r="H11" s="62">
        <v>209</v>
      </c>
      <c r="I11" s="62">
        <v>202</v>
      </c>
      <c r="J11" s="141">
        <f t="shared" si="0"/>
        <v>198</v>
      </c>
      <c r="K11" s="142"/>
      <c r="M11" s="13">
        <v>6</v>
      </c>
      <c r="N11" s="145">
        <v>6.9</v>
      </c>
      <c r="O11" s="146"/>
      <c r="P11" s="2"/>
      <c r="R11" s="76" t="s">
        <v>39</v>
      </c>
      <c r="S11" s="80">
        <f>S9/S6</f>
        <v>0.81556231003039514</v>
      </c>
    </row>
    <row r="12" spans="1:19" x14ac:dyDescent="0.2">
      <c r="A12" s="2"/>
      <c r="C12" s="9" t="s">
        <v>33</v>
      </c>
      <c r="D12" s="11"/>
      <c r="E12" s="11"/>
      <c r="F12" s="11">
        <v>154</v>
      </c>
      <c r="G12" s="62">
        <v>161</v>
      </c>
      <c r="H12" s="62">
        <v>159</v>
      </c>
      <c r="I12" s="62">
        <v>156</v>
      </c>
      <c r="J12" s="141">
        <f t="shared" si="0"/>
        <v>157.5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0.60891982469708683</v>
      </c>
    </row>
    <row r="13" spans="1:19" x14ac:dyDescent="0.2">
      <c r="A13" s="2"/>
      <c r="C13" s="14" t="s">
        <v>36</v>
      </c>
      <c r="D13" s="15">
        <v>53.8</v>
      </c>
      <c r="E13" s="15">
        <v>8.6</v>
      </c>
      <c r="F13" s="15">
        <v>150</v>
      </c>
      <c r="G13" s="15">
        <v>158</v>
      </c>
      <c r="H13" s="15">
        <v>155</v>
      </c>
      <c r="I13" s="15">
        <v>152</v>
      </c>
      <c r="J13" s="147">
        <f t="shared" si="0"/>
        <v>153.75</v>
      </c>
      <c r="K13" s="148"/>
      <c r="M13" s="66" t="s">
        <v>37</v>
      </c>
      <c r="N13" s="64">
        <v>0.375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8.1999999999999993</v>
      </c>
      <c r="E16" s="11">
        <v>8.1</v>
      </c>
      <c r="F16" s="22">
        <v>659</v>
      </c>
      <c r="G16" s="16"/>
      <c r="H16" s="23" t="s">
        <v>25</v>
      </c>
      <c r="I16" s="136">
        <v>4.26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58.37</v>
      </c>
      <c r="E17" s="11"/>
      <c r="F17" s="22">
        <v>167</v>
      </c>
      <c r="G17" s="16"/>
      <c r="H17" s="27" t="s">
        <v>27</v>
      </c>
      <c r="I17" s="138">
        <v>3.92</v>
      </c>
      <c r="J17" s="138"/>
      <c r="K17" s="139"/>
      <c r="M17" s="64">
        <v>6.7</v>
      </c>
      <c r="N17" s="28">
        <v>55</v>
      </c>
      <c r="O17" s="65">
        <v>0.03</v>
      </c>
      <c r="P17" s="2"/>
    </row>
    <row r="18" spans="1:16" x14ac:dyDescent="0.2">
      <c r="A18" s="2"/>
      <c r="C18" s="21" t="s">
        <v>47</v>
      </c>
      <c r="D18" s="11">
        <v>57.18</v>
      </c>
      <c r="E18" s="11"/>
      <c r="F18" s="22">
        <v>164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62.93</v>
      </c>
      <c r="E20" s="11"/>
      <c r="F20" s="22">
        <v>161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5.4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75.83</v>
      </c>
      <c r="E21" s="11"/>
      <c r="F21" s="22">
        <v>1289</v>
      </c>
      <c r="G21" s="16"/>
      <c r="H21" s="128">
        <v>4</v>
      </c>
      <c r="I21" s="130">
        <v>312</v>
      </c>
      <c r="J21" s="130">
        <v>97</v>
      </c>
      <c r="K21" s="132">
        <f>((I21-J21)/I21)</f>
        <v>0.6891025641025641</v>
      </c>
      <c r="M21" s="13">
        <v>2</v>
      </c>
      <c r="N21" s="35">
        <v>5.5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74.349999999999994</v>
      </c>
      <c r="E22" s="11">
        <v>8.3000000000000007</v>
      </c>
      <c r="F22" s="22">
        <v>510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492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73.63</v>
      </c>
      <c r="E24" s="11">
        <v>7.6</v>
      </c>
      <c r="F24" s="22">
        <v>1171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0.5055803571428571</v>
      </c>
      <c r="P24" s="2"/>
    </row>
    <row r="25" spans="1:16" x14ac:dyDescent="0.2">
      <c r="A25" s="2"/>
      <c r="C25" s="38" t="s">
        <v>63</v>
      </c>
      <c r="D25" s="15"/>
      <c r="E25" s="15"/>
      <c r="F25" s="39">
        <v>1159</v>
      </c>
      <c r="G25" s="16"/>
      <c r="M25" s="121" t="s">
        <v>64</v>
      </c>
      <c r="N25" s="122"/>
      <c r="O25" s="37">
        <f>(J10-J11)/J10</f>
        <v>0.40406320541760721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0.20454545454545456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2.3809523809523808E-2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91.55</v>
      </c>
      <c r="E28" s="33"/>
      <c r="F28" s="34"/>
      <c r="G28" s="46"/>
      <c r="H28" s="47" t="s">
        <v>25</v>
      </c>
      <c r="I28" s="33">
        <v>211</v>
      </c>
      <c r="J28" s="33">
        <v>181</v>
      </c>
      <c r="K28" s="34">
        <f>I28-J28</f>
        <v>30</v>
      </c>
      <c r="M28" s="126" t="s">
        <v>72</v>
      </c>
      <c r="N28" s="127"/>
      <c r="O28" s="69">
        <f>(J10-J13)/J10</f>
        <v>0.53724604966139955</v>
      </c>
      <c r="P28" s="2"/>
    </row>
    <row r="29" spans="1:16" x14ac:dyDescent="0.2">
      <c r="A29" s="2"/>
      <c r="B29" s="41"/>
      <c r="C29" s="45" t="s">
        <v>73</v>
      </c>
      <c r="D29" s="33">
        <v>73.150000000000006</v>
      </c>
      <c r="E29" s="33">
        <v>69.010000000000005</v>
      </c>
      <c r="F29" s="34">
        <v>94.34</v>
      </c>
      <c r="G29" s="48">
        <v>5.8</v>
      </c>
      <c r="H29" s="64" t="s">
        <v>27</v>
      </c>
      <c r="I29" s="35">
        <v>114</v>
      </c>
      <c r="J29" s="35">
        <v>100</v>
      </c>
      <c r="K29" s="36">
        <f>I29-J29</f>
        <v>14</v>
      </c>
      <c r="L29" s="49"/>
      <c r="M29" s="116" t="s">
        <v>74</v>
      </c>
      <c r="N29" s="117"/>
      <c r="O29" s="70">
        <f>(J9-J13)/J9</f>
        <v>0.7712053571428571</v>
      </c>
      <c r="P29" s="2"/>
    </row>
    <row r="30" spans="1:16" ht="15" customHeight="1" x14ac:dyDescent="0.2">
      <c r="A30" s="2"/>
      <c r="B30" s="41"/>
      <c r="C30" s="45" t="s">
        <v>75</v>
      </c>
      <c r="D30" s="33">
        <v>75.95</v>
      </c>
      <c r="E30" s="33">
        <v>64.16</v>
      </c>
      <c r="F30" s="34">
        <v>84.48</v>
      </c>
      <c r="P30" s="2"/>
    </row>
    <row r="31" spans="1:16" ht="15" customHeight="1" x14ac:dyDescent="0.2">
      <c r="A31" s="2"/>
      <c r="B31" s="41"/>
      <c r="C31" s="45" t="s">
        <v>76</v>
      </c>
      <c r="D31" s="33">
        <v>74.900000000000006</v>
      </c>
      <c r="E31" s="33">
        <v>54.15</v>
      </c>
      <c r="F31" s="34">
        <v>72.3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53.25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91.25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283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285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287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288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289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291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284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286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292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293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148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580</v>
      </c>
      <c r="G64" s="12"/>
      <c r="H64" s="12"/>
      <c r="I64" s="12"/>
      <c r="J64" s="141">
        <f>AVERAGE(F64:I64)</f>
        <v>580</v>
      </c>
      <c r="K64" s="142"/>
      <c r="M64" s="8">
        <v>2</v>
      </c>
      <c r="N64" s="143">
        <v>9.3000000000000007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440</v>
      </c>
      <c r="G65" s="12"/>
      <c r="H65" s="12"/>
      <c r="I65" s="12"/>
      <c r="J65" s="141">
        <f t="shared" ref="J65:J70" si="1">AVERAGE(F65:I65)</f>
        <v>440</v>
      </c>
      <c r="K65" s="142"/>
      <c r="M65" s="8">
        <v>3</v>
      </c>
      <c r="N65" s="143">
        <v>9.1999999999999993</v>
      </c>
      <c r="O65" s="144"/>
      <c r="P65" s="2"/>
    </row>
    <row r="66" spans="1:16" ht="15" customHeight="1" x14ac:dyDescent="0.2">
      <c r="A66" s="2"/>
      <c r="C66" s="9" t="s">
        <v>28</v>
      </c>
      <c r="D66" s="11">
        <v>59.02</v>
      </c>
      <c r="E66" s="11">
        <v>7.3</v>
      </c>
      <c r="F66" s="11"/>
      <c r="G66" s="11"/>
      <c r="H66" s="11">
        <v>734</v>
      </c>
      <c r="I66" s="11">
        <v>683</v>
      </c>
      <c r="J66" s="141">
        <f t="shared" si="1"/>
        <v>708.5</v>
      </c>
      <c r="K66" s="142"/>
      <c r="M66" s="8">
        <v>4</v>
      </c>
      <c r="N66" s="143">
        <v>9.3000000000000007</v>
      </c>
      <c r="O66" s="144"/>
      <c r="P66" s="2"/>
    </row>
    <row r="67" spans="1:16" ht="15" customHeight="1" x14ac:dyDescent="0.2">
      <c r="A67" s="2"/>
      <c r="C67" s="9" t="s">
        <v>29</v>
      </c>
      <c r="D67" s="11">
        <v>55.61</v>
      </c>
      <c r="E67" s="11">
        <v>8.1</v>
      </c>
      <c r="F67" s="11"/>
      <c r="G67" s="11"/>
      <c r="H67" s="11">
        <v>324</v>
      </c>
      <c r="I67" s="11">
        <v>336</v>
      </c>
      <c r="J67" s="141">
        <f t="shared" si="1"/>
        <v>330</v>
      </c>
      <c r="K67" s="142"/>
      <c r="M67" s="8">
        <v>5</v>
      </c>
      <c r="N67" s="143">
        <v>9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/>
      <c r="G68" s="62"/>
      <c r="H68" s="62">
        <v>265</v>
      </c>
      <c r="I68" s="62">
        <v>251</v>
      </c>
      <c r="J68" s="141">
        <f t="shared" si="1"/>
        <v>258</v>
      </c>
      <c r="K68" s="142"/>
      <c r="M68" s="13">
        <v>6</v>
      </c>
      <c r="N68" s="145">
        <v>7.6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/>
      <c r="G69" s="62"/>
      <c r="H69" s="62">
        <v>120</v>
      </c>
      <c r="I69" s="62">
        <v>105</v>
      </c>
      <c r="J69" s="141">
        <f t="shared" si="1"/>
        <v>112.5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57.62</v>
      </c>
      <c r="E70" s="15">
        <v>8.3000000000000007</v>
      </c>
      <c r="F70" s="15"/>
      <c r="G70" s="15"/>
      <c r="H70" s="15">
        <v>126</v>
      </c>
      <c r="I70" s="15">
        <v>102</v>
      </c>
      <c r="J70" s="147">
        <f t="shared" si="1"/>
        <v>114</v>
      </c>
      <c r="K70" s="148"/>
      <c r="M70" s="66" t="s">
        <v>37</v>
      </c>
      <c r="N70" s="64">
        <v>0.48099999999999998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20.49</v>
      </c>
      <c r="E73" s="11">
        <v>8.1</v>
      </c>
      <c r="F73" s="22">
        <v>845</v>
      </c>
      <c r="G73" s="16"/>
      <c r="H73" s="23" t="s">
        <v>25</v>
      </c>
      <c r="I73" s="136">
        <v>4.82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67.17</v>
      </c>
      <c r="E74" s="11"/>
      <c r="F74" s="22">
        <v>169</v>
      </c>
      <c r="G74" s="16"/>
      <c r="H74" s="27" t="s">
        <v>27</v>
      </c>
      <c r="I74" s="138">
        <v>4.0599999999999996</v>
      </c>
      <c r="J74" s="138"/>
      <c r="K74" s="139"/>
      <c r="M74" s="64">
        <v>6.7</v>
      </c>
      <c r="N74" s="28">
        <v>53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63.45</v>
      </c>
      <c r="E75" s="11"/>
      <c r="F75" s="22">
        <v>167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62.87</v>
      </c>
      <c r="E77" s="11"/>
      <c r="F77" s="22">
        <v>164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75.2</v>
      </c>
      <c r="E78" s="11"/>
      <c r="F78" s="22">
        <v>1390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5.8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74.650000000000006</v>
      </c>
      <c r="E79" s="11">
        <v>8.1999999999999993</v>
      </c>
      <c r="F79" s="22">
        <v>520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509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73.83</v>
      </c>
      <c r="E81" s="11">
        <v>7.4</v>
      </c>
      <c r="F81" s="22">
        <v>1165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0.53422724064925897</v>
      </c>
      <c r="P81" s="2"/>
    </row>
    <row r="82" spans="1:16" x14ac:dyDescent="0.2">
      <c r="A82" s="2"/>
      <c r="C82" s="38" t="s">
        <v>63</v>
      </c>
      <c r="D82" s="15"/>
      <c r="E82" s="15"/>
      <c r="F82" s="39">
        <v>1151</v>
      </c>
      <c r="G82" s="16"/>
      <c r="M82" s="121" t="s">
        <v>64</v>
      </c>
      <c r="N82" s="122"/>
      <c r="O82" s="37">
        <f>(J67-J68)/J67</f>
        <v>0.21818181818181817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0.56395348837209303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-1.3333333333333334E-2</v>
      </c>
      <c r="P84" s="2"/>
    </row>
    <row r="85" spans="1:16" x14ac:dyDescent="0.2">
      <c r="A85" s="2"/>
      <c r="B85" s="41"/>
      <c r="C85" s="45" t="s">
        <v>71</v>
      </c>
      <c r="D85" s="33">
        <v>91.1</v>
      </c>
      <c r="E85" s="33"/>
      <c r="F85" s="34"/>
      <c r="G85" s="46"/>
      <c r="H85" s="47" t="s">
        <v>25</v>
      </c>
      <c r="I85" s="33"/>
      <c r="J85" s="33"/>
      <c r="K85" s="34">
        <f>I85-J85</f>
        <v>0</v>
      </c>
      <c r="M85" s="126" t="s">
        <v>72</v>
      </c>
      <c r="N85" s="127"/>
      <c r="O85" s="69">
        <f>(J67-J70)/J67</f>
        <v>0.65454545454545454</v>
      </c>
      <c r="P85" s="2"/>
    </row>
    <row r="86" spans="1:16" x14ac:dyDescent="0.2">
      <c r="A86" s="2"/>
      <c r="B86" s="41"/>
      <c r="C86" s="45" t="s">
        <v>73</v>
      </c>
      <c r="D86" s="33">
        <v>72.599999999999994</v>
      </c>
      <c r="E86" s="33">
        <v>68.569999999999993</v>
      </c>
      <c r="F86" s="34">
        <v>94.45</v>
      </c>
      <c r="G86" s="48">
        <v>5.5</v>
      </c>
      <c r="H86" s="64" t="s">
        <v>27</v>
      </c>
      <c r="I86" s="35"/>
      <c r="J86" s="35"/>
      <c r="K86" s="36">
        <f>I86-J86</f>
        <v>0</v>
      </c>
      <c r="L86" s="49"/>
      <c r="M86" s="116" t="s">
        <v>74</v>
      </c>
      <c r="N86" s="117"/>
      <c r="O86" s="70">
        <f>(J66-J70)/J66</f>
        <v>0.83909668313338037</v>
      </c>
      <c r="P86" s="2"/>
    </row>
    <row r="87" spans="1:16" ht="15" customHeight="1" x14ac:dyDescent="0.2">
      <c r="A87" s="2"/>
      <c r="B87" s="41"/>
      <c r="C87" s="45" t="s">
        <v>75</v>
      </c>
      <c r="D87" s="33">
        <v>76.150000000000006</v>
      </c>
      <c r="E87" s="33">
        <v>64.19</v>
      </c>
      <c r="F87" s="34">
        <v>84.3</v>
      </c>
      <c r="P87" s="2"/>
    </row>
    <row r="88" spans="1:16" ht="15" customHeight="1" x14ac:dyDescent="0.2">
      <c r="A88" s="2"/>
      <c r="B88" s="41"/>
      <c r="C88" s="45" t="s">
        <v>76</v>
      </c>
      <c r="D88" s="33">
        <v>75.2</v>
      </c>
      <c r="E88" s="33">
        <v>54.29</v>
      </c>
      <c r="F88" s="34">
        <v>72.19</v>
      </c>
      <c r="P88" s="2"/>
    </row>
    <row r="89" spans="1:16" ht="15" customHeight="1" x14ac:dyDescent="0.2">
      <c r="A89" s="2"/>
      <c r="B89" s="41"/>
      <c r="C89" s="50" t="s">
        <v>77</v>
      </c>
      <c r="D89" s="96">
        <v>52.6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91.1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294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295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296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297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298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12</v>
      </c>
      <c r="P115" s="2"/>
    </row>
    <row r="116" spans="1:16" ht="15" customHeight="1" x14ac:dyDescent="0.2">
      <c r="A116" s="2"/>
      <c r="F116" s="63" t="s">
        <v>290</v>
      </c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623</v>
      </c>
      <c r="G119" s="12"/>
      <c r="H119" s="12"/>
      <c r="I119" s="12"/>
      <c r="J119" s="141">
        <f>AVERAGE(F119:I119)</f>
        <v>623</v>
      </c>
      <c r="K119" s="142"/>
      <c r="M119" s="8">
        <v>2</v>
      </c>
      <c r="N119" s="143">
        <v>9.3000000000000007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484</v>
      </c>
      <c r="G120" s="12"/>
      <c r="H120" s="12"/>
      <c r="I120" s="12"/>
      <c r="J120" s="141">
        <f t="shared" ref="J120:J125" si="2">AVERAGE(F120:I120)</f>
        <v>484</v>
      </c>
      <c r="K120" s="142"/>
      <c r="M120" s="8">
        <v>3</v>
      </c>
      <c r="N120" s="143">
        <v>9.1999999999999993</v>
      </c>
      <c r="O120" s="144"/>
      <c r="P120" s="2"/>
    </row>
    <row r="121" spans="1:16" x14ac:dyDescent="0.2">
      <c r="A121" s="2"/>
      <c r="C121" s="9" t="s">
        <v>28</v>
      </c>
      <c r="D121" s="11">
        <v>62.6</v>
      </c>
      <c r="E121" s="11">
        <v>7.4</v>
      </c>
      <c r="F121" s="11">
        <v>652</v>
      </c>
      <c r="G121" s="11">
        <v>679</v>
      </c>
      <c r="H121" s="11">
        <v>662</v>
      </c>
      <c r="I121" s="11">
        <v>710</v>
      </c>
      <c r="J121" s="141">
        <f t="shared" si="2"/>
        <v>675.75</v>
      </c>
      <c r="K121" s="142"/>
      <c r="M121" s="8">
        <v>4</v>
      </c>
      <c r="N121" s="143">
        <v>9.1</v>
      </c>
      <c r="O121" s="144"/>
      <c r="P121" s="2"/>
    </row>
    <row r="122" spans="1:16" x14ac:dyDescent="0.2">
      <c r="A122" s="2"/>
      <c r="C122" s="9" t="s">
        <v>29</v>
      </c>
      <c r="D122" s="11">
        <v>55.58</v>
      </c>
      <c r="E122" s="11">
        <v>8</v>
      </c>
      <c r="F122" s="11">
        <v>349</v>
      </c>
      <c r="G122" s="11">
        <v>296</v>
      </c>
      <c r="H122" s="11">
        <v>284</v>
      </c>
      <c r="I122" s="11">
        <v>301</v>
      </c>
      <c r="J122" s="141">
        <f t="shared" si="2"/>
        <v>307.5</v>
      </c>
      <c r="K122" s="142"/>
      <c r="M122" s="8">
        <v>5</v>
      </c>
      <c r="N122" s="143">
        <v>9.1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196</v>
      </c>
      <c r="G123" s="62">
        <v>178</v>
      </c>
      <c r="H123" s="62">
        <v>171</v>
      </c>
      <c r="I123" s="62">
        <v>165</v>
      </c>
      <c r="J123" s="141">
        <f t="shared" si="2"/>
        <v>177.5</v>
      </c>
      <c r="K123" s="142"/>
      <c r="M123" s="13">
        <v>6</v>
      </c>
      <c r="N123" s="145">
        <v>7.3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111</v>
      </c>
      <c r="G124" s="62">
        <v>115</v>
      </c>
      <c r="H124" s="62">
        <v>112</v>
      </c>
      <c r="I124" s="62">
        <v>120</v>
      </c>
      <c r="J124" s="141">
        <f t="shared" si="2"/>
        <v>114.5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53.76</v>
      </c>
      <c r="E125" s="15">
        <v>8.3000000000000007</v>
      </c>
      <c r="F125" s="15">
        <v>108</v>
      </c>
      <c r="G125" s="15">
        <v>112</v>
      </c>
      <c r="H125" s="15">
        <v>109</v>
      </c>
      <c r="I125" s="15">
        <v>117</v>
      </c>
      <c r="J125" s="147">
        <f t="shared" si="2"/>
        <v>111.5</v>
      </c>
      <c r="K125" s="148"/>
      <c r="M125" s="66" t="s">
        <v>37</v>
      </c>
      <c r="N125" s="64">
        <v>0.46500000000000002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10.14</v>
      </c>
      <c r="E128" s="11">
        <v>9.8000000000000007</v>
      </c>
      <c r="F128" s="22">
        <v>752</v>
      </c>
      <c r="G128" s="16"/>
      <c r="H128" s="23" t="s">
        <v>25</v>
      </c>
      <c r="I128" s="136">
        <v>4.6500000000000004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60.58</v>
      </c>
      <c r="E129" s="11"/>
      <c r="F129" s="22">
        <v>118</v>
      </c>
      <c r="G129" s="16"/>
      <c r="H129" s="27" t="s">
        <v>27</v>
      </c>
      <c r="I129" s="138">
        <v>4.18</v>
      </c>
      <c r="J129" s="138"/>
      <c r="K129" s="139"/>
      <c r="M129" s="64">
        <v>6.9</v>
      </c>
      <c r="N129" s="28">
        <v>77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60.35</v>
      </c>
      <c r="E130" s="11"/>
      <c r="F130" s="22">
        <v>115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57.88</v>
      </c>
      <c r="E132" s="11"/>
      <c r="F132" s="22">
        <v>112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74.44</v>
      </c>
      <c r="E133" s="11"/>
      <c r="F133" s="22">
        <v>1398</v>
      </c>
      <c r="G133" s="16"/>
      <c r="H133" s="128">
        <v>11</v>
      </c>
      <c r="I133" s="130">
        <v>361</v>
      </c>
      <c r="J133" s="130">
        <v>319</v>
      </c>
      <c r="K133" s="132">
        <f>((I133-J133)/I133)</f>
        <v>0.11634349030470914</v>
      </c>
      <c r="M133" s="13">
        <v>2</v>
      </c>
      <c r="N133" s="35">
        <v>5.6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74.52</v>
      </c>
      <c r="E134" s="11">
        <v>8.1999999999999993</v>
      </c>
      <c r="F134" s="22">
        <v>475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452</v>
      </c>
      <c r="G135" s="16"/>
      <c r="H135" s="128">
        <v>12</v>
      </c>
      <c r="I135" s="130">
        <v>208</v>
      </c>
      <c r="J135" s="130">
        <v>64</v>
      </c>
      <c r="K135" s="132">
        <f>((I135-J135)/I135)</f>
        <v>0.69230769230769229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73.650000000000006</v>
      </c>
      <c r="E136" s="11">
        <v>7.7</v>
      </c>
      <c r="F136" s="22">
        <v>1166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0.54495005549389564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1144</v>
      </c>
      <c r="G137" s="16"/>
      <c r="M137" s="121" t="s">
        <v>64</v>
      </c>
      <c r="N137" s="122"/>
      <c r="O137" s="37">
        <f>(J122-J123)/J122</f>
        <v>0.42276422764227645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0.35492957746478876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2.6200873362445413E-2</v>
      </c>
      <c r="P139" s="2"/>
    </row>
    <row r="140" spans="1:16" x14ac:dyDescent="0.2">
      <c r="A140" s="2"/>
      <c r="B140" s="41"/>
      <c r="C140" s="45" t="s">
        <v>71</v>
      </c>
      <c r="D140" s="33">
        <v>91.15</v>
      </c>
      <c r="E140" s="33"/>
      <c r="F140" s="34"/>
      <c r="G140" s="46"/>
      <c r="H140" s="47" t="s">
        <v>25</v>
      </c>
      <c r="I140" s="33">
        <v>361</v>
      </c>
      <c r="J140" s="33">
        <v>319</v>
      </c>
      <c r="K140" s="34">
        <f>I140-J140</f>
        <v>42</v>
      </c>
      <c r="M140" s="126" t="s">
        <v>72</v>
      </c>
      <c r="N140" s="127"/>
      <c r="O140" s="69">
        <f>(J122-J125)/J122</f>
        <v>0.63739837398373989</v>
      </c>
      <c r="P140" s="2"/>
    </row>
    <row r="141" spans="1:16" x14ac:dyDescent="0.2">
      <c r="A141" s="2"/>
      <c r="B141" s="41"/>
      <c r="C141" s="45" t="s">
        <v>73</v>
      </c>
      <c r="D141" s="33">
        <v>72.25</v>
      </c>
      <c r="E141" s="33">
        <v>68.5</v>
      </c>
      <c r="F141" s="34">
        <v>94.81</v>
      </c>
      <c r="G141" s="48">
        <v>5.5</v>
      </c>
      <c r="H141" s="64" t="s">
        <v>27</v>
      </c>
      <c r="I141" s="35">
        <v>121</v>
      </c>
      <c r="J141" s="35">
        <v>100</v>
      </c>
      <c r="K141" s="36">
        <f>I141-J141</f>
        <v>21</v>
      </c>
      <c r="L141" s="49"/>
      <c r="M141" s="116" t="s">
        <v>74</v>
      </c>
      <c r="N141" s="117"/>
      <c r="O141" s="70">
        <f>(J121-J125)/J121</f>
        <v>0.83499815020347756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76.650000000000006</v>
      </c>
      <c r="E142" s="33">
        <v>64.7</v>
      </c>
      <c r="F142" s="34">
        <v>84.41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74.349999999999994</v>
      </c>
      <c r="E143" s="33">
        <v>53.85</v>
      </c>
      <c r="F143" s="34">
        <v>72.48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53.82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91.45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299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274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300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164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301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302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303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304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305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306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307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309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308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F11-6B5C-4C43-B79A-ABCDA4F96F99}">
  <dimension ref="A1:S171"/>
  <sheetViews>
    <sheetView topLeftCell="A159" zoomScale="160" zoomScaleNormal="160" workbookViewId="0">
      <selection activeCell="L6" sqref="L6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113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768.33333333333337</v>
      </c>
    </row>
    <row r="7" spans="1:19" x14ac:dyDescent="0.2">
      <c r="A7" s="2"/>
      <c r="C7" s="9" t="s">
        <v>24</v>
      </c>
      <c r="D7" s="10"/>
      <c r="E7" s="10"/>
      <c r="F7" s="11">
        <v>602</v>
      </c>
      <c r="G7" s="12"/>
      <c r="H7" s="12"/>
      <c r="I7" s="12"/>
      <c r="J7" s="141">
        <f>AVERAGE(F7:I7)</f>
        <v>602</v>
      </c>
      <c r="K7" s="142"/>
      <c r="M7" s="8">
        <v>2</v>
      </c>
      <c r="N7" s="143">
        <v>9.3000000000000007</v>
      </c>
      <c r="O7" s="144"/>
      <c r="P7" s="2"/>
      <c r="R7" s="55" t="s">
        <v>25</v>
      </c>
      <c r="S7" s="71">
        <f>AVERAGE(J10,J67,J122)</f>
        <v>403.08333333333331</v>
      </c>
    </row>
    <row r="8" spans="1:19" x14ac:dyDescent="0.2">
      <c r="A8" s="2"/>
      <c r="C8" s="9" t="s">
        <v>26</v>
      </c>
      <c r="D8" s="10"/>
      <c r="E8" s="10"/>
      <c r="F8" s="11">
        <v>477</v>
      </c>
      <c r="G8" s="12"/>
      <c r="H8" s="12"/>
      <c r="I8" s="12"/>
      <c r="J8" s="141">
        <f t="shared" ref="J8:J13" si="0">AVERAGE(F8:I8)</f>
        <v>477</v>
      </c>
      <c r="K8" s="142"/>
      <c r="M8" s="8">
        <v>3</v>
      </c>
      <c r="N8" s="143">
        <v>9.1</v>
      </c>
      <c r="O8" s="144"/>
      <c r="P8" s="2"/>
      <c r="R8" s="55" t="s">
        <v>27</v>
      </c>
      <c r="S8" s="72">
        <f>AVERAGE(J13,J70,J125)</f>
        <v>157.83333333333334</v>
      </c>
    </row>
    <row r="9" spans="1:19" x14ac:dyDescent="0.2">
      <c r="A9" s="2"/>
      <c r="C9" s="9" t="s">
        <v>28</v>
      </c>
      <c r="D9" s="11">
        <v>59.02</v>
      </c>
      <c r="E9" s="11">
        <v>6.8</v>
      </c>
      <c r="F9" s="11">
        <v>666</v>
      </c>
      <c r="G9" s="11">
        <v>659</v>
      </c>
      <c r="H9" s="11">
        <v>671</v>
      </c>
      <c r="I9" s="11">
        <v>654</v>
      </c>
      <c r="J9" s="141">
        <f t="shared" si="0"/>
        <v>662.5</v>
      </c>
      <c r="K9" s="142"/>
      <c r="M9" s="8">
        <v>4</v>
      </c>
      <c r="N9" s="143">
        <v>8.9</v>
      </c>
      <c r="O9" s="144"/>
      <c r="P9" s="2"/>
      <c r="R9" s="73" t="s">
        <v>32</v>
      </c>
      <c r="S9" s="74">
        <f>S6-S8</f>
        <v>610.5</v>
      </c>
    </row>
    <row r="10" spans="1:19" x14ac:dyDescent="0.2">
      <c r="A10" s="2"/>
      <c r="C10" s="9" t="s">
        <v>29</v>
      </c>
      <c r="D10" s="11">
        <v>58.77</v>
      </c>
      <c r="E10" s="11">
        <v>8.4</v>
      </c>
      <c r="F10" s="11">
        <v>369</v>
      </c>
      <c r="G10" s="11">
        <v>361</v>
      </c>
      <c r="H10" s="11">
        <v>412</v>
      </c>
      <c r="I10" s="11">
        <v>381</v>
      </c>
      <c r="J10" s="141">
        <f t="shared" si="0"/>
        <v>380.75</v>
      </c>
      <c r="K10" s="142"/>
      <c r="M10" s="8">
        <v>5</v>
      </c>
      <c r="N10" s="143">
        <v>9</v>
      </c>
      <c r="O10" s="144"/>
      <c r="P10" s="2"/>
      <c r="R10" s="73" t="s">
        <v>30</v>
      </c>
      <c r="S10" s="75">
        <f>S7-S8</f>
        <v>245.24999999999997</v>
      </c>
    </row>
    <row r="11" spans="1:19" x14ac:dyDescent="0.2">
      <c r="A11" s="2"/>
      <c r="C11" s="9" t="s">
        <v>31</v>
      </c>
      <c r="D11" s="11"/>
      <c r="E11" s="11"/>
      <c r="F11" s="11">
        <v>284</v>
      </c>
      <c r="G11" s="62">
        <v>288</v>
      </c>
      <c r="H11" s="62">
        <v>301</v>
      </c>
      <c r="I11" s="62">
        <v>303</v>
      </c>
      <c r="J11" s="141">
        <f t="shared" si="0"/>
        <v>294</v>
      </c>
      <c r="K11" s="142"/>
      <c r="M11" s="13">
        <v>6</v>
      </c>
      <c r="N11" s="145">
        <v>7.5</v>
      </c>
      <c r="O11" s="146"/>
      <c r="P11" s="2"/>
      <c r="R11" s="76" t="s">
        <v>39</v>
      </c>
      <c r="S11" s="80">
        <f>S9/S6</f>
        <v>0.79457700650759211</v>
      </c>
    </row>
    <row r="12" spans="1:19" x14ac:dyDescent="0.2">
      <c r="A12" s="2"/>
      <c r="C12" s="9" t="s">
        <v>33</v>
      </c>
      <c r="D12" s="11"/>
      <c r="E12" s="11"/>
      <c r="F12" s="11">
        <v>121</v>
      </c>
      <c r="G12" s="62">
        <v>127</v>
      </c>
      <c r="H12" s="62">
        <v>138</v>
      </c>
      <c r="I12" s="62">
        <v>140</v>
      </c>
      <c r="J12" s="141">
        <f t="shared" si="0"/>
        <v>131.5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0.6084349803597271</v>
      </c>
    </row>
    <row r="13" spans="1:19" x14ac:dyDescent="0.2">
      <c r="A13" s="2"/>
      <c r="C13" s="14" t="s">
        <v>36</v>
      </c>
      <c r="D13" s="15">
        <v>58.41</v>
      </c>
      <c r="E13" s="15">
        <v>7.4</v>
      </c>
      <c r="F13" s="15">
        <v>129</v>
      </c>
      <c r="G13" s="15">
        <v>134</v>
      </c>
      <c r="H13" s="15">
        <v>145</v>
      </c>
      <c r="I13" s="15">
        <v>149</v>
      </c>
      <c r="J13" s="147">
        <f t="shared" si="0"/>
        <v>139.25</v>
      </c>
      <c r="K13" s="148"/>
      <c r="M13" s="66" t="s">
        <v>37</v>
      </c>
      <c r="N13" s="64">
        <v>0.379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14.42</v>
      </c>
      <c r="E16" s="11">
        <v>9.6999999999999993</v>
      </c>
      <c r="F16" s="22">
        <v>1007</v>
      </c>
      <c r="G16" s="16"/>
      <c r="H16" s="23" t="s">
        <v>25</v>
      </c>
      <c r="I16" s="136">
        <v>5.72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63.3</v>
      </c>
      <c r="E17" s="11"/>
      <c r="F17" s="22">
        <v>114</v>
      </c>
      <c r="G17" s="16"/>
      <c r="H17" s="27" t="s">
        <v>27</v>
      </c>
      <c r="I17" s="138">
        <v>5.15</v>
      </c>
      <c r="J17" s="138"/>
      <c r="K17" s="139"/>
      <c r="M17" s="64">
        <v>6.9</v>
      </c>
      <c r="N17" s="28">
        <v>65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63.2</v>
      </c>
      <c r="E18" s="11"/>
      <c r="F18" s="22">
        <v>132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64.05</v>
      </c>
      <c r="E20" s="11"/>
      <c r="F20" s="22">
        <v>121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74.89</v>
      </c>
      <c r="E21" s="11"/>
      <c r="F21" s="22">
        <v>1337</v>
      </c>
      <c r="G21" s="16"/>
      <c r="H21" s="128">
        <v>11</v>
      </c>
      <c r="I21" s="130">
        <v>381</v>
      </c>
      <c r="J21" s="130">
        <v>311</v>
      </c>
      <c r="K21" s="132">
        <f>((I21-J21)/I21)</f>
        <v>0.18372703412073491</v>
      </c>
      <c r="M21" s="13">
        <v>2</v>
      </c>
      <c r="N21" s="35">
        <v>5.3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72.77</v>
      </c>
      <c r="E22" s="11">
        <v>8</v>
      </c>
      <c r="F22" s="22">
        <v>424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411</v>
      </c>
      <c r="G23" s="16"/>
      <c r="H23" s="128">
        <v>13</v>
      </c>
      <c r="I23" s="130">
        <v>316</v>
      </c>
      <c r="J23" s="130">
        <v>166</v>
      </c>
      <c r="K23" s="132">
        <f>((I23-J23)/I23)</f>
        <v>0.47468354430379744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75.61</v>
      </c>
      <c r="E24" s="11">
        <v>7.4</v>
      </c>
      <c r="F24" s="22">
        <v>971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0.42528301886792452</v>
      </c>
      <c r="P24" s="2"/>
    </row>
    <row r="25" spans="1:16" x14ac:dyDescent="0.2">
      <c r="A25" s="2"/>
      <c r="C25" s="38" t="s">
        <v>63</v>
      </c>
      <c r="D25" s="15"/>
      <c r="E25" s="15"/>
      <c r="F25" s="39">
        <v>955</v>
      </c>
      <c r="G25" s="16"/>
      <c r="M25" s="121" t="s">
        <v>64</v>
      </c>
      <c r="N25" s="122"/>
      <c r="O25" s="37">
        <f>(J10-J11)/J10</f>
        <v>0.22783978988837819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0.55272108843537415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-5.8935361216730035E-2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90.89</v>
      </c>
      <c r="E28" s="33"/>
      <c r="F28" s="34"/>
      <c r="G28" s="46"/>
      <c r="H28" s="47" t="s">
        <v>25</v>
      </c>
      <c r="I28" s="33">
        <v>541</v>
      </c>
      <c r="J28" s="33">
        <v>455</v>
      </c>
      <c r="K28" s="34">
        <f>I28-J28</f>
        <v>86</v>
      </c>
      <c r="M28" s="126" t="s">
        <v>72</v>
      </c>
      <c r="N28" s="127"/>
      <c r="O28" s="69">
        <f>(J10-J13)/J10</f>
        <v>0.63427445830597506</v>
      </c>
      <c r="P28" s="2"/>
    </row>
    <row r="29" spans="1:16" x14ac:dyDescent="0.2">
      <c r="A29" s="2"/>
      <c r="B29" s="41"/>
      <c r="C29" s="45" t="s">
        <v>73</v>
      </c>
      <c r="D29" s="33">
        <v>72.95</v>
      </c>
      <c r="E29" s="33">
        <v>68.05</v>
      </c>
      <c r="F29" s="34">
        <v>93.29</v>
      </c>
      <c r="G29" s="48">
        <v>5.6</v>
      </c>
      <c r="H29" s="64" t="s">
        <v>27</v>
      </c>
      <c r="I29" s="35">
        <v>144</v>
      </c>
      <c r="J29" s="35">
        <v>122</v>
      </c>
      <c r="K29" s="36">
        <f>I29-J29</f>
        <v>22</v>
      </c>
      <c r="L29" s="49"/>
      <c r="M29" s="116" t="s">
        <v>74</v>
      </c>
      <c r="N29" s="117"/>
      <c r="O29" s="70">
        <f>(J9-J13)/J9</f>
        <v>0.78981132075471694</v>
      </c>
      <c r="P29" s="2"/>
    </row>
    <row r="30" spans="1:16" ht="15" customHeight="1" x14ac:dyDescent="0.2">
      <c r="A30" s="2"/>
      <c r="B30" s="41"/>
      <c r="C30" s="45" t="s">
        <v>75</v>
      </c>
      <c r="D30" s="33">
        <v>76.05</v>
      </c>
      <c r="E30" s="33">
        <v>63.82</v>
      </c>
      <c r="F30" s="34">
        <v>83.92</v>
      </c>
      <c r="P30" s="2"/>
    </row>
    <row r="31" spans="1:16" ht="15" customHeight="1" x14ac:dyDescent="0.2">
      <c r="A31" s="2"/>
      <c r="B31" s="41"/>
      <c r="C31" s="45" t="s">
        <v>76</v>
      </c>
      <c r="D31" s="33">
        <v>74.75</v>
      </c>
      <c r="E31" s="33">
        <v>53.13</v>
      </c>
      <c r="F31" s="34">
        <v>71.09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56.69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90.77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310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314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315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316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313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311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312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317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318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148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590</v>
      </c>
      <c r="G64" s="12"/>
      <c r="H64" s="12"/>
      <c r="I64" s="12"/>
      <c r="J64" s="141">
        <f>AVERAGE(F64:I64)</f>
        <v>590</v>
      </c>
      <c r="K64" s="142"/>
      <c r="M64" s="8">
        <v>2</v>
      </c>
      <c r="N64" s="143">
        <v>9.1999999999999993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464</v>
      </c>
      <c r="G65" s="12"/>
      <c r="H65" s="12"/>
      <c r="I65" s="12"/>
      <c r="J65" s="141">
        <f t="shared" ref="J65:J70" si="1">AVERAGE(F65:I65)</f>
        <v>464</v>
      </c>
      <c r="K65" s="142"/>
      <c r="M65" s="8">
        <v>3</v>
      </c>
      <c r="N65" s="143">
        <v>9.1</v>
      </c>
      <c r="O65" s="144"/>
      <c r="P65" s="2"/>
    </row>
    <row r="66" spans="1:16" ht="15" customHeight="1" x14ac:dyDescent="0.2">
      <c r="A66" s="2"/>
      <c r="C66" s="9" t="s">
        <v>28</v>
      </c>
      <c r="D66" s="11">
        <v>60.45</v>
      </c>
      <c r="E66" s="11">
        <v>7.2</v>
      </c>
      <c r="F66" s="11">
        <v>749</v>
      </c>
      <c r="G66" s="11">
        <v>822</v>
      </c>
      <c r="H66" s="11">
        <v>879</v>
      </c>
      <c r="I66" s="11">
        <v>911</v>
      </c>
      <c r="J66" s="141">
        <f t="shared" si="1"/>
        <v>840.25</v>
      </c>
      <c r="K66" s="142"/>
      <c r="M66" s="8">
        <v>4</v>
      </c>
      <c r="N66" s="143">
        <v>8.9</v>
      </c>
      <c r="O66" s="144"/>
      <c r="P66" s="2"/>
    </row>
    <row r="67" spans="1:16" ht="15" customHeight="1" x14ac:dyDescent="0.2">
      <c r="A67" s="2"/>
      <c r="C67" s="9" t="s">
        <v>29</v>
      </c>
      <c r="D67" s="11">
        <v>58.02</v>
      </c>
      <c r="E67" s="11">
        <v>8.3000000000000007</v>
      </c>
      <c r="F67" s="11">
        <v>376</v>
      </c>
      <c r="G67" s="11">
        <v>369</v>
      </c>
      <c r="H67" s="11">
        <v>389</v>
      </c>
      <c r="I67" s="11">
        <v>407</v>
      </c>
      <c r="J67" s="141">
        <f t="shared" si="1"/>
        <v>385.25</v>
      </c>
      <c r="K67" s="142"/>
      <c r="M67" s="8">
        <v>5</v>
      </c>
      <c r="N67" s="143">
        <v>9.1999999999999993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240</v>
      </c>
      <c r="G68" s="62">
        <v>202</v>
      </c>
      <c r="H68" s="62">
        <v>224</v>
      </c>
      <c r="I68" s="62">
        <v>247</v>
      </c>
      <c r="J68" s="141">
        <f t="shared" si="1"/>
        <v>228.25</v>
      </c>
      <c r="K68" s="142"/>
      <c r="M68" s="13">
        <v>6</v>
      </c>
      <c r="N68" s="145">
        <v>7.3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148</v>
      </c>
      <c r="G69" s="62">
        <v>142</v>
      </c>
      <c r="H69" s="62">
        <v>153</v>
      </c>
      <c r="I69" s="62">
        <v>164</v>
      </c>
      <c r="J69" s="141">
        <f t="shared" si="1"/>
        <v>151.75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58.82</v>
      </c>
      <c r="E70" s="15">
        <v>7.4</v>
      </c>
      <c r="F70" s="15">
        <v>145</v>
      </c>
      <c r="G70" s="15">
        <v>138</v>
      </c>
      <c r="H70" s="15">
        <v>149</v>
      </c>
      <c r="I70" s="15">
        <v>160</v>
      </c>
      <c r="J70" s="147">
        <f t="shared" si="1"/>
        <v>148</v>
      </c>
      <c r="K70" s="148"/>
      <c r="M70" s="66" t="s">
        <v>37</v>
      </c>
      <c r="N70" s="64">
        <v>0.34300000000000003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20.28</v>
      </c>
      <c r="E73" s="11">
        <v>10.1</v>
      </c>
      <c r="F73" s="22">
        <v>934</v>
      </c>
      <c r="G73" s="16"/>
      <c r="H73" s="23" t="s">
        <v>25</v>
      </c>
      <c r="I73" s="136">
        <v>4.1500000000000004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62.94</v>
      </c>
      <c r="E74" s="11"/>
      <c r="F74" s="22">
        <v>138</v>
      </c>
      <c r="G74" s="16"/>
      <c r="H74" s="27" t="s">
        <v>27</v>
      </c>
      <c r="I74" s="138">
        <v>3.81</v>
      </c>
      <c r="J74" s="138"/>
      <c r="K74" s="139"/>
      <c r="M74" s="64">
        <v>6.8</v>
      </c>
      <c r="N74" s="28">
        <v>56</v>
      </c>
      <c r="O74" s="65">
        <v>0.05</v>
      </c>
      <c r="P74" s="2"/>
    </row>
    <row r="75" spans="1:16" ht="15" customHeight="1" x14ac:dyDescent="0.2">
      <c r="A75" s="2"/>
      <c r="C75" s="21" t="s">
        <v>47</v>
      </c>
      <c r="D75" s="11">
        <v>62.92</v>
      </c>
      <c r="E75" s="11"/>
      <c r="F75" s="22">
        <v>135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65.38</v>
      </c>
      <c r="E77" s="11"/>
      <c r="F77" s="22">
        <v>131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5.8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75.2</v>
      </c>
      <c r="E78" s="11"/>
      <c r="F78" s="22">
        <v>1397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6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68.92</v>
      </c>
      <c r="E79" s="11">
        <v>7.9</v>
      </c>
      <c r="F79" s="22">
        <v>430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418</v>
      </c>
      <c r="G80" s="16"/>
      <c r="H80" s="128">
        <v>5</v>
      </c>
      <c r="I80" s="130">
        <v>285</v>
      </c>
      <c r="J80" s="130">
        <v>128</v>
      </c>
      <c r="K80" s="132">
        <f>((I80-J80)/I80)</f>
        <v>0.55087719298245619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76.010000000000005</v>
      </c>
      <c r="E81" s="11">
        <v>7</v>
      </c>
      <c r="F81" s="22">
        <v>960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0.5415055043141922</v>
      </c>
      <c r="P81" s="2"/>
    </row>
    <row r="82" spans="1:16" x14ac:dyDescent="0.2">
      <c r="A82" s="2"/>
      <c r="C82" s="38" t="s">
        <v>63</v>
      </c>
      <c r="D82" s="15"/>
      <c r="E82" s="15"/>
      <c r="F82" s="39">
        <v>949</v>
      </c>
      <c r="G82" s="16"/>
      <c r="M82" s="121" t="s">
        <v>64</v>
      </c>
      <c r="N82" s="122"/>
      <c r="O82" s="37">
        <f>(J67-J68)/J67</f>
        <v>0.40752757949383517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0.33515881708652795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2.4711696869851731E-2</v>
      </c>
      <c r="P84" s="2"/>
    </row>
    <row r="85" spans="1:16" x14ac:dyDescent="0.2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25</v>
      </c>
      <c r="I85" s="33">
        <v>233</v>
      </c>
      <c r="J85" s="33">
        <v>219</v>
      </c>
      <c r="K85" s="34">
        <f>I85-J85</f>
        <v>14</v>
      </c>
      <c r="M85" s="126" t="s">
        <v>72</v>
      </c>
      <c r="N85" s="127"/>
      <c r="O85" s="69">
        <f>(J67-J70)/J67</f>
        <v>0.61583387410772228</v>
      </c>
      <c r="P85" s="2"/>
    </row>
    <row r="86" spans="1:16" x14ac:dyDescent="0.2">
      <c r="A86" s="2"/>
      <c r="B86" s="41"/>
      <c r="C86" s="45" t="s">
        <v>73</v>
      </c>
      <c r="D86" s="33">
        <v>72.7</v>
      </c>
      <c r="E86" s="33">
        <v>68.28</v>
      </c>
      <c r="F86" s="34">
        <v>93.92</v>
      </c>
      <c r="G86" s="48">
        <v>5.8</v>
      </c>
      <c r="H86" s="64" t="s">
        <v>27</v>
      </c>
      <c r="I86" s="35">
        <v>138</v>
      </c>
      <c r="J86" s="35">
        <v>131</v>
      </c>
      <c r="K86" s="36">
        <f>I86-J86</f>
        <v>7</v>
      </c>
      <c r="L86" s="49"/>
      <c r="M86" s="116" t="s">
        <v>74</v>
      </c>
      <c r="N86" s="117"/>
      <c r="O86" s="70">
        <f>(J66-J70)/J66</f>
        <v>0.82386194584944961</v>
      </c>
      <c r="P86" s="2"/>
    </row>
    <row r="87" spans="1:16" ht="15" customHeight="1" x14ac:dyDescent="0.2">
      <c r="A87" s="2"/>
      <c r="B87" s="41"/>
      <c r="C87" s="45" t="s">
        <v>75</v>
      </c>
      <c r="D87" s="33">
        <v>76.599999999999994</v>
      </c>
      <c r="E87" s="33">
        <v>64.2</v>
      </c>
      <c r="F87" s="34">
        <v>83.81</v>
      </c>
      <c r="P87" s="2"/>
    </row>
    <row r="88" spans="1:16" ht="15" customHeight="1" x14ac:dyDescent="0.2">
      <c r="A88" s="2"/>
      <c r="B88" s="41"/>
      <c r="C88" s="45" t="s">
        <v>76</v>
      </c>
      <c r="D88" s="33">
        <v>75.099999999999994</v>
      </c>
      <c r="E88" s="33">
        <v>53.33</v>
      </c>
      <c r="F88" s="34">
        <v>71.010000000000005</v>
      </c>
      <c r="P88" s="2"/>
    </row>
    <row r="89" spans="1:16" ht="15" customHeight="1" x14ac:dyDescent="0.2">
      <c r="A89" s="2"/>
      <c r="B89" s="41"/>
      <c r="C89" s="50" t="s">
        <v>77</v>
      </c>
      <c r="D89" s="96">
        <v>52.95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91.3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319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322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323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324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326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325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320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321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327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328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97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568</v>
      </c>
      <c r="G119" s="12"/>
      <c r="H119" s="12"/>
      <c r="I119" s="12"/>
      <c r="J119" s="141">
        <f>AVERAGE(F119:I119)</f>
        <v>568</v>
      </c>
      <c r="K119" s="142"/>
      <c r="M119" s="8">
        <v>2</v>
      </c>
      <c r="N119" s="143">
        <v>9.1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435</v>
      </c>
      <c r="G120" s="12"/>
      <c r="H120" s="12"/>
      <c r="I120" s="12"/>
      <c r="J120" s="141">
        <f t="shared" ref="J120:J125" si="2">AVERAGE(F120:I120)</f>
        <v>435</v>
      </c>
      <c r="K120" s="142"/>
      <c r="M120" s="8">
        <v>3</v>
      </c>
      <c r="N120" s="143">
        <v>9</v>
      </c>
      <c r="O120" s="144"/>
      <c r="P120" s="2"/>
    </row>
    <row r="121" spans="1:16" x14ac:dyDescent="0.2">
      <c r="A121" s="2"/>
      <c r="C121" s="9" t="s">
        <v>28</v>
      </c>
      <c r="D121" s="11">
        <v>64.64</v>
      </c>
      <c r="E121" s="11">
        <v>6.3</v>
      </c>
      <c r="F121" s="11">
        <v>872</v>
      </c>
      <c r="G121" s="11">
        <v>798</v>
      </c>
      <c r="H121" s="11">
        <v>774</v>
      </c>
      <c r="I121" s="11">
        <v>765</v>
      </c>
      <c r="J121" s="141">
        <f t="shared" si="2"/>
        <v>802.25</v>
      </c>
      <c r="K121" s="142"/>
      <c r="M121" s="8">
        <v>4</v>
      </c>
      <c r="N121" s="143">
        <v>9</v>
      </c>
      <c r="O121" s="144"/>
      <c r="P121" s="2"/>
    </row>
    <row r="122" spans="1:16" x14ac:dyDescent="0.2">
      <c r="A122" s="2"/>
      <c r="C122" s="9" t="s">
        <v>29</v>
      </c>
      <c r="D122" s="11">
        <v>60.83</v>
      </c>
      <c r="E122" s="11">
        <v>8.3000000000000007</v>
      </c>
      <c r="F122" s="11">
        <v>416</v>
      </c>
      <c r="G122" s="11">
        <v>437</v>
      </c>
      <c r="H122" s="11">
        <v>451</v>
      </c>
      <c r="I122" s="11">
        <v>469</v>
      </c>
      <c r="J122" s="141">
        <f t="shared" si="2"/>
        <v>443.25</v>
      </c>
      <c r="K122" s="142"/>
      <c r="M122" s="8">
        <v>5</v>
      </c>
      <c r="N122" s="143">
        <v>9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287</v>
      </c>
      <c r="G123" s="62">
        <v>310</v>
      </c>
      <c r="H123" s="62">
        <v>312</v>
      </c>
      <c r="I123" s="62">
        <v>321</v>
      </c>
      <c r="J123" s="141">
        <f t="shared" si="2"/>
        <v>307.5</v>
      </c>
      <c r="K123" s="142"/>
      <c r="M123" s="13">
        <v>6</v>
      </c>
      <c r="N123" s="145">
        <v>7.5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172</v>
      </c>
      <c r="G124" s="62">
        <v>175</v>
      </c>
      <c r="H124" s="62">
        <v>190</v>
      </c>
      <c r="I124" s="62">
        <v>195</v>
      </c>
      <c r="J124" s="141">
        <f t="shared" si="2"/>
        <v>183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59.17</v>
      </c>
      <c r="E125" s="15">
        <v>7.9</v>
      </c>
      <c r="F125" s="15">
        <v>174</v>
      </c>
      <c r="G125" s="15">
        <v>180</v>
      </c>
      <c r="H125" s="15">
        <v>192</v>
      </c>
      <c r="I125" s="15">
        <v>199</v>
      </c>
      <c r="J125" s="147">
        <f t="shared" si="2"/>
        <v>186.25</v>
      </c>
      <c r="K125" s="148"/>
      <c r="M125" s="66" t="s">
        <v>37</v>
      </c>
      <c r="N125" s="64">
        <v>0.36399999999999999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8.51</v>
      </c>
      <c r="E128" s="11">
        <v>9.6999999999999993</v>
      </c>
      <c r="F128" s="22">
        <v>1075</v>
      </c>
      <c r="G128" s="16"/>
      <c r="H128" s="23" t="s">
        <v>25</v>
      </c>
      <c r="I128" s="136">
        <v>4.75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62.84</v>
      </c>
      <c r="E129" s="11"/>
      <c r="F129" s="22">
        <v>179</v>
      </c>
      <c r="G129" s="16"/>
      <c r="H129" s="27" t="s">
        <v>27</v>
      </c>
      <c r="I129" s="138">
        <v>4.42</v>
      </c>
      <c r="J129" s="138"/>
      <c r="K129" s="139"/>
      <c r="M129" s="64">
        <v>6.8</v>
      </c>
      <c r="N129" s="28">
        <v>75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63.27</v>
      </c>
      <c r="E130" s="11"/>
      <c r="F130" s="22">
        <v>174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64.290000000000006</v>
      </c>
      <c r="E132" s="11"/>
      <c r="F132" s="22">
        <v>175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71.680000000000007</v>
      </c>
      <c r="E133" s="11"/>
      <c r="F133" s="22">
        <v>1322</v>
      </c>
      <c r="G133" s="16"/>
      <c r="H133" s="128">
        <v>1</v>
      </c>
      <c r="I133" s="130">
        <v>445</v>
      </c>
      <c r="J133" s="130">
        <v>246</v>
      </c>
      <c r="K133" s="132">
        <f>((I133-J133)/I133)</f>
        <v>0.44719101123595506</v>
      </c>
      <c r="M133" s="13">
        <v>2</v>
      </c>
      <c r="N133" s="35">
        <v>5.8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75.489999999999995</v>
      </c>
      <c r="E134" s="11">
        <v>8.1999999999999993</v>
      </c>
      <c r="F134" s="22">
        <v>452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421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74.459999999999994</v>
      </c>
      <c r="E136" s="11">
        <v>7.6</v>
      </c>
      <c r="F136" s="22">
        <v>1032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0.44749143035213462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974</v>
      </c>
      <c r="G137" s="16"/>
      <c r="M137" s="121" t="s">
        <v>64</v>
      </c>
      <c r="N137" s="122"/>
      <c r="O137" s="37">
        <f>(J122-J123)/J122</f>
        <v>0.30626057529610828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0.40487804878048783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-1.7759562841530054E-2</v>
      </c>
      <c r="P139" s="2"/>
    </row>
    <row r="140" spans="1:16" x14ac:dyDescent="0.2">
      <c r="A140" s="2"/>
      <c r="B140" s="41"/>
      <c r="C140" s="45" t="s">
        <v>71</v>
      </c>
      <c r="D140" s="33">
        <v>91.5</v>
      </c>
      <c r="E140" s="33"/>
      <c r="F140" s="34"/>
      <c r="G140" s="46"/>
      <c r="H140" s="47" t="s">
        <v>25</v>
      </c>
      <c r="I140" s="33">
        <v>305</v>
      </c>
      <c r="J140" s="33">
        <v>239</v>
      </c>
      <c r="K140" s="34">
        <f>I140-J140</f>
        <v>66</v>
      </c>
      <c r="M140" s="126" t="s">
        <v>72</v>
      </c>
      <c r="N140" s="127"/>
      <c r="O140" s="69">
        <f>(J122-J125)/J122</f>
        <v>0.57980823463056963</v>
      </c>
      <c r="P140" s="2"/>
    </row>
    <row r="141" spans="1:16" x14ac:dyDescent="0.2">
      <c r="A141" s="2"/>
      <c r="B141" s="41"/>
      <c r="C141" s="45" t="s">
        <v>73</v>
      </c>
      <c r="D141" s="33">
        <v>73.2</v>
      </c>
      <c r="E141" s="33">
        <v>69.010000000000005</v>
      </c>
      <c r="F141" s="34">
        <v>94.28</v>
      </c>
      <c r="G141" s="48">
        <v>5.5</v>
      </c>
      <c r="H141" s="64" t="s">
        <v>27</v>
      </c>
      <c r="I141" s="35">
        <v>223</v>
      </c>
      <c r="J141" s="35">
        <v>198</v>
      </c>
      <c r="K141" s="36">
        <f>I141-J141</f>
        <v>25</v>
      </c>
      <c r="L141" s="49"/>
      <c r="M141" s="116" t="s">
        <v>74</v>
      </c>
      <c r="N141" s="117"/>
      <c r="O141" s="70">
        <f>(J121-J125)/J121</f>
        <v>0.76784044873792456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76.45</v>
      </c>
      <c r="E142" s="33">
        <v>63.93</v>
      </c>
      <c r="F142" s="34">
        <v>83.62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74.599999999999994</v>
      </c>
      <c r="E143" s="33">
        <v>53.82</v>
      </c>
      <c r="F143" s="34">
        <v>72.14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54.35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91.6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329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332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336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335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333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331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330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338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337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1400-5561-41A6-9A69-860DD3CFFDE6}">
  <dimension ref="A1:S171"/>
  <sheetViews>
    <sheetView topLeftCell="G102" zoomScale="264" zoomScaleNormal="264" workbookViewId="0">
      <selection activeCell="L126" sqref="L126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113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730.5</v>
      </c>
    </row>
    <row r="7" spans="1:19" x14ac:dyDescent="0.2">
      <c r="A7" s="2"/>
      <c r="C7" s="9" t="s">
        <v>24</v>
      </c>
      <c r="D7" s="10"/>
      <c r="E7" s="10"/>
      <c r="F7" s="11">
        <v>591</v>
      </c>
      <c r="G7" s="12"/>
      <c r="H7" s="12"/>
      <c r="I7" s="12"/>
      <c r="J7" s="141">
        <f>AVERAGE(F7:I7)</f>
        <v>591</v>
      </c>
      <c r="K7" s="142"/>
      <c r="M7" s="8">
        <v>2</v>
      </c>
      <c r="N7" s="143">
        <v>9.3000000000000007</v>
      </c>
      <c r="O7" s="144"/>
      <c r="P7" s="2"/>
      <c r="R7" s="55" t="s">
        <v>25</v>
      </c>
      <c r="S7" s="71">
        <f>AVERAGE(J10,J67,J122)</f>
        <v>401.75</v>
      </c>
    </row>
    <row r="8" spans="1:19" x14ac:dyDescent="0.2">
      <c r="A8" s="2"/>
      <c r="C8" s="9" t="s">
        <v>26</v>
      </c>
      <c r="D8" s="10"/>
      <c r="E8" s="10"/>
      <c r="F8" s="11">
        <v>468</v>
      </c>
      <c r="G8" s="12"/>
      <c r="H8" s="12"/>
      <c r="I8" s="12"/>
      <c r="J8" s="141">
        <f t="shared" ref="J8:J13" si="0">AVERAGE(F8:I8)</f>
        <v>468</v>
      </c>
      <c r="K8" s="142"/>
      <c r="M8" s="8">
        <v>3</v>
      </c>
      <c r="N8" s="143">
        <v>9.1</v>
      </c>
      <c r="O8" s="144"/>
      <c r="P8" s="2"/>
      <c r="R8" s="55" t="s">
        <v>27</v>
      </c>
      <c r="S8" s="72">
        <f>AVERAGE(J13,J70,J125)</f>
        <v>172.66666666666666</v>
      </c>
    </row>
    <row r="9" spans="1:19" x14ac:dyDescent="0.2">
      <c r="A9" s="2"/>
      <c r="C9" s="9" t="s">
        <v>28</v>
      </c>
      <c r="D9" s="11">
        <v>62.67</v>
      </c>
      <c r="E9" s="11">
        <v>6.8</v>
      </c>
      <c r="F9" s="11">
        <v>618</v>
      </c>
      <c r="G9" s="11">
        <v>632</v>
      </c>
      <c r="H9" s="11">
        <v>622</v>
      </c>
      <c r="I9" s="11">
        <v>608</v>
      </c>
      <c r="J9" s="141">
        <f t="shared" si="0"/>
        <v>620</v>
      </c>
      <c r="K9" s="142"/>
      <c r="M9" s="8">
        <v>4</v>
      </c>
      <c r="N9" s="143">
        <v>8.9</v>
      </c>
      <c r="O9" s="144"/>
      <c r="P9" s="2"/>
      <c r="R9" s="73" t="s">
        <v>32</v>
      </c>
      <c r="S9" s="74">
        <f>S6-S8</f>
        <v>557.83333333333337</v>
      </c>
    </row>
    <row r="10" spans="1:19" x14ac:dyDescent="0.2">
      <c r="A10" s="2"/>
      <c r="C10" s="9" t="s">
        <v>29</v>
      </c>
      <c r="D10" s="11">
        <v>62.88</v>
      </c>
      <c r="E10" s="11">
        <v>8.4</v>
      </c>
      <c r="F10" s="11">
        <v>439</v>
      </c>
      <c r="G10" s="11">
        <v>434</v>
      </c>
      <c r="H10" s="11">
        <v>391</v>
      </c>
      <c r="I10" s="11">
        <v>339</v>
      </c>
      <c r="J10" s="141">
        <f t="shared" si="0"/>
        <v>400.75</v>
      </c>
      <c r="K10" s="142"/>
      <c r="M10" s="8">
        <v>5</v>
      </c>
      <c r="N10" s="143">
        <v>8.8000000000000007</v>
      </c>
      <c r="O10" s="144"/>
      <c r="P10" s="2"/>
      <c r="R10" s="73" t="s">
        <v>30</v>
      </c>
      <c r="S10" s="75">
        <f>S7-S8</f>
        <v>229.08333333333334</v>
      </c>
    </row>
    <row r="11" spans="1:19" x14ac:dyDescent="0.2">
      <c r="A11" s="2"/>
      <c r="C11" s="9" t="s">
        <v>31</v>
      </c>
      <c r="D11" s="11"/>
      <c r="E11" s="11"/>
      <c r="F11" s="11">
        <v>368</v>
      </c>
      <c r="G11" s="62">
        <v>377</v>
      </c>
      <c r="H11" s="62">
        <v>329</v>
      </c>
      <c r="I11" s="62">
        <v>275</v>
      </c>
      <c r="J11" s="141">
        <f t="shared" si="0"/>
        <v>337.25</v>
      </c>
      <c r="K11" s="142"/>
      <c r="M11" s="13">
        <v>6</v>
      </c>
      <c r="N11" s="145">
        <v>7.4</v>
      </c>
      <c r="O11" s="146"/>
      <c r="P11" s="2"/>
      <c r="R11" s="76" t="s">
        <v>39</v>
      </c>
      <c r="S11" s="80">
        <f>S9/S6</f>
        <v>0.76363221537759529</v>
      </c>
    </row>
    <row r="12" spans="1:19" x14ac:dyDescent="0.2">
      <c r="A12" s="2"/>
      <c r="C12" s="9" t="s">
        <v>33</v>
      </c>
      <c r="D12" s="11"/>
      <c r="E12" s="11"/>
      <c r="F12" s="11">
        <v>198</v>
      </c>
      <c r="G12" s="62">
        <v>200</v>
      </c>
      <c r="H12" s="62">
        <v>195</v>
      </c>
      <c r="I12" s="62">
        <v>172</v>
      </c>
      <c r="J12" s="141">
        <f t="shared" si="0"/>
        <v>191.25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0.57021364862061819</v>
      </c>
    </row>
    <row r="13" spans="1:19" x14ac:dyDescent="0.2">
      <c r="A13" s="2"/>
      <c r="C13" s="14" t="s">
        <v>36</v>
      </c>
      <c r="D13" s="15">
        <v>62.42</v>
      </c>
      <c r="E13" s="15">
        <v>7.8</v>
      </c>
      <c r="F13" s="15">
        <v>205</v>
      </c>
      <c r="G13" s="15">
        <v>213</v>
      </c>
      <c r="H13" s="15">
        <v>206</v>
      </c>
      <c r="I13" s="15">
        <v>181</v>
      </c>
      <c r="J13" s="147">
        <f t="shared" si="0"/>
        <v>201.25</v>
      </c>
      <c r="K13" s="148"/>
      <c r="M13" s="66" t="s">
        <v>37</v>
      </c>
      <c r="N13" s="64">
        <v>0.41199999999999998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17.809999999999999</v>
      </c>
      <c r="E16" s="11">
        <v>10.1</v>
      </c>
      <c r="F16" s="22">
        <v>1144</v>
      </c>
      <c r="G16" s="16"/>
      <c r="H16" s="23" t="s">
        <v>25</v>
      </c>
      <c r="I16" s="136">
        <v>5.38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64.48</v>
      </c>
      <c r="E17" s="11"/>
      <c r="F17" s="22">
        <v>209</v>
      </c>
      <c r="G17" s="16"/>
      <c r="H17" s="27" t="s">
        <v>27</v>
      </c>
      <c r="I17" s="138">
        <v>4.93</v>
      </c>
      <c r="J17" s="138"/>
      <c r="K17" s="139"/>
      <c r="M17" s="64">
        <v>6.8</v>
      </c>
      <c r="N17" s="28">
        <v>66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65.39</v>
      </c>
      <c r="E18" s="11"/>
      <c r="F18" s="22">
        <v>197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64.22</v>
      </c>
      <c r="E20" s="11"/>
      <c r="F20" s="22">
        <v>188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5.4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74.97</v>
      </c>
      <c r="E21" s="11"/>
      <c r="F21" s="22">
        <v>1297</v>
      </c>
      <c r="G21" s="16"/>
      <c r="H21" s="128">
        <v>6</v>
      </c>
      <c r="I21" s="130">
        <v>333</v>
      </c>
      <c r="J21" s="130">
        <v>145</v>
      </c>
      <c r="K21" s="132">
        <f>((I21-J21)/I21)</f>
        <v>0.56456456456456461</v>
      </c>
      <c r="M21" s="13">
        <v>2</v>
      </c>
      <c r="N21" s="35">
        <v>5.6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72.08</v>
      </c>
      <c r="E22" s="11">
        <v>7.3</v>
      </c>
      <c r="F22" s="22">
        <v>409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387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74.55</v>
      </c>
      <c r="E24" s="11">
        <v>6.7</v>
      </c>
      <c r="F24" s="22">
        <v>907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0.35362903225806452</v>
      </c>
      <c r="P24" s="2"/>
    </row>
    <row r="25" spans="1:16" x14ac:dyDescent="0.2">
      <c r="A25" s="2"/>
      <c r="C25" s="38" t="s">
        <v>63</v>
      </c>
      <c r="D25" s="15"/>
      <c r="E25" s="15"/>
      <c r="F25" s="39">
        <v>881</v>
      </c>
      <c r="G25" s="16"/>
      <c r="M25" s="121" t="s">
        <v>64</v>
      </c>
      <c r="N25" s="122"/>
      <c r="O25" s="37">
        <f>(J10-J11)/J10</f>
        <v>0.1584529008109794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0.43291326908821348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-5.2287581699346407E-2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90.91</v>
      </c>
      <c r="E28" s="33"/>
      <c r="F28" s="34"/>
      <c r="G28" s="46"/>
      <c r="H28" s="47" t="s">
        <v>25</v>
      </c>
      <c r="I28" s="33">
        <v>606</v>
      </c>
      <c r="J28" s="33">
        <v>511</v>
      </c>
      <c r="K28" s="34">
        <f>I28-J28</f>
        <v>95</v>
      </c>
      <c r="M28" s="126" t="s">
        <v>72</v>
      </c>
      <c r="N28" s="127"/>
      <c r="O28" s="69">
        <f>(J10-J13)/J10</f>
        <v>0.49781659388646288</v>
      </c>
      <c r="P28" s="2"/>
    </row>
    <row r="29" spans="1:16" x14ac:dyDescent="0.2">
      <c r="A29" s="2"/>
      <c r="B29" s="41"/>
      <c r="C29" s="45" t="s">
        <v>73</v>
      </c>
      <c r="D29" s="33">
        <v>73.05</v>
      </c>
      <c r="E29" s="33">
        <v>68.22</v>
      </c>
      <c r="F29" s="34">
        <v>93.39</v>
      </c>
      <c r="G29" s="48">
        <v>5.6</v>
      </c>
      <c r="H29" s="64" t="s">
        <v>27</v>
      </c>
      <c r="I29" s="35">
        <v>223</v>
      </c>
      <c r="J29" s="35">
        <v>203</v>
      </c>
      <c r="K29" s="36">
        <f>I29-J29</f>
        <v>20</v>
      </c>
      <c r="L29" s="49"/>
      <c r="M29" s="116" t="s">
        <v>74</v>
      </c>
      <c r="N29" s="117"/>
      <c r="O29" s="70">
        <f>(J9-J13)/J9</f>
        <v>0.67540322580645162</v>
      </c>
      <c r="P29" s="2"/>
    </row>
    <row r="30" spans="1:16" ht="15" customHeight="1" x14ac:dyDescent="0.2">
      <c r="A30" s="2"/>
      <c r="B30" s="41"/>
      <c r="C30" s="45" t="s">
        <v>75</v>
      </c>
      <c r="D30" s="33">
        <v>75.55</v>
      </c>
      <c r="E30" s="33">
        <v>63.34</v>
      </c>
      <c r="F30" s="34">
        <v>83.84</v>
      </c>
      <c r="P30" s="2"/>
    </row>
    <row r="31" spans="1:16" ht="15" customHeight="1" x14ac:dyDescent="0.2">
      <c r="A31" s="2"/>
      <c r="B31" s="41"/>
      <c r="C31" s="45" t="s">
        <v>76</v>
      </c>
      <c r="D31" s="33">
        <v>74.849999999999994</v>
      </c>
      <c r="E31" s="33">
        <v>53.8</v>
      </c>
      <c r="F31" s="34">
        <v>71.88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54.22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91.01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339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343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344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345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342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348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340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341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346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347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12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624</v>
      </c>
      <c r="G64" s="12"/>
      <c r="H64" s="12"/>
      <c r="I64" s="12"/>
      <c r="J64" s="141">
        <f>AVERAGE(F64:I64)</f>
        <v>624</v>
      </c>
      <c r="K64" s="142"/>
      <c r="M64" s="8">
        <v>2</v>
      </c>
      <c r="N64" s="143">
        <v>9.4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484</v>
      </c>
      <c r="G65" s="12"/>
      <c r="H65" s="12"/>
      <c r="I65" s="12"/>
      <c r="J65" s="141">
        <f t="shared" ref="J65:J70" si="1">AVERAGE(F65:I65)</f>
        <v>484</v>
      </c>
      <c r="K65" s="142"/>
      <c r="M65" s="8">
        <v>3</v>
      </c>
      <c r="N65" s="143">
        <v>9.3000000000000007</v>
      </c>
      <c r="O65" s="144"/>
      <c r="P65" s="2"/>
    </row>
    <row r="66" spans="1:16" ht="15" customHeight="1" x14ac:dyDescent="0.2">
      <c r="A66" s="2"/>
      <c r="C66" s="9" t="s">
        <v>28</v>
      </c>
      <c r="D66" s="11">
        <v>60.12</v>
      </c>
      <c r="E66" s="11">
        <v>8.1999999999999993</v>
      </c>
      <c r="F66" s="11">
        <v>796</v>
      </c>
      <c r="G66" s="11">
        <v>812</v>
      </c>
      <c r="H66" s="11">
        <v>751</v>
      </c>
      <c r="I66" s="11">
        <v>694</v>
      </c>
      <c r="J66" s="141">
        <f t="shared" si="1"/>
        <v>763.25</v>
      </c>
      <c r="K66" s="142"/>
      <c r="M66" s="8">
        <v>4</v>
      </c>
      <c r="N66" s="143">
        <v>9</v>
      </c>
      <c r="O66" s="144"/>
      <c r="P66" s="2"/>
    </row>
    <row r="67" spans="1:16" ht="15" customHeight="1" x14ac:dyDescent="0.2">
      <c r="A67" s="2"/>
      <c r="C67" s="9" t="s">
        <v>29</v>
      </c>
      <c r="D67" s="11">
        <v>60.35</v>
      </c>
      <c r="E67" s="11">
        <v>8.4</v>
      </c>
      <c r="F67" s="11">
        <v>399</v>
      </c>
      <c r="G67" s="11">
        <v>382</v>
      </c>
      <c r="H67" s="11">
        <v>396</v>
      </c>
      <c r="I67" s="11">
        <v>382</v>
      </c>
      <c r="J67" s="141">
        <f t="shared" si="1"/>
        <v>389.75</v>
      </c>
      <c r="K67" s="142"/>
      <c r="M67" s="8">
        <v>5</v>
      </c>
      <c r="N67" s="143">
        <v>8.9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279</v>
      </c>
      <c r="G68" s="62">
        <v>272</v>
      </c>
      <c r="H68" s="62">
        <v>265</v>
      </c>
      <c r="I68" s="62">
        <v>246</v>
      </c>
      <c r="J68" s="141">
        <f t="shared" si="1"/>
        <v>265.5</v>
      </c>
      <c r="K68" s="142"/>
      <c r="M68" s="13">
        <v>6</v>
      </c>
      <c r="N68" s="145">
        <v>7.4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182</v>
      </c>
      <c r="G69" s="62">
        <v>174</v>
      </c>
      <c r="H69" s="62">
        <v>167</v>
      </c>
      <c r="I69" s="62">
        <v>148</v>
      </c>
      <c r="J69" s="141">
        <f t="shared" si="1"/>
        <v>167.75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61.8</v>
      </c>
      <c r="E70" s="15">
        <v>8</v>
      </c>
      <c r="F70" s="15">
        <v>183</v>
      </c>
      <c r="G70" s="15">
        <v>178</v>
      </c>
      <c r="H70" s="15">
        <v>173</v>
      </c>
      <c r="I70" s="15">
        <v>153</v>
      </c>
      <c r="J70" s="147">
        <f t="shared" si="1"/>
        <v>171.75</v>
      </c>
      <c r="K70" s="148"/>
      <c r="M70" s="66" t="s">
        <v>37</v>
      </c>
      <c r="N70" s="64">
        <v>0.41499999999999998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28.66</v>
      </c>
      <c r="E73" s="11">
        <v>10.1</v>
      </c>
      <c r="F73" s="22">
        <v>898</v>
      </c>
      <c r="G73" s="16"/>
      <c r="H73" s="23" t="s">
        <v>25</v>
      </c>
      <c r="I73" s="136">
        <v>5.35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64.349999999999994</v>
      </c>
      <c r="E74" s="11"/>
      <c r="F74" s="22">
        <v>190</v>
      </c>
      <c r="G74" s="16"/>
      <c r="H74" s="27" t="s">
        <v>27</v>
      </c>
      <c r="I74" s="138">
        <v>4.6500000000000004</v>
      </c>
      <c r="J74" s="138"/>
      <c r="K74" s="139"/>
      <c r="M74" s="64">
        <v>6.9</v>
      </c>
      <c r="N74" s="28">
        <v>78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68.3</v>
      </c>
      <c r="E75" s="11"/>
      <c r="F75" s="22">
        <v>184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65.92</v>
      </c>
      <c r="E77" s="11"/>
      <c r="F77" s="22">
        <v>178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74.58</v>
      </c>
      <c r="E78" s="11"/>
      <c r="F78" s="22">
        <v>1392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5.6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75.069999999999993</v>
      </c>
      <c r="E79" s="11">
        <v>7.4</v>
      </c>
      <c r="F79" s="22">
        <v>416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405</v>
      </c>
      <c r="G80" s="16"/>
      <c r="H80" s="128">
        <v>2</v>
      </c>
      <c r="I80" s="130">
        <v>382</v>
      </c>
      <c r="J80" s="130">
        <v>142</v>
      </c>
      <c r="K80" s="132">
        <f>((I80-J80)/I80)</f>
        <v>0.62827225130890052</v>
      </c>
      <c r="M80" s="123" t="s">
        <v>60</v>
      </c>
      <c r="N80" s="124"/>
      <c r="O80" s="125"/>
      <c r="P80" s="2"/>
    </row>
    <row r="81" spans="1:17" x14ac:dyDescent="0.2">
      <c r="A81" s="2"/>
      <c r="C81" s="21" t="s">
        <v>61</v>
      </c>
      <c r="D81" s="11">
        <v>75.819999999999993</v>
      </c>
      <c r="E81" s="11">
        <v>6.1</v>
      </c>
      <c r="F81" s="22">
        <v>752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0.48935473304945953</v>
      </c>
      <c r="P81" s="2"/>
    </row>
    <row r="82" spans="1:17" x14ac:dyDescent="0.2">
      <c r="A82" s="2"/>
      <c r="C82" s="38" t="s">
        <v>63</v>
      </c>
      <c r="D82" s="15"/>
      <c r="E82" s="15"/>
      <c r="F82" s="39">
        <v>733</v>
      </c>
      <c r="G82" s="16"/>
      <c r="M82" s="121" t="s">
        <v>64</v>
      </c>
      <c r="N82" s="122"/>
      <c r="O82" s="37">
        <f>(J67-J68)/J67</f>
        <v>0.31879409878127002</v>
      </c>
      <c r="P82" s="2"/>
      <c r="Q82" s="63" t="s">
        <v>359</v>
      </c>
    </row>
    <row r="83" spans="1:17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0.36817325800376649</v>
      </c>
      <c r="P83" s="2"/>
    </row>
    <row r="84" spans="1:17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-2.3845007451564829E-2</v>
      </c>
      <c r="P84" s="2"/>
    </row>
    <row r="85" spans="1:17" x14ac:dyDescent="0.2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25</v>
      </c>
      <c r="I85" s="33">
        <v>425</v>
      </c>
      <c r="J85" s="33">
        <v>377</v>
      </c>
      <c r="K85" s="34">
        <f>I85-J85</f>
        <v>48</v>
      </c>
      <c r="M85" s="126" t="s">
        <v>72</v>
      </c>
      <c r="N85" s="127"/>
      <c r="O85" s="69">
        <f>(J67-J70)/J67</f>
        <v>0.55933290570878769</v>
      </c>
      <c r="P85" s="2"/>
    </row>
    <row r="86" spans="1:17" x14ac:dyDescent="0.2">
      <c r="A86" s="2"/>
      <c r="B86" s="41"/>
      <c r="C86" s="45" t="s">
        <v>73</v>
      </c>
      <c r="D86" s="33">
        <v>72.650000000000006</v>
      </c>
      <c r="E86" s="33">
        <v>68.66</v>
      </c>
      <c r="F86" s="34">
        <v>94.51</v>
      </c>
      <c r="G86" s="48">
        <v>5.5</v>
      </c>
      <c r="H86" s="64" t="s">
        <v>27</v>
      </c>
      <c r="I86" s="35">
        <v>198</v>
      </c>
      <c r="J86" s="35">
        <v>163</v>
      </c>
      <c r="K86" s="36">
        <f>I86-J86</f>
        <v>35</v>
      </c>
      <c r="L86" s="49"/>
      <c r="M86" s="116" t="s">
        <v>74</v>
      </c>
      <c r="N86" s="117"/>
      <c r="O86" s="70">
        <f>(J66-J70)/J66</f>
        <v>0.77497543399934488</v>
      </c>
      <c r="P86" s="2"/>
    </row>
    <row r="87" spans="1:17" ht="15" customHeight="1" x14ac:dyDescent="0.2">
      <c r="A87" s="2"/>
      <c r="B87" s="41"/>
      <c r="C87" s="45" t="s">
        <v>75</v>
      </c>
      <c r="D87" s="33">
        <v>78.849999999999994</v>
      </c>
      <c r="E87" s="33">
        <v>64.849999999999994</v>
      </c>
      <c r="F87" s="34">
        <v>82.25</v>
      </c>
      <c r="P87" s="2"/>
    </row>
    <row r="88" spans="1:17" ht="15" customHeight="1" x14ac:dyDescent="0.2">
      <c r="A88" s="2"/>
      <c r="B88" s="41"/>
      <c r="C88" s="45" t="s">
        <v>76</v>
      </c>
      <c r="D88" s="33">
        <v>76.25</v>
      </c>
      <c r="E88" s="33">
        <v>55.38</v>
      </c>
      <c r="F88" s="34">
        <v>72.64</v>
      </c>
      <c r="P88" s="2"/>
    </row>
    <row r="89" spans="1:17" ht="15" customHeight="1" x14ac:dyDescent="0.2">
      <c r="A89" s="2"/>
      <c r="B89" s="41"/>
      <c r="C89" s="50" t="s">
        <v>77</v>
      </c>
      <c r="D89" s="96">
        <v>54.72</v>
      </c>
      <c r="E89" s="96"/>
      <c r="F89" s="34"/>
      <c r="G89" s="51"/>
      <c r="P89" s="2"/>
    </row>
    <row r="90" spans="1:17" ht="15" customHeight="1" x14ac:dyDescent="0.2">
      <c r="A90" s="2"/>
      <c r="B90" s="41"/>
      <c r="C90" s="45" t="s">
        <v>78</v>
      </c>
      <c r="D90" s="33">
        <v>91.36</v>
      </c>
      <c r="E90" s="33"/>
      <c r="F90" s="52"/>
      <c r="G90" s="53" t="s">
        <v>79</v>
      </c>
      <c r="P90" s="2"/>
    </row>
    <row r="91" spans="1:17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7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7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7" x14ac:dyDescent="0.2">
      <c r="A94" s="2"/>
      <c r="P94" s="2"/>
    </row>
    <row r="95" spans="1:17" x14ac:dyDescent="0.2">
      <c r="A95" s="2"/>
      <c r="P95" s="2"/>
    </row>
    <row r="96" spans="1:17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349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350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351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173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352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353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355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354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356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357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358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360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361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97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579</v>
      </c>
      <c r="G119" s="12"/>
      <c r="H119" s="12"/>
      <c r="I119" s="12"/>
      <c r="J119" s="141">
        <f>AVERAGE(F119:I119)</f>
        <v>579</v>
      </c>
      <c r="K119" s="142"/>
      <c r="M119" s="8">
        <v>2</v>
      </c>
      <c r="N119" s="143">
        <v>9.3000000000000007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426</v>
      </c>
      <c r="G120" s="12"/>
      <c r="H120" s="12"/>
      <c r="I120" s="12"/>
      <c r="J120" s="141">
        <f t="shared" ref="J120:J125" si="2">AVERAGE(F120:I120)</f>
        <v>426</v>
      </c>
      <c r="K120" s="142"/>
      <c r="M120" s="8">
        <v>3</v>
      </c>
      <c r="N120" s="143">
        <v>9.1999999999999993</v>
      </c>
      <c r="O120" s="144"/>
      <c r="P120" s="2"/>
    </row>
    <row r="121" spans="1:16" x14ac:dyDescent="0.2">
      <c r="A121" s="2"/>
      <c r="C121" s="9" t="s">
        <v>28</v>
      </c>
      <c r="D121" s="11">
        <v>63.39</v>
      </c>
      <c r="E121" s="11">
        <v>6.4</v>
      </c>
      <c r="F121" s="11">
        <v>749</v>
      </c>
      <c r="G121" s="11">
        <v>865</v>
      </c>
      <c r="H121" s="11">
        <v>837</v>
      </c>
      <c r="I121" s="11">
        <v>782</v>
      </c>
      <c r="J121" s="141">
        <f t="shared" si="2"/>
        <v>808.25</v>
      </c>
      <c r="K121" s="142"/>
      <c r="M121" s="8">
        <v>4</v>
      </c>
      <c r="N121" s="143">
        <v>8.8000000000000007</v>
      </c>
      <c r="O121" s="144"/>
      <c r="P121" s="2"/>
    </row>
    <row r="122" spans="1:16" x14ac:dyDescent="0.2">
      <c r="A122" s="2"/>
      <c r="C122" s="9" t="s">
        <v>29</v>
      </c>
      <c r="D122" s="11">
        <v>61.6</v>
      </c>
      <c r="E122" s="11">
        <v>8.6</v>
      </c>
      <c r="F122" s="11">
        <v>403</v>
      </c>
      <c r="G122" s="11">
        <v>422</v>
      </c>
      <c r="H122" s="11">
        <v>431</v>
      </c>
      <c r="I122" s="11">
        <v>403</v>
      </c>
      <c r="J122" s="141">
        <f t="shared" si="2"/>
        <v>414.75</v>
      </c>
      <c r="K122" s="142"/>
      <c r="M122" s="8">
        <v>5</v>
      </c>
      <c r="N122" s="143">
        <v>8.9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258</v>
      </c>
      <c r="G123" s="62">
        <v>270</v>
      </c>
      <c r="H123" s="62">
        <v>255</v>
      </c>
      <c r="I123" s="62">
        <v>236</v>
      </c>
      <c r="J123" s="141">
        <f t="shared" si="2"/>
        <v>254.75</v>
      </c>
      <c r="K123" s="142"/>
      <c r="M123" s="13">
        <v>6</v>
      </c>
      <c r="N123" s="145">
        <v>7.5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146</v>
      </c>
      <c r="G124" s="62">
        <v>148</v>
      </c>
      <c r="H124" s="62">
        <v>140</v>
      </c>
      <c r="I124" s="62">
        <v>135</v>
      </c>
      <c r="J124" s="141">
        <f t="shared" si="2"/>
        <v>142.25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59.57</v>
      </c>
      <c r="E125" s="15">
        <v>8.1</v>
      </c>
      <c r="F125" s="15">
        <v>149</v>
      </c>
      <c r="G125" s="15">
        <v>151</v>
      </c>
      <c r="H125" s="15">
        <v>144</v>
      </c>
      <c r="I125" s="15">
        <v>136</v>
      </c>
      <c r="J125" s="147">
        <f t="shared" si="2"/>
        <v>145</v>
      </c>
      <c r="K125" s="148"/>
      <c r="M125" s="66" t="s">
        <v>37</v>
      </c>
      <c r="N125" s="64">
        <v>0.38600000000000001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13.02</v>
      </c>
      <c r="E128" s="11">
        <v>9.1999999999999993</v>
      </c>
      <c r="F128" s="22">
        <v>1074</v>
      </c>
      <c r="G128" s="16"/>
      <c r="H128" s="23" t="s">
        <v>25</v>
      </c>
      <c r="I128" s="136">
        <v>4.8499999999999996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63.27</v>
      </c>
      <c r="E129" s="11"/>
      <c r="F129" s="22">
        <v>154</v>
      </c>
      <c r="G129" s="16"/>
      <c r="H129" s="27" t="s">
        <v>27</v>
      </c>
      <c r="I129" s="138">
        <v>4.5599999999999996</v>
      </c>
      <c r="J129" s="138"/>
      <c r="K129" s="139"/>
      <c r="M129" s="64">
        <v>6.9</v>
      </c>
      <c r="N129" s="28">
        <v>85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63.6</v>
      </c>
      <c r="E130" s="11"/>
      <c r="F130" s="22">
        <v>152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64.37</v>
      </c>
      <c r="E132" s="11"/>
      <c r="F132" s="22">
        <v>155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72.459999999999994</v>
      </c>
      <c r="E133" s="11"/>
      <c r="F133" s="22">
        <v>1443</v>
      </c>
      <c r="G133" s="16"/>
      <c r="H133" s="128">
        <v>13</v>
      </c>
      <c r="I133" s="130">
        <v>242</v>
      </c>
      <c r="J133" s="130">
        <v>191</v>
      </c>
      <c r="K133" s="132">
        <f>((I133-J133)/I133)</f>
        <v>0.21074380165289255</v>
      </c>
      <c r="M133" s="13">
        <v>2</v>
      </c>
      <c r="N133" s="35">
        <v>5.6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76.010000000000005</v>
      </c>
      <c r="E134" s="11">
        <v>7.7</v>
      </c>
      <c r="F134" s="22">
        <v>488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432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75.63</v>
      </c>
      <c r="E136" s="11">
        <v>7.5</v>
      </c>
      <c r="F136" s="22">
        <v>826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0.48685431487782244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785</v>
      </c>
      <c r="G137" s="16"/>
      <c r="M137" s="121" t="s">
        <v>64</v>
      </c>
      <c r="N137" s="122"/>
      <c r="O137" s="37">
        <f>(J122-J123)/J122</f>
        <v>0.38577456298975288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0.44160942100098133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-1.9332161687170474E-2</v>
      </c>
      <c r="P139" s="2"/>
    </row>
    <row r="140" spans="1:16" x14ac:dyDescent="0.2">
      <c r="A140" s="2"/>
      <c r="B140" s="41"/>
      <c r="C140" s="45" t="s">
        <v>71</v>
      </c>
      <c r="D140" s="33">
        <v>91.6</v>
      </c>
      <c r="E140" s="33"/>
      <c r="F140" s="34"/>
      <c r="G140" s="46"/>
      <c r="H140" s="47" t="s">
        <v>25</v>
      </c>
      <c r="I140" s="33">
        <v>302</v>
      </c>
      <c r="J140" s="33">
        <v>230</v>
      </c>
      <c r="K140" s="34">
        <f>I140-J140</f>
        <v>72</v>
      </c>
      <c r="M140" s="126" t="s">
        <v>72</v>
      </c>
      <c r="N140" s="127"/>
      <c r="O140" s="69">
        <f>(J122-J125)/J122</f>
        <v>0.6503918022905365</v>
      </c>
      <c r="P140" s="2"/>
    </row>
    <row r="141" spans="1:16" x14ac:dyDescent="0.2">
      <c r="A141" s="2"/>
      <c r="B141" s="41"/>
      <c r="C141" s="45" t="s">
        <v>73</v>
      </c>
      <c r="D141" s="33">
        <v>73.55</v>
      </c>
      <c r="E141" s="33">
        <v>69.45</v>
      </c>
      <c r="F141" s="34">
        <v>94.42</v>
      </c>
      <c r="G141" s="48">
        <v>5.3</v>
      </c>
      <c r="H141" s="64" t="s">
        <v>27</v>
      </c>
      <c r="I141" s="35">
        <v>196</v>
      </c>
      <c r="J141" s="35">
        <v>172</v>
      </c>
      <c r="K141" s="36">
        <f>I141-J141</f>
        <v>24</v>
      </c>
      <c r="L141" s="49"/>
      <c r="M141" s="116" t="s">
        <v>74</v>
      </c>
      <c r="N141" s="117"/>
      <c r="O141" s="70">
        <f>(J121-J125)/J121</f>
        <v>0.82060006186204759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76.349999999999994</v>
      </c>
      <c r="E142" s="33">
        <v>63.02</v>
      </c>
      <c r="F142" s="34">
        <v>82.54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74.8</v>
      </c>
      <c r="E143" s="33">
        <v>54.5</v>
      </c>
      <c r="F143" s="34">
        <v>72.86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54.7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91.25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362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366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334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367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368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365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364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363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370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369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2CB-C289-40DF-883B-709DA1A63C51}">
  <dimension ref="A1:S171"/>
  <sheetViews>
    <sheetView topLeftCell="A161" zoomScale="130" zoomScaleNormal="130" workbookViewId="0">
      <selection activeCell="Q127" sqref="Q127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148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769.25</v>
      </c>
    </row>
    <row r="7" spans="1:19" x14ac:dyDescent="0.2">
      <c r="A7" s="2"/>
      <c r="C7" s="9" t="s">
        <v>24</v>
      </c>
      <c r="D7" s="10"/>
      <c r="E7" s="10"/>
      <c r="F7" s="11">
        <v>590</v>
      </c>
      <c r="G7" s="12"/>
      <c r="H7" s="12"/>
      <c r="I7" s="12"/>
      <c r="J7" s="141">
        <f>AVERAGE(F7:I7)</f>
        <v>590</v>
      </c>
      <c r="K7" s="142"/>
      <c r="M7" s="8">
        <v>2</v>
      </c>
      <c r="N7" s="143">
        <v>8.1</v>
      </c>
      <c r="O7" s="144"/>
      <c r="P7" s="2"/>
      <c r="R7" s="55" t="s">
        <v>25</v>
      </c>
      <c r="S7" s="71">
        <f>AVERAGE(J10,J67,J122)</f>
        <v>394.58333333333331</v>
      </c>
    </row>
    <row r="8" spans="1:19" x14ac:dyDescent="0.2">
      <c r="A8" s="2"/>
      <c r="C8" s="9" t="s">
        <v>26</v>
      </c>
      <c r="D8" s="10"/>
      <c r="E8" s="10"/>
      <c r="F8" s="11">
        <v>445</v>
      </c>
      <c r="G8" s="12"/>
      <c r="H8" s="12"/>
      <c r="I8" s="12"/>
      <c r="J8" s="141">
        <f t="shared" ref="J8:J13" si="0">AVERAGE(F8:I8)</f>
        <v>445</v>
      </c>
      <c r="K8" s="142"/>
      <c r="M8" s="8">
        <v>3</v>
      </c>
      <c r="N8" s="143">
        <v>9.3000000000000007</v>
      </c>
      <c r="O8" s="144"/>
      <c r="P8" s="2"/>
      <c r="R8" s="55" t="s">
        <v>27</v>
      </c>
      <c r="S8" s="72">
        <f>AVERAGE(J13,J70,J125)</f>
        <v>223.58333333333334</v>
      </c>
    </row>
    <row r="9" spans="1:19" x14ac:dyDescent="0.2">
      <c r="A9" s="2"/>
      <c r="C9" s="9" t="s">
        <v>28</v>
      </c>
      <c r="D9" s="11">
        <v>60.21</v>
      </c>
      <c r="E9" s="11">
        <v>6.6</v>
      </c>
      <c r="F9" s="11">
        <v>815</v>
      </c>
      <c r="G9" s="11">
        <v>859</v>
      </c>
      <c r="H9" s="11">
        <v>830</v>
      </c>
      <c r="I9" s="11">
        <v>812</v>
      </c>
      <c r="J9" s="141">
        <f t="shared" si="0"/>
        <v>829</v>
      </c>
      <c r="K9" s="142"/>
      <c r="M9" s="8">
        <v>4</v>
      </c>
      <c r="N9" s="143">
        <v>9</v>
      </c>
      <c r="O9" s="144"/>
      <c r="P9" s="2"/>
      <c r="R9" s="73" t="s">
        <v>32</v>
      </c>
      <c r="S9" s="74">
        <f>S6-S8</f>
        <v>545.66666666666663</v>
      </c>
    </row>
    <row r="10" spans="1:19" x14ac:dyDescent="0.2">
      <c r="A10" s="2"/>
      <c r="C10" s="9" t="s">
        <v>29</v>
      </c>
      <c r="D10" s="11">
        <v>58.94</v>
      </c>
      <c r="E10" s="11">
        <v>8.6</v>
      </c>
      <c r="F10" s="11">
        <v>389</v>
      </c>
      <c r="G10" s="11">
        <v>351</v>
      </c>
      <c r="H10" s="11">
        <v>358</v>
      </c>
      <c r="I10" s="11">
        <v>369</v>
      </c>
      <c r="J10" s="141">
        <f t="shared" si="0"/>
        <v>366.75</v>
      </c>
      <c r="K10" s="142"/>
      <c r="M10" s="8">
        <v>5</v>
      </c>
      <c r="N10" s="143">
        <v>8.8000000000000007</v>
      </c>
      <c r="O10" s="144"/>
      <c r="P10" s="2"/>
      <c r="R10" s="73" t="s">
        <v>30</v>
      </c>
      <c r="S10" s="75">
        <f>S7-S8</f>
        <v>170.99999999999997</v>
      </c>
    </row>
    <row r="11" spans="1:19" x14ac:dyDescent="0.2">
      <c r="A11" s="2"/>
      <c r="C11" s="9" t="s">
        <v>31</v>
      </c>
      <c r="D11" s="11"/>
      <c r="E11" s="11"/>
      <c r="F11" s="11">
        <v>229</v>
      </c>
      <c r="G11" s="62">
        <v>221</v>
      </c>
      <c r="H11" s="62">
        <v>252</v>
      </c>
      <c r="I11" s="62">
        <v>273</v>
      </c>
      <c r="J11" s="141">
        <f t="shared" si="0"/>
        <v>243.75</v>
      </c>
      <c r="K11" s="142"/>
      <c r="M11" s="13">
        <v>6</v>
      </c>
      <c r="N11" s="145">
        <v>7.1</v>
      </c>
      <c r="O11" s="146"/>
      <c r="P11" s="2"/>
      <c r="R11" s="76" t="s">
        <v>39</v>
      </c>
      <c r="S11" s="80">
        <f>S9/S6</f>
        <v>0.709348932943343</v>
      </c>
    </row>
    <row r="12" spans="1:19" x14ac:dyDescent="0.2">
      <c r="A12" s="2"/>
      <c r="C12" s="9" t="s">
        <v>33</v>
      </c>
      <c r="D12" s="11"/>
      <c r="E12" s="11"/>
      <c r="F12" s="11">
        <v>173</v>
      </c>
      <c r="G12" s="62">
        <v>193</v>
      </c>
      <c r="H12" s="62">
        <v>208</v>
      </c>
      <c r="I12" s="62">
        <v>224</v>
      </c>
      <c r="J12" s="141">
        <f t="shared" si="0"/>
        <v>199.5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0.4333685322069693</v>
      </c>
    </row>
    <row r="13" spans="1:19" x14ac:dyDescent="0.2">
      <c r="A13" s="2"/>
      <c r="C13" s="14" t="s">
        <v>36</v>
      </c>
      <c r="D13" s="15">
        <v>60.2</v>
      </c>
      <c r="E13" s="15">
        <v>8.1999999999999993</v>
      </c>
      <c r="F13" s="15">
        <v>171</v>
      </c>
      <c r="G13" s="15">
        <v>192</v>
      </c>
      <c r="H13" s="15">
        <v>206</v>
      </c>
      <c r="I13" s="15">
        <v>218</v>
      </c>
      <c r="J13" s="147">
        <f t="shared" si="0"/>
        <v>196.75</v>
      </c>
      <c r="K13" s="148"/>
      <c r="M13" s="66" t="s">
        <v>37</v>
      </c>
      <c r="N13" s="64">
        <v>0.37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25.58</v>
      </c>
      <c r="E16" s="11">
        <v>9.1999999999999993</v>
      </c>
      <c r="F16" s="22">
        <v>682</v>
      </c>
      <c r="G16" s="16"/>
      <c r="H16" s="23" t="s">
        <v>25</v>
      </c>
      <c r="I16" s="136">
        <v>4.37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63.47</v>
      </c>
      <c r="E17" s="11"/>
      <c r="F17" s="22">
        <v>159</v>
      </c>
      <c r="G17" s="16"/>
      <c r="H17" s="27" t="s">
        <v>27</v>
      </c>
      <c r="I17" s="138">
        <v>4.04</v>
      </c>
      <c r="J17" s="138"/>
      <c r="K17" s="139"/>
      <c r="M17" s="64">
        <v>6.8</v>
      </c>
      <c r="N17" s="28">
        <v>57</v>
      </c>
      <c r="O17" s="65">
        <v>0.03</v>
      </c>
      <c r="P17" s="2"/>
    </row>
    <row r="18" spans="1:16" x14ac:dyDescent="0.2">
      <c r="A18" s="2"/>
      <c r="C18" s="21" t="s">
        <v>47</v>
      </c>
      <c r="D18" s="11">
        <v>63.95</v>
      </c>
      <c r="E18" s="11"/>
      <c r="F18" s="22">
        <v>156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60.96</v>
      </c>
      <c r="E20" s="11"/>
      <c r="F20" s="22">
        <v>152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5.9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73.87</v>
      </c>
      <c r="E21" s="11"/>
      <c r="F21" s="22">
        <v>1391</v>
      </c>
      <c r="G21" s="16"/>
      <c r="H21" s="128">
        <v>10</v>
      </c>
      <c r="I21" s="130">
        <v>391</v>
      </c>
      <c r="J21" s="130">
        <v>203</v>
      </c>
      <c r="K21" s="132">
        <f>((I21-J21)/I21)</f>
        <v>0.48081841432225064</v>
      </c>
      <c r="M21" s="13">
        <v>2</v>
      </c>
      <c r="N21" s="35">
        <v>6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75.17</v>
      </c>
      <c r="E22" s="11">
        <v>7.8</v>
      </c>
      <c r="F22" s="22">
        <v>468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445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75.8</v>
      </c>
      <c r="E24" s="11">
        <v>7.3</v>
      </c>
      <c r="F24" s="22">
        <v>830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0.55759951749095293</v>
      </c>
      <c r="P24" s="2"/>
    </row>
    <row r="25" spans="1:16" x14ac:dyDescent="0.2">
      <c r="A25" s="2"/>
      <c r="C25" s="38" t="s">
        <v>63</v>
      </c>
      <c r="D25" s="15"/>
      <c r="E25" s="15"/>
      <c r="F25" s="39">
        <v>811</v>
      </c>
      <c r="G25" s="16"/>
      <c r="M25" s="121" t="s">
        <v>64</v>
      </c>
      <c r="N25" s="122"/>
      <c r="O25" s="37">
        <f>(J10-J11)/J10</f>
        <v>0.33537832310838445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0.18153846153846154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1.3784461152882205E-2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91.4</v>
      </c>
      <c r="E28" s="33"/>
      <c r="F28" s="34"/>
      <c r="G28" s="46"/>
      <c r="H28" s="47" t="s">
        <v>25</v>
      </c>
      <c r="I28" s="33">
        <v>269</v>
      </c>
      <c r="J28" s="33">
        <v>250</v>
      </c>
      <c r="K28" s="34">
        <f>I28-J28</f>
        <v>19</v>
      </c>
      <c r="M28" s="126" t="s">
        <v>72</v>
      </c>
      <c r="N28" s="127"/>
      <c r="O28" s="69">
        <f>(J10-J13)/J10</f>
        <v>0.46353101567825494</v>
      </c>
      <c r="P28" s="2"/>
    </row>
    <row r="29" spans="1:16" x14ac:dyDescent="0.2">
      <c r="A29" s="2"/>
      <c r="B29" s="41"/>
      <c r="C29" s="45" t="s">
        <v>73</v>
      </c>
      <c r="D29" s="33">
        <v>73.150000000000006</v>
      </c>
      <c r="E29" s="33">
        <v>69.150000000000006</v>
      </c>
      <c r="F29" s="34">
        <v>94.53</v>
      </c>
      <c r="G29" s="48">
        <v>5.5</v>
      </c>
      <c r="H29" s="64" t="s">
        <v>27</v>
      </c>
      <c r="I29" s="35">
        <v>171</v>
      </c>
      <c r="J29" s="35">
        <v>160</v>
      </c>
      <c r="K29" s="36">
        <f>I29-J29</f>
        <v>11</v>
      </c>
      <c r="L29" s="49"/>
      <c r="M29" s="116" t="s">
        <v>74</v>
      </c>
      <c r="N29" s="117"/>
      <c r="O29" s="70">
        <f>(J9-J13)/J9</f>
        <v>0.76266586248492163</v>
      </c>
      <c r="P29" s="2"/>
    </row>
    <row r="30" spans="1:16" ht="15" customHeight="1" x14ac:dyDescent="0.2">
      <c r="A30" s="2"/>
      <c r="B30" s="41"/>
      <c r="C30" s="45" t="s">
        <v>75</v>
      </c>
      <c r="D30" s="33">
        <v>76.099999999999994</v>
      </c>
      <c r="E30" s="33">
        <v>62.92</v>
      </c>
      <c r="F30" s="34">
        <v>82.68</v>
      </c>
      <c r="P30" s="2"/>
    </row>
    <row r="31" spans="1:16" ht="15" customHeight="1" x14ac:dyDescent="0.2">
      <c r="A31" s="2"/>
      <c r="B31" s="41"/>
      <c r="C31" s="45" t="s">
        <v>76</v>
      </c>
      <c r="D31" s="33">
        <v>75.2</v>
      </c>
      <c r="E31" s="33">
        <v>54.74</v>
      </c>
      <c r="F31" s="34">
        <v>72.790000000000006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52.85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91.45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371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373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374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376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159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372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375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377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378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12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618</v>
      </c>
      <c r="G64" s="12"/>
      <c r="H64" s="12"/>
      <c r="I64" s="12"/>
      <c r="J64" s="141">
        <f>AVERAGE(F64:I64)</f>
        <v>618</v>
      </c>
      <c r="K64" s="142"/>
      <c r="M64" s="8">
        <v>2</v>
      </c>
      <c r="N64" s="143">
        <v>9.5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488</v>
      </c>
      <c r="G65" s="12"/>
      <c r="H65" s="12"/>
      <c r="I65" s="12"/>
      <c r="J65" s="141">
        <f t="shared" ref="J65:J70" si="1">AVERAGE(F65:I65)</f>
        <v>488</v>
      </c>
      <c r="K65" s="142"/>
      <c r="M65" s="8">
        <v>3</v>
      </c>
      <c r="N65" s="143">
        <v>9.4</v>
      </c>
      <c r="O65" s="144"/>
      <c r="P65" s="2"/>
    </row>
    <row r="66" spans="1:16" ht="15" customHeight="1" x14ac:dyDescent="0.2">
      <c r="A66" s="2"/>
      <c r="C66" s="9" t="s">
        <v>28</v>
      </c>
      <c r="D66" s="11">
        <v>63.6</v>
      </c>
      <c r="E66" s="11">
        <v>6.3</v>
      </c>
      <c r="F66" s="11">
        <v>739</v>
      </c>
      <c r="G66" s="11">
        <v>784</v>
      </c>
      <c r="H66" s="11">
        <v>742</v>
      </c>
      <c r="I66" s="11">
        <v>729</v>
      </c>
      <c r="J66" s="141">
        <f t="shared" si="1"/>
        <v>748.5</v>
      </c>
      <c r="K66" s="142"/>
      <c r="M66" s="8">
        <v>4</v>
      </c>
      <c r="N66" s="143">
        <v>9.3000000000000007</v>
      </c>
      <c r="O66" s="144"/>
      <c r="P66" s="2"/>
    </row>
    <row r="67" spans="1:16" ht="15" customHeight="1" x14ac:dyDescent="0.2">
      <c r="A67" s="2"/>
      <c r="C67" s="9" t="s">
        <v>29</v>
      </c>
      <c r="D67" s="11">
        <v>62.15</v>
      </c>
      <c r="E67" s="11">
        <v>8.4</v>
      </c>
      <c r="F67" s="11">
        <v>400</v>
      </c>
      <c r="G67" s="11">
        <v>419</v>
      </c>
      <c r="H67" s="11">
        <v>438</v>
      </c>
      <c r="I67" s="11">
        <v>411</v>
      </c>
      <c r="J67" s="141">
        <f t="shared" si="1"/>
        <v>417</v>
      </c>
      <c r="K67" s="142"/>
      <c r="M67" s="8">
        <v>5</v>
      </c>
      <c r="N67" s="143">
        <v>9.1999999999999993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310</v>
      </c>
      <c r="G68" s="62">
        <v>316</v>
      </c>
      <c r="H68" s="62">
        <v>329</v>
      </c>
      <c r="I68" s="62">
        <v>315</v>
      </c>
      <c r="J68" s="141">
        <f t="shared" si="1"/>
        <v>317.5</v>
      </c>
      <c r="K68" s="142"/>
      <c r="M68" s="13">
        <v>6</v>
      </c>
      <c r="N68" s="145">
        <v>7.9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219</v>
      </c>
      <c r="G69" s="62">
        <v>228</v>
      </c>
      <c r="H69" s="62">
        <v>247</v>
      </c>
      <c r="I69" s="62">
        <v>236</v>
      </c>
      <c r="J69" s="141">
        <f t="shared" si="1"/>
        <v>232.5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59.06</v>
      </c>
      <c r="E70" s="15">
        <v>8.1</v>
      </c>
      <c r="F70" s="15">
        <v>212</v>
      </c>
      <c r="G70" s="15">
        <v>233</v>
      </c>
      <c r="H70" s="15">
        <v>257</v>
      </c>
      <c r="I70" s="15">
        <v>284</v>
      </c>
      <c r="J70" s="147">
        <f t="shared" si="1"/>
        <v>246.5</v>
      </c>
      <c r="K70" s="148"/>
      <c r="M70" s="66" t="s">
        <v>37</v>
      </c>
      <c r="N70" s="64"/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14.78</v>
      </c>
      <c r="E73" s="11">
        <v>10</v>
      </c>
      <c r="F73" s="22">
        <v>865</v>
      </c>
      <c r="G73" s="16"/>
      <c r="H73" s="23" t="s">
        <v>25</v>
      </c>
      <c r="I73" s="136">
        <v>5.75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63.75</v>
      </c>
      <c r="E74" s="11"/>
      <c r="F74" s="22">
        <v>223</v>
      </c>
      <c r="G74" s="16"/>
      <c r="H74" s="27" t="s">
        <v>27</v>
      </c>
      <c r="I74" s="138">
        <v>4.96</v>
      </c>
      <c r="J74" s="138"/>
      <c r="K74" s="139"/>
      <c r="M74" s="64">
        <v>6.8</v>
      </c>
      <c r="N74" s="28">
        <v>87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63.72</v>
      </c>
      <c r="E75" s="11"/>
      <c r="F75" s="22">
        <v>220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61.46</v>
      </c>
      <c r="E77" s="11"/>
      <c r="F77" s="22">
        <v>217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72.88</v>
      </c>
      <c r="E78" s="11"/>
      <c r="F78" s="22">
        <v>1333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5.8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74.88</v>
      </c>
      <c r="E79" s="11">
        <v>7.4</v>
      </c>
      <c r="F79" s="22">
        <v>465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448</v>
      </c>
      <c r="G80" s="16"/>
      <c r="H80" s="128">
        <v>3</v>
      </c>
      <c r="I80" s="130">
        <v>404</v>
      </c>
      <c r="J80" s="130">
        <v>366</v>
      </c>
      <c r="K80" s="132">
        <f>((I80-J80)/I80)</f>
        <v>9.405940594059406E-2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73.62</v>
      </c>
      <c r="E81" s="11">
        <v>6.4</v>
      </c>
      <c r="F81" s="22">
        <v>758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0.44288577154308617</v>
      </c>
      <c r="P81" s="2"/>
    </row>
    <row r="82" spans="1:16" x14ac:dyDescent="0.2">
      <c r="A82" s="2"/>
      <c r="C82" s="38" t="s">
        <v>63</v>
      </c>
      <c r="D82" s="15"/>
      <c r="E82" s="15"/>
      <c r="F82" s="39">
        <v>735</v>
      </c>
      <c r="G82" s="16"/>
      <c r="M82" s="121" t="s">
        <v>64</v>
      </c>
      <c r="N82" s="122"/>
      <c r="O82" s="37">
        <f>(J67-J68)/J67</f>
        <v>0.23860911270983212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0.26771653543307089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-6.0215053763440864E-2</v>
      </c>
      <c r="P84" s="2"/>
    </row>
    <row r="85" spans="1:16" x14ac:dyDescent="0.2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25</v>
      </c>
      <c r="I85" s="33">
        <v>418</v>
      </c>
      <c r="J85" s="33">
        <v>360</v>
      </c>
      <c r="K85" s="34">
        <f>I85-J85</f>
        <v>58</v>
      </c>
      <c r="M85" s="126" t="s">
        <v>72</v>
      </c>
      <c r="N85" s="127"/>
      <c r="O85" s="69">
        <f>(J67-J70)/J67</f>
        <v>0.40887290167865709</v>
      </c>
      <c r="P85" s="2"/>
    </row>
    <row r="86" spans="1:16" x14ac:dyDescent="0.2">
      <c r="A86" s="2"/>
      <c r="B86" s="41"/>
      <c r="C86" s="45" t="s">
        <v>73</v>
      </c>
      <c r="D86" s="33">
        <v>72.25</v>
      </c>
      <c r="E86" s="33">
        <v>68.45</v>
      </c>
      <c r="F86" s="34">
        <v>94.75</v>
      </c>
      <c r="G86" s="48">
        <v>5.5</v>
      </c>
      <c r="H86" s="64" t="s">
        <v>27</v>
      </c>
      <c r="I86" s="35">
        <v>226</v>
      </c>
      <c r="J86" s="35">
        <v>195</v>
      </c>
      <c r="K86" s="36">
        <f>I86-J86</f>
        <v>31</v>
      </c>
      <c r="L86" s="49"/>
      <c r="M86" s="116" t="s">
        <v>74</v>
      </c>
      <c r="N86" s="117"/>
      <c r="O86" s="70">
        <f>(J66-J70)/J66</f>
        <v>0.67067468269873076</v>
      </c>
      <c r="P86" s="2"/>
    </row>
    <row r="87" spans="1:16" ht="15" customHeight="1" x14ac:dyDescent="0.2">
      <c r="A87" s="2"/>
      <c r="B87" s="41"/>
      <c r="C87" s="45" t="s">
        <v>75</v>
      </c>
      <c r="D87" s="33">
        <v>77.45</v>
      </c>
      <c r="E87" s="33">
        <v>63.95</v>
      </c>
      <c r="F87" s="34">
        <v>82.58</v>
      </c>
      <c r="P87" s="2"/>
    </row>
    <row r="88" spans="1:16" ht="15" customHeight="1" x14ac:dyDescent="0.2">
      <c r="A88" s="2"/>
      <c r="B88" s="41"/>
      <c r="C88" s="45" t="s">
        <v>76</v>
      </c>
      <c r="D88" s="33">
        <v>75.25</v>
      </c>
      <c r="E88" s="33">
        <v>54.66</v>
      </c>
      <c r="F88" s="34">
        <v>72.64</v>
      </c>
      <c r="P88" s="2"/>
    </row>
    <row r="89" spans="1:16" ht="15" customHeight="1" x14ac:dyDescent="0.2">
      <c r="A89" s="2"/>
      <c r="B89" s="41"/>
      <c r="C89" s="50" t="s">
        <v>77</v>
      </c>
      <c r="D89" s="96">
        <v>54.77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91.25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379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380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381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382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383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384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385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386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387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388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389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390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391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97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580</v>
      </c>
      <c r="G119" s="12"/>
      <c r="H119" s="12"/>
      <c r="I119" s="12"/>
      <c r="J119" s="141">
        <f>AVERAGE(F119:I119)</f>
        <v>580</v>
      </c>
      <c r="K119" s="142"/>
      <c r="M119" s="8">
        <v>2</v>
      </c>
      <c r="N119" s="143">
        <v>9.1999999999999993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436</v>
      </c>
      <c r="G120" s="12"/>
      <c r="H120" s="12"/>
      <c r="I120" s="12"/>
      <c r="J120" s="141">
        <f t="shared" ref="J120:J125" si="2">AVERAGE(F120:I120)</f>
        <v>436</v>
      </c>
      <c r="K120" s="142"/>
      <c r="M120" s="8">
        <v>3</v>
      </c>
      <c r="N120" s="143">
        <v>9.3000000000000007</v>
      </c>
      <c r="O120" s="144"/>
      <c r="P120" s="2"/>
    </row>
    <row r="121" spans="1:16" x14ac:dyDescent="0.2">
      <c r="A121" s="2"/>
      <c r="C121" s="9" t="s">
        <v>28</v>
      </c>
      <c r="D121" s="11">
        <v>61.99</v>
      </c>
      <c r="E121" s="11">
        <v>6.7</v>
      </c>
      <c r="F121" s="11">
        <v>745</v>
      </c>
      <c r="G121" s="11">
        <v>753</v>
      </c>
      <c r="H121" s="11">
        <v>726</v>
      </c>
      <c r="I121" s="11">
        <v>697</v>
      </c>
      <c r="J121" s="141">
        <f t="shared" si="2"/>
        <v>730.25</v>
      </c>
      <c r="K121" s="142"/>
      <c r="M121" s="8">
        <v>4</v>
      </c>
      <c r="N121" s="143">
        <v>8.8000000000000007</v>
      </c>
      <c r="O121" s="144"/>
      <c r="P121" s="2"/>
    </row>
    <row r="122" spans="1:16" x14ac:dyDescent="0.2">
      <c r="A122" s="2"/>
      <c r="C122" s="9" t="s">
        <v>29</v>
      </c>
      <c r="D122" s="11">
        <v>61.3</v>
      </c>
      <c r="E122" s="11">
        <v>8.6</v>
      </c>
      <c r="F122" s="11">
        <v>423</v>
      </c>
      <c r="G122" s="11">
        <v>411</v>
      </c>
      <c r="H122" s="11">
        <v>395</v>
      </c>
      <c r="I122" s="11">
        <v>371</v>
      </c>
      <c r="J122" s="141">
        <f t="shared" si="2"/>
        <v>400</v>
      </c>
      <c r="K122" s="142"/>
      <c r="M122" s="8">
        <v>5</v>
      </c>
      <c r="N122" s="143">
        <v>9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319</v>
      </c>
      <c r="G123" s="62">
        <v>337</v>
      </c>
      <c r="H123" s="62">
        <v>292</v>
      </c>
      <c r="I123" s="62">
        <v>269</v>
      </c>
      <c r="J123" s="141">
        <f t="shared" si="2"/>
        <v>304.25</v>
      </c>
      <c r="K123" s="142"/>
      <c r="M123" s="13">
        <v>6</v>
      </c>
      <c r="N123" s="145">
        <v>7.6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247</v>
      </c>
      <c r="G124" s="62">
        <v>222</v>
      </c>
      <c r="H124" s="62">
        <v>218</v>
      </c>
      <c r="I124" s="62">
        <v>214</v>
      </c>
      <c r="J124" s="141">
        <f t="shared" si="2"/>
        <v>225.25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60.95</v>
      </c>
      <c r="E125" s="15">
        <v>8.1</v>
      </c>
      <c r="F125" s="15">
        <v>252</v>
      </c>
      <c r="G125" s="15">
        <v>220</v>
      </c>
      <c r="H125" s="15">
        <v>221</v>
      </c>
      <c r="I125" s="15">
        <v>217</v>
      </c>
      <c r="J125" s="147">
        <f t="shared" si="2"/>
        <v>227.5</v>
      </c>
      <c r="K125" s="148"/>
      <c r="M125" s="66" t="s">
        <v>37</v>
      </c>
      <c r="N125" s="64">
        <v>0.32600000000000001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13.01</v>
      </c>
      <c r="E128" s="11">
        <v>9.8000000000000007</v>
      </c>
      <c r="F128" s="22">
        <v>1158</v>
      </c>
      <c r="G128" s="16"/>
      <c r="H128" s="23" t="s">
        <v>25</v>
      </c>
      <c r="I128" s="136">
        <v>4.7699999999999996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65.040000000000006</v>
      </c>
      <c r="E129" s="11"/>
      <c r="F129" s="22">
        <v>258</v>
      </c>
      <c r="G129" s="16"/>
      <c r="H129" s="27" t="s">
        <v>27</v>
      </c>
      <c r="I129" s="138">
        <v>4.45</v>
      </c>
      <c r="J129" s="138"/>
      <c r="K129" s="139"/>
      <c r="M129" s="64">
        <v>7</v>
      </c>
      <c r="N129" s="28">
        <v>80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66.239999999999995</v>
      </c>
      <c r="E130" s="11"/>
      <c r="F130" s="22">
        <v>251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66.95</v>
      </c>
      <c r="E132" s="11"/>
      <c r="F132" s="22">
        <v>255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72.650000000000006</v>
      </c>
      <c r="E133" s="11"/>
      <c r="F133" s="22">
        <v>1424</v>
      </c>
      <c r="G133" s="16"/>
      <c r="H133" s="128">
        <v>14</v>
      </c>
      <c r="I133" s="130">
        <v>321</v>
      </c>
      <c r="J133" s="130">
        <v>130</v>
      </c>
      <c r="K133" s="132">
        <f>((I133-J133)/I133)</f>
        <v>0.59501557632398749</v>
      </c>
      <c r="M133" s="13">
        <v>2</v>
      </c>
      <c r="N133" s="35">
        <v>5.5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76.42</v>
      </c>
      <c r="E134" s="11">
        <v>7.7</v>
      </c>
      <c r="F134" s="22">
        <v>447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462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75.06</v>
      </c>
      <c r="E136" s="11">
        <v>7.4</v>
      </c>
      <c r="F136" s="22">
        <v>762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0.45224238274563505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789</v>
      </c>
      <c r="G137" s="16"/>
      <c r="M137" s="121" t="s">
        <v>64</v>
      </c>
      <c r="N137" s="122"/>
      <c r="O137" s="37">
        <f>(J122-J123)/J122</f>
        <v>0.239375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0.25965488907148726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-9.9889012208657056E-3</v>
      </c>
      <c r="P139" s="2"/>
    </row>
    <row r="140" spans="1:16" x14ac:dyDescent="0.2">
      <c r="A140" s="2"/>
      <c r="B140" s="41"/>
      <c r="C140" s="45" t="s">
        <v>71</v>
      </c>
      <c r="D140" s="33">
        <v>91.4</v>
      </c>
      <c r="E140" s="33"/>
      <c r="F140" s="34"/>
      <c r="G140" s="46"/>
      <c r="H140" s="47" t="s">
        <v>25</v>
      </c>
      <c r="I140" s="33">
        <v>296</v>
      </c>
      <c r="J140" s="33">
        <v>228</v>
      </c>
      <c r="K140" s="34">
        <f>I140-J140</f>
        <v>68</v>
      </c>
      <c r="M140" s="126" t="s">
        <v>72</v>
      </c>
      <c r="N140" s="127"/>
      <c r="O140" s="69">
        <f>(J122-J125)/J122</f>
        <v>0.43125000000000002</v>
      </c>
      <c r="P140" s="2"/>
    </row>
    <row r="141" spans="1:16" x14ac:dyDescent="0.2">
      <c r="A141" s="2"/>
      <c r="B141" s="41"/>
      <c r="C141" s="45" t="s">
        <v>73</v>
      </c>
      <c r="D141" s="33">
        <v>73.25</v>
      </c>
      <c r="E141" s="33">
        <v>68.98</v>
      </c>
      <c r="F141" s="34">
        <v>94.17</v>
      </c>
      <c r="G141" s="48">
        <v>5.5</v>
      </c>
      <c r="H141" s="64" t="s">
        <v>27</v>
      </c>
      <c r="I141" s="35">
        <v>238</v>
      </c>
      <c r="J141" s="35">
        <v>211</v>
      </c>
      <c r="K141" s="36">
        <f>I141-J141</f>
        <v>27</v>
      </c>
      <c r="L141" s="49"/>
      <c r="M141" s="116" t="s">
        <v>74</v>
      </c>
      <c r="N141" s="117"/>
      <c r="O141" s="70">
        <f>(J121-J125)/J121</f>
        <v>0.6884628551865799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76.45</v>
      </c>
      <c r="E142" s="33">
        <v>63.19</v>
      </c>
      <c r="F142" s="34">
        <v>82.65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74.75</v>
      </c>
      <c r="E143" s="33">
        <v>54.29</v>
      </c>
      <c r="F143" s="34">
        <v>72.63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54.35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91.6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392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395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336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396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398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397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394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393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400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399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77EE-50E1-4909-8693-66B7E9271803}">
  <dimension ref="A1:S171"/>
  <sheetViews>
    <sheetView topLeftCell="A97" zoomScale="110" zoomScaleNormal="110" workbookViewId="0">
      <selection activeCell="N121" sqref="N121:O121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148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815.08333333333337</v>
      </c>
    </row>
    <row r="7" spans="1:19" x14ac:dyDescent="0.2">
      <c r="A7" s="2"/>
      <c r="C7" s="9" t="s">
        <v>24</v>
      </c>
      <c r="D7" s="10"/>
      <c r="E7" s="10"/>
      <c r="F7" s="11">
        <v>596</v>
      </c>
      <c r="G7" s="12"/>
      <c r="H7" s="12"/>
      <c r="I7" s="12"/>
      <c r="J7" s="141">
        <f>AVERAGE(F7:I7)</f>
        <v>596</v>
      </c>
      <c r="K7" s="142"/>
      <c r="M7" s="8">
        <v>2</v>
      </c>
      <c r="N7" s="143">
        <v>9.1999999999999993</v>
      </c>
      <c r="O7" s="144"/>
      <c r="P7" s="2"/>
      <c r="R7" s="55" t="s">
        <v>25</v>
      </c>
      <c r="S7" s="71">
        <f>AVERAGE(J10,J67,J122)</f>
        <v>369.83333333333331</v>
      </c>
    </row>
    <row r="8" spans="1:19" x14ac:dyDescent="0.2">
      <c r="A8" s="2"/>
      <c r="C8" s="9" t="s">
        <v>26</v>
      </c>
      <c r="D8" s="10"/>
      <c r="E8" s="10"/>
      <c r="F8" s="11">
        <v>450</v>
      </c>
      <c r="G8" s="12"/>
      <c r="H8" s="12"/>
      <c r="I8" s="12"/>
      <c r="J8" s="141">
        <f t="shared" ref="J8:J13" si="0">AVERAGE(F8:I8)</f>
        <v>450</v>
      </c>
      <c r="K8" s="142"/>
      <c r="M8" s="8">
        <v>3</v>
      </c>
      <c r="N8" s="143">
        <v>9.1</v>
      </c>
      <c r="O8" s="144"/>
      <c r="P8" s="2"/>
      <c r="R8" s="55" t="s">
        <v>27</v>
      </c>
      <c r="S8" s="72">
        <f>AVERAGE(J13,J70,J125)</f>
        <v>164.66666666666666</v>
      </c>
    </row>
    <row r="9" spans="1:19" x14ac:dyDescent="0.2">
      <c r="A9" s="2"/>
      <c r="C9" s="9" t="s">
        <v>28</v>
      </c>
      <c r="D9" s="11">
        <v>58.43</v>
      </c>
      <c r="E9" s="11">
        <v>6.9</v>
      </c>
      <c r="F9" s="11">
        <v>830</v>
      </c>
      <c r="G9" s="11">
        <v>902</v>
      </c>
      <c r="H9" s="11">
        <v>845</v>
      </c>
      <c r="I9" s="11">
        <v>750</v>
      </c>
      <c r="J9" s="141">
        <f t="shared" si="0"/>
        <v>831.75</v>
      </c>
      <c r="K9" s="142"/>
      <c r="M9" s="8">
        <v>4</v>
      </c>
      <c r="N9" s="143">
        <v>8.6</v>
      </c>
      <c r="O9" s="144"/>
      <c r="P9" s="2"/>
      <c r="R9" s="73" t="s">
        <v>32</v>
      </c>
      <c r="S9" s="74">
        <f>S6-S8</f>
        <v>650.41666666666674</v>
      </c>
    </row>
    <row r="10" spans="1:19" x14ac:dyDescent="0.2">
      <c r="A10" s="2"/>
      <c r="C10" s="9" t="s">
        <v>29</v>
      </c>
      <c r="D10" s="11">
        <v>59.66</v>
      </c>
      <c r="E10" s="11">
        <v>8.9</v>
      </c>
      <c r="F10" s="11">
        <v>363</v>
      </c>
      <c r="G10" s="11">
        <v>352</v>
      </c>
      <c r="H10" s="11">
        <v>361</v>
      </c>
      <c r="I10" s="11">
        <v>343</v>
      </c>
      <c r="J10" s="141">
        <f t="shared" si="0"/>
        <v>354.75</v>
      </c>
      <c r="K10" s="142"/>
      <c r="M10" s="8">
        <v>5</v>
      </c>
      <c r="N10" s="143">
        <v>8.5</v>
      </c>
      <c r="O10" s="144"/>
      <c r="P10" s="2"/>
      <c r="R10" s="73" t="s">
        <v>30</v>
      </c>
      <c r="S10" s="75">
        <f>S7-S8</f>
        <v>205.16666666666666</v>
      </c>
    </row>
    <row r="11" spans="1:19" x14ac:dyDescent="0.2">
      <c r="A11" s="2"/>
      <c r="C11" s="9" t="s">
        <v>31</v>
      </c>
      <c r="D11" s="11"/>
      <c r="E11" s="11"/>
      <c r="F11" s="11">
        <v>285</v>
      </c>
      <c r="G11" s="62">
        <v>276</v>
      </c>
      <c r="H11" s="62">
        <v>290</v>
      </c>
      <c r="I11" s="62">
        <v>281</v>
      </c>
      <c r="J11" s="141">
        <f t="shared" si="0"/>
        <v>283</v>
      </c>
      <c r="K11" s="142"/>
      <c r="M11" s="13">
        <v>6</v>
      </c>
      <c r="N11" s="145">
        <v>8.5</v>
      </c>
      <c r="O11" s="146"/>
      <c r="P11" s="2"/>
      <c r="R11" s="76" t="s">
        <v>39</v>
      </c>
      <c r="S11" s="80">
        <f>S9/S6</f>
        <v>0.79797566710970258</v>
      </c>
    </row>
    <row r="12" spans="1:19" x14ac:dyDescent="0.2">
      <c r="A12" s="2"/>
      <c r="C12" s="9" t="s">
        <v>33</v>
      </c>
      <c r="D12" s="11"/>
      <c r="E12" s="11"/>
      <c r="F12" s="11">
        <v>154</v>
      </c>
      <c r="G12" s="62">
        <v>127</v>
      </c>
      <c r="H12" s="62">
        <v>163</v>
      </c>
      <c r="I12" s="62">
        <v>189</v>
      </c>
      <c r="J12" s="141">
        <f t="shared" si="0"/>
        <v>158.25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0.55475439387111314</v>
      </c>
    </row>
    <row r="13" spans="1:19" x14ac:dyDescent="0.2">
      <c r="A13" s="2"/>
      <c r="C13" s="14" t="s">
        <v>36</v>
      </c>
      <c r="D13" s="15">
        <v>60.68</v>
      </c>
      <c r="E13" s="15">
        <v>8.1</v>
      </c>
      <c r="F13" s="15">
        <v>151</v>
      </c>
      <c r="G13" s="15">
        <v>124</v>
      </c>
      <c r="H13" s="15">
        <v>160</v>
      </c>
      <c r="I13" s="15">
        <v>185</v>
      </c>
      <c r="J13" s="147">
        <f t="shared" si="0"/>
        <v>155</v>
      </c>
      <c r="K13" s="148"/>
      <c r="M13" s="66" t="s">
        <v>37</v>
      </c>
      <c r="N13" s="64">
        <v>0.34799999999999998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8.9700000000000006</v>
      </c>
      <c r="E16" s="11">
        <v>10.1</v>
      </c>
      <c r="F16" s="22">
        <v>698</v>
      </c>
      <c r="G16" s="16"/>
      <c r="H16" s="23" t="s">
        <v>25</v>
      </c>
      <c r="I16" s="136">
        <v>4.37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64.25</v>
      </c>
      <c r="E17" s="11"/>
      <c r="F17" s="22">
        <v>193</v>
      </c>
      <c r="G17" s="16"/>
      <c r="H17" s="27" t="s">
        <v>27</v>
      </c>
      <c r="I17" s="138">
        <v>3.93</v>
      </c>
      <c r="J17" s="138"/>
      <c r="K17" s="139"/>
      <c r="M17" s="64">
        <v>6.8</v>
      </c>
      <c r="N17" s="28">
        <v>57</v>
      </c>
      <c r="O17" s="65">
        <v>0.05</v>
      </c>
      <c r="P17" s="2"/>
    </row>
    <row r="18" spans="1:16" x14ac:dyDescent="0.2">
      <c r="A18" s="2"/>
      <c r="C18" s="21" t="s">
        <v>47</v>
      </c>
      <c r="D18" s="11">
        <v>64.87</v>
      </c>
      <c r="E18" s="11"/>
      <c r="F18" s="22">
        <v>190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65.260000000000005</v>
      </c>
      <c r="E20" s="11"/>
      <c r="F20" s="22">
        <v>187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5.8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73.27</v>
      </c>
      <c r="E21" s="11"/>
      <c r="F21" s="22">
        <v>1520</v>
      </c>
      <c r="G21" s="16"/>
      <c r="H21" s="128">
        <v>11</v>
      </c>
      <c r="I21" s="130">
        <v>359</v>
      </c>
      <c r="J21" s="130">
        <v>223</v>
      </c>
      <c r="K21" s="132">
        <f>((I21-J21)/I21)</f>
        <v>0.37883008356545961</v>
      </c>
      <c r="M21" s="13">
        <v>2</v>
      </c>
      <c r="N21" s="35">
        <v>5.9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76.61</v>
      </c>
      <c r="E22" s="11">
        <v>7.8</v>
      </c>
      <c r="F22" s="22">
        <v>470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457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75.47</v>
      </c>
      <c r="E24" s="11">
        <v>7.2</v>
      </c>
      <c r="F24" s="22">
        <v>802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0.57348963029756539</v>
      </c>
      <c r="P24" s="2"/>
    </row>
    <row r="25" spans="1:16" x14ac:dyDescent="0.2">
      <c r="A25" s="2"/>
      <c r="C25" s="38" t="s">
        <v>63</v>
      </c>
      <c r="D25" s="15"/>
      <c r="E25" s="15"/>
      <c r="F25" s="39">
        <v>790</v>
      </c>
      <c r="G25" s="16"/>
      <c r="M25" s="121" t="s">
        <v>64</v>
      </c>
      <c r="N25" s="122"/>
      <c r="O25" s="37">
        <f>(J10-J11)/J10</f>
        <v>0.20225510923185341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0.44081272084805656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2.0537124802527645E-2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91.25</v>
      </c>
      <c r="E28" s="33"/>
      <c r="F28" s="34"/>
      <c r="G28" s="46"/>
      <c r="H28" s="47" t="s">
        <v>25</v>
      </c>
      <c r="I28" s="33">
        <v>212</v>
      </c>
      <c r="J28" s="33">
        <v>170</v>
      </c>
      <c r="K28" s="34">
        <f>I28-J28</f>
        <v>42</v>
      </c>
      <c r="M28" s="126" t="s">
        <v>72</v>
      </c>
      <c r="N28" s="127"/>
      <c r="O28" s="69">
        <f>(J10-J13)/J10</f>
        <v>0.56307258632840029</v>
      </c>
      <c r="P28" s="2"/>
    </row>
    <row r="29" spans="1:16" x14ac:dyDescent="0.2">
      <c r="A29" s="2"/>
      <c r="B29" s="41"/>
      <c r="C29" s="45" t="s">
        <v>73</v>
      </c>
      <c r="D29" s="33">
        <v>72.95</v>
      </c>
      <c r="E29" s="33">
        <v>68.78</v>
      </c>
      <c r="F29" s="34">
        <v>94.28</v>
      </c>
      <c r="G29" s="48">
        <v>5.6</v>
      </c>
      <c r="H29" s="64" t="s">
        <v>27</v>
      </c>
      <c r="I29" s="35">
        <v>134</v>
      </c>
      <c r="J29" s="35">
        <v>124</v>
      </c>
      <c r="K29" s="36">
        <f>I29-J29</f>
        <v>10</v>
      </c>
      <c r="L29" s="49"/>
      <c r="M29" s="116" t="s">
        <v>74</v>
      </c>
      <c r="N29" s="117"/>
      <c r="O29" s="70">
        <f>(J9-J13)/J9</f>
        <v>0.81364592726179741</v>
      </c>
      <c r="P29" s="2"/>
    </row>
    <row r="30" spans="1:16" ht="15" customHeight="1" x14ac:dyDescent="0.2">
      <c r="A30" s="2"/>
      <c r="B30" s="41"/>
      <c r="C30" s="45" t="s">
        <v>75</v>
      </c>
      <c r="D30" s="33">
        <v>75.95</v>
      </c>
      <c r="E30" s="33">
        <v>63</v>
      </c>
      <c r="F30" s="34">
        <v>82.95</v>
      </c>
      <c r="P30" s="2"/>
    </row>
    <row r="31" spans="1:16" ht="15" customHeight="1" x14ac:dyDescent="0.2">
      <c r="A31" s="2"/>
      <c r="B31" s="41"/>
      <c r="C31" s="45" t="s">
        <v>76</v>
      </c>
      <c r="D31" s="33">
        <v>74.900000000000006</v>
      </c>
      <c r="E31" s="33">
        <v>54.54</v>
      </c>
      <c r="F31" s="34">
        <v>72.819999999999993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53.25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91.2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401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403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404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406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407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402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405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408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409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12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583</v>
      </c>
      <c r="G64" s="12"/>
      <c r="H64" s="12"/>
      <c r="I64" s="12"/>
      <c r="J64" s="141">
        <f>AVERAGE(F64:I64)</f>
        <v>583</v>
      </c>
      <c r="K64" s="142"/>
      <c r="M64" s="8">
        <v>2</v>
      </c>
      <c r="N64" s="143">
        <v>9.4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465</v>
      </c>
      <c r="G65" s="12"/>
      <c r="H65" s="12"/>
      <c r="I65" s="12"/>
      <c r="J65" s="141">
        <f t="shared" ref="J65:J70" si="1">AVERAGE(F65:I65)</f>
        <v>465</v>
      </c>
      <c r="K65" s="142"/>
      <c r="M65" s="8">
        <v>3</v>
      </c>
      <c r="N65" s="143">
        <v>9.3000000000000007</v>
      </c>
      <c r="O65" s="144"/>
      <c r="P65" s="2"/>
    </row>
    <row r="66" spans="1:16" ht="15" customHeight="1" x14ac:dyDescent="0.2">
      <c r="A66" s="2"/>
      <c r="C66" s="9" t="s">
        <v>28</v>
      </c>
      <c r="D66" s="11">
        <v>64.87</v>
      </c>
      <c r="E66" s="11">
        <v>7.5</v>
      </c>
      <c r="F66" s="11">
        <v>875</v>
      </c>
      <c r="G66" s="11">
        <v>920</v>
      </c>
      <c r="H66" s="11">
        <v>844</v>
      </c>
      <c r="I66" s="11">
        <v>802</v>
      </c>
      <c r="J66" s="141">
        <f t="shared" si="1"/>
        <v>860.25</v>
      </c>
      <c r="K66" s="142"/>
      <c r="M66" s="8">
        <v>4</v>
      </c>
      <c r="N66" s="143">
        <v>9</v>
      </c>
      <c r="O66" s="144"/>
      <c r="P66" s="2"/>
    </row>
    <row r="67" spans="1:16" ht="15" customHeight="1" x14ac:dyDescent="0.2">
      <c r="A67" s="2"/>
      <c r="C67" s="9" t="s">
        <v>29</v>
      </c>
      <c r="D67" s="11">
        <v>59.7</v>
      </c>
      <c r="E67" s="11">
        <v>8.9</v>
      </c>
      <c r="F67" s="11">
        <v>367</v>
      </c>
      <c r="G67" s="11">
        <v>415</v>
      </c>
      <c r="H67" s="11">
        <v>381</v>
      </c>
      <c r="I67" s="11">
        <v>366</v>
      </c>
      <c r="J67" s="141">
        <f t="shared" si="1"/>
        <v>382.25</v>
      </c>
      <c r="K67" s="142"/>
      <c r="M67" s="8">
        <v>5</v>
      </c>
      <c r="N67" s="143">
        <v>9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290</v>
      </c>
      <c r="G68" s="62">
        <v>312</v>
      </c>
      <c r="H68" s="62">
        <v>272</v>
      </c>
      <c r="I68" s="62">
        <v>261</v>
      </c>
      <c r="J68" s="141">
        <f t="shared" si="1"/>
        <v>283.75</v>
      </c>
      <c r="K68" s="142"/>
      <c r="M68" s="13">
        <v>6</v>
      </c>
      <c r="N68" s="145">
        <v>8.8000000000000007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170</v>
      </c>
      <c r="G69" s="62">
        <v>179</v>
      </c>
      <c r="H69" s="62">
        <v>158</v>
      </c>
      <c r="I69" s="62">
        <v>168</v>
      </c>
      <c r="J69" s="141">
        <f t="shared" si="1"/>
        <v>168.75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57.34</v>
      </c>
      <c r="E70" s="15">
        <v>8.4</v>
      </c>
      <c r="F70" s="15">
        <v>167</v>
      </c>
      <c r="G70" s="15">
        <v>175</v>
      </c>
      <c r="H70" s="15">
        <v>155</v>
      </c>
      <c r="I70" s="15">
        <v>163</v>
      </c>
      <c r="J70" s="147">
        <f t="shared" si="1"/>
        <v>165</v>
      </c>
      <c r="K70" s="148"/>
      <c r="M70" s="66" t="s">
        <v>37</v>
      </c>
      <c r="N70" s="64">
        <v>0.33200000000000002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13.62</v>
      </c>
      <c r="E73" s="11">
        <v>10.199999999999999</v>
      </c>
      <c r="F73" s="22">
        <v>778</v>
      </c>
      <c r="G73" s="16"/>
      <c r="H73" s="23" t="s">
        <v>25</v>
      </c>
      <c r="I73" s="136">
        <v>4.26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60.79</v>
      </c>
      <c r="E74" s="11"/>
      <c r="F74" s="22">
        <v>175</v>
      </c>
      <c r="G74" s="16"/>
      <c r="H74" s="27" t="s">
        <v>27</v>
      </c>
      <c r="I74" s="138">
        <v>3.81</v>
      </c>
      <c r="J74" s="138"/>
      <c r="K74" s="139"/>
      <c r="M74" s="64">
        <v>6.7</v>
      </c>
      <c r="N74" s="28">
        <v>54</v>
      </c>
      <c r="O74" s="65">
        <v>0.03</v>
      </c>
      <c r="P74" s="2"/>
    </row>
    <row r="75" spans="1:16" ht="15" customHeight="1" x14ac:dyDescent="0.2">
      <c r="A75" s="2"/>
      <c r="C75" s="21" t="s">
        <v>47</v>
      </c>
      <c r="D75" s="11">
        <v>62.91</v>
      </c>
      <c r="E75" s="11"/>
      <c r="F75" s="22">
        <v>172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62.7</v>
      </c>
      <c r="E77" s="11"/>
      <c r="F77" s="22">
        <v>169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74.17</v>
      </c>
      <c r="E78" s="11"/>
      <c r="F78" s="22">
        <v>1476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5.8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76.819999999999993</v>
      </c>
      <c r="E79" s="11">
        <v>7.7</v>
      </c>
      <c r="F79" s="22">
        <v>464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450</v>
      </c>
      <c r="G80" s="16"/>
      <c r="H80" s="128">
        <v>12</v>
      </c>
      <c r="I80" s="130">
        <v>307</v>
      </c>
      <c r="J80" s="130">
        <v>147</v>
      </c>
      <c r="K80" s="132">
        <f>((I80-J80)/I80)</f>
        <v>0.52117263843648209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75.849999999999994</v>
      </c>
      <c r="E81" s="11">
        <v>7.3</v>
      </c>
      <c r="F81" s="22">
        <v>787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0.55565242662016856</v>
      </c>
      <c r="P81" s="2"/>
    </row>
    <row r="82" spans="1:16" x14ac:dyDescent="0.2">
      <c r="A82" s="2"/>
      <c r="C82" s="38" t="s">
        <v>63</v>
      </c>
      <c r="D82" s="15"/>
      <c r="E82" s="15"/>
      <c r="F82" s="39">
        <v>771</v>
      </c>
      <c r="G82" s="16"/>
      <c r="M82" s="121" t="s">
        <v>64</v>
      </c>
      <c r="N82" s="122"/>
      <c r="O82" s="37">
        <f>(J67-J68)/J67</f>
        <v>0.25768476128188356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0.40528634361233479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2.2222222222222223E-2</v>
      </c>
      <c r="P84" s="2"/>
    </row>
    <row r="85" spans="1:16" x14ac:dyDescent="0.2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25</v>
      </c>
      <c r="I85" s="33">
        <v>230</v>
      </c>
      <c r="J85" s="33">
        <v>191</v>
      </c>
      <c r="K85" s="34">
        <f>I85-J85</f>
        <v>39</v>
      </c>
      <c r="M85" s="126" t="s">
        <v>72</v>
      </c>
      <c r="N85" s="127"/>
      <c r="O85" s="69">
        <f>(J67-J70)/J67</f>
        <v>0.56834532374100721</v>
      </c>
      <c r="P85" s="2"/>
    </row>
    <row r="86" spans="1:16" x14ac:dyDescent="0.2">
      <c r="A86" s="2"/>
      <c r="B86" s="41"/>
      <c r="C86" s="45" t="s">
        <v>73</v>
      </c>
      <c r="D86" s="33">
        <v>73.05</v>
      </c>
      <c r="E86" s="33">
        <v>68.959999999999994</v>
      </c>
      <c r="F86" s="34">
        <v>94.4</v>
      </c>
      <c r="G86" s="48">
        <v>5.8</v>
      </c>
      <c r="H86" s="64" t="s">
        <v>27</v>
      </c>
      <c r="I86" s="35">
        <v>141</v>
      </c>
      <c r="J86" s="35">
        <v>129</v>
      </c>
      <c r="K86" s="36">
        <f>I86-J86</f>
        <v>12</v>
      </c>
      <c r="L86" s="49"/>
      <c r="M86" s="116" t="s">
        <v>74</v>
      </c>
      <c r="N86" s="117"/>
      <c r="O86" s="70">
        <f>(J66-J70)/J66</f>
        <v>0.80819529206625984</v>
      </c>
      <c r="P86" s="2"/>
    </row>
    <row r="87" spans="1:16" ht="15" customHeight="1" x14ac:dyDescent="0.2">
      <c r="A87" s="2"/>
      <c r="B87" s="41"/>
      <c r="C87" s="45" t="s">
        <v>75</v>
      </c>
      <c r="D87" s="33">
        <v>75.599999999999994</v>
      </c>
      <c r="E87" s="33">
        <v>62.82</v>
      </c>
      <c r="F87" s="34">
        <v>83.1</v>
      </c>
      <c r="P87" s="2"/>
    </row>
    <row r="88" spans="1:16" ht="15" customHeight="1" x14ac:dyDescent="0.2">
      <c r="A88" s="2"/>
      <c r="B88" s="41"/>
      <c r="C88" s="45" t="s">
        <v>76</v>
      </c>
      <c r="D88" s="33">
        <v>74.400000000000006</v>
      </c>
      <c r="E88" s="33">
        <v>54.34</v>
      </c>
      <c r="F88" s="34">
        <v>73.040000000000006</v>
      </c>
      <c r="P88" s="2"/>
    </row>
    <row r="89" spans="1:16" ht="15" customHeight="1" x14ac:dyDescent="0.2">
      <c r="A89" s="2"/>
      <c r="B89" s="41"/>
      <c r="C89" s="50" t="s">
        <v>77</v>
      </c>
      <c r="D89" s="96">
        <v>52.75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91.35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410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268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190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412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413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416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411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414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415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417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113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598</v>
      </c>
      <c r="G119" s="12"/>
      <c r="H119" s="12"/>
      <c r="I119" s="12"/>
      <c r="J119" s="141">
        <f>AVERAGE(F119:I119)</f>
        <v>598</v>
      </c>
      <c r="K119" s="142"/>
      <c r="M119" s="8">
        <v>2</v>
      </c>
      <c r="N119" s="143">
        <v>9.5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465</v>
      </c>
      <c r="G120" s="12"/>
      <c r="H120" s="12"/>
      <c r="I120" s="12"/>
      <c r="J120" s="141">
        <f t="shared" ref="J120:J125" si="2">AVERAGE(F120:I120)</f>
        <v>465</v>
      </c>
      <c r="K120" s="142"/>
      <c r="M120" s="8">
        <v>3</v>
      </c>
      <c r="N120" s="143">
        <v>9.3000000000000007</v>
      </c>
      <c r="O120" s="144"/>
      <c r="P120" s="2"/>
    </row>
    <row r="121" spans="1:16" x14ac:dyDescent="0.2">
      <c r="A121" s="2"/>
      <c r="C121" s="9" t="s">
        <v>28</v>
      </c>
      <c r="D121" s="11">
        <v>66.84</v>
      </c>
      <c r="E121" s="11">
        <v>7.8</v>
      </c>
      <c r="F121" s="11">
        <v>777</v>
      </c>
      <c r="G121" s="11">
        <v>761</v>
      </c>
      <c r="H121" s="11">
        <v>748</v>
      </c>
      <c r="I121" s="11">
        <v>727</v>
      </c>
      <c r="J121" s="141">
        <f t="shared" si="2"/>
        <v>753.25</v>
      </c>
      <c r="K121" s="142"/>
      <c r="M121" s="8">
        <v>4</v>
      </c>
      <c r="N121" s="143">
        <v>8.9</v>
      </c>
      <c r="O121" s="144"/>
      <c r="P121" s="2"/>
    </row>
    <row r="122" spans="1:16" x14ac:dyDescent="0.2">
      <c r="A122" s="2"/>
      <c r="C122" s="9" t="s">
        <v>29</v>
      </c>
      <c r="D122" s="11">
        <v>62.64</v>
      </c>
      <c r="E122" s="11">
        <v>8.9</v>
      </c>
      <c r="F122" s="11">
        <v>376</v>
      </c>
      <c r="G122" s="11">
        <v>354</v>
      </c>
      <c r="H122" s="11">
        <v>342</v>
      </c>
      <c r="I122" s="11">
        <v>418</v>
      </c>
      <c r="J122" s="141">
        <f t="shared" si="2"/>
        <v>372.5</v>
      </c>
      <c r="K122" s="142"/>
      <c r="M122" s="8">
        <v>5</v>
      </c>
      <c r="N122" s="143">
        <v>9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243</v>
      </c>
      <c r="G123" s="62">
        <v>236</v>
      </c>
      <c r="H123" s="62">
        <v>224</v>
      </c>
      <c r="I123" s="62">
        <v>254</v>
      </c>
      <c r="J123" s="141">
        <f t="shared" si="2"/>
        <v>239.25</v>
      </c>
      <c r="K123" s="142"/>
      <c r="M123" s="13">
        <v>6</v>
      </c>
      <c r="N123" s="145">
        <v>8.8000000000000007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178</v>
      </c>
      <c r="G124" s="62">
        <v>176</v>
      </c>
      <c r="H124" s="62">
        <v>170</v>
      </c>
      <c r="I124" s="62">
        <v>202</v>
      </c>
      <c r="J124" s="141">
        <f t="shared" si="2"/>
        <v>181.5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61.87</v>
      </c>
      <c r="E125" s="15">
        <v>8.5</v>
      </c>
      <c r="F125" s="15">
        <v>166</v>
      </c>
      <c r="G125" s="15">
        <v>171</v>
      </c>
      <c r="H125" s="15">
        <v>167</v>
      </c>
      <c r="I125" s="15">
        <v>192</v>
      </c>
      <c r="J125" s="147">
        <f t="shared" si="2"/>
        <v>174</v>
      </c>
      <c r="K125" s="148"/>
      <c r="M125" s="66" t="s">
        <v>37</v>
      </c>
      <c r="N125" s="64">
        <v>0.36499999999999999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12.32</v>
      </c>
      <c r="E128" s="11">
        <v>10.1</v>
      </c>
      <c r="F128" s="22">
        <v>862</v>
      </c>
      <c r="G128" s="16"/>
      <c r="H128" s="23" t="s">
        <v>25</v>
      </c>
      <c r="I128" s="136">
        <v>4.88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65.05</v>
      </c>
      <c r="E129" s="11"/>
      <c r="F129" s="22">
        <v>174</v>
      </c>
      <c r="G129" s="16"/>
      <c r="H129" s="27" t="s">
        <v>27</v>
      </c>
      <c r="I129" s="138">
        <v>4.24</v>
      </c>
      <c r="J129" s="138"/>
      <c r="K129" s="139"/>
      <c r="M129" s="64">
        <v>6.9</v>
      </c>
      <c r="N129" s="28">
        <v>88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66.98</v>
      </c>
      <c r="E130" s="11"/>
      <c r="F130" s="22">
        <v>171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66.13</v>
      </c>
      <c r="E132" s="11"/>
      <c r="F132" s="22">
        <v>168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74.14</v>
      </c>
      <c r="E133" s="11"/>
      <c r="F133" s="22">
        <v>1355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75.81</v>
      </c>
      <c r="E134" s="11">
        <v>7.5</v>
      </c>
      <c r="F134" s="22">
        <v>442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415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71.099999999999994</v>
      </c>
      <c r="E136" s="11">
        <v>6.9</v>
      </c>
      <c r="F136" s="22">
        <v>945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0.50547626949883839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897</v>
      </c>
      <c r="G137" s="16"/>
      <c r="M137" s="121" t="s">
        <v>64</v>
      </c>
      <c r="N137" s="122"/>
      <c r="O137" s="37">
        <f>(J122-J123)/J122</f>
        <v>0.35771812080536913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0.2413793103448276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4.1322314049586778E-2</v>
      </c>
      <c r="P139" s="2"/>
    </row>
    <row r="140" spans="1:16" x14ac:dyDescent="0.2">
      <c r="A140" s="2"/>
      <c r="B140" s="41"/>
      <c r="C140" s="45" t="s">
        <v>71</v>
      </c>
      <c r="D140" s="33">
        <v>91.45</v>
      </c>
      <c r="E140" s="33"/>
      <c r="F140" s="34"/>
      <c r="G140" s="46"/>
      <c r="H140" s="47" t="s">
        <v>25</v>
      </c>
      <c r="I140" s="33">
        <v>388</v>
      </c>
      <c r="J140" s="33">
        <v>343</v>
      </c>
      <c r="K140" s="34">
        <f>I140-J140</f>
        <v>45</v>
      </c>
      <c r="M140" s="126" t="s">
        <v>72</v>
      </c>
      <c r="N140" s="127"/>
      <c r="O140" s="69">
        <f>(J122-J125)/J122</f>
        <v>0.53288590604026842</v>
      </c>
      <c r="P140" s="2"/>
    </row>
    <row r="141" spans="1:16" x14ac:dyDescent="0.2">
      <c r="A141" s="2"/>
      <c r="B141" s="41"/>
      <c r="C141" s="45" t="s">
        <v>73</v>
      </c>
      <c r="D141" s="33">
        <v>72.349999999999994</v>
      </c>
      <c r="E141" s="33">
        <v>68.42</v>
      </c>
      <c r="F141" s="34">
        <v>94.58</v>
      </c>
      <c r="G141" s="48">
        <v>5.5</v>
      </c>
      <c r="H141" s="64" t="s">
        <v>27</v>
      </c>
      <c r="I141" s="35">
        <v>184</v>
      </c>
      <c r="J141" s="35">
        <v>154</v>
      </c>
      <c r="K141" s="36">
        <f>I141-J141</f>
        <v>30</v>
      </c>
      <c r="L141" s="49"/>
      <c r="M141" s="116" t="s">
        <v>74</v>
      </c>
      <c r="N141" s="117"/>
      <c r="O141" s="70">
        <f>(J121-J125)/J121</f>
        <v>0.7690009956853634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77.349999999999994</v>
      </c>
      <c r="E142" s="33">
        <v>65.09</v>
      </c>
      <c r="F142" s="34">
        <v>84.15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75.45</v>
      </c>
      <c r="E143" s="33">
        <v>54.73</v>
      </c>
      <c r="F143" s="34">
        <v>72.55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53.91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91.22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420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418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419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421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422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423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424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425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426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427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428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173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429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6471-44F7-4E78-BAFE-D0067AE09701}">
  <dimension ref="A1:S171"/>
  <sheetViews>
    <sheetView topLeftCell="A173" zoomScale="130" zoomScaleNormal="130" workbookViewId="0">
      <selection activeCell="M121" sqref="M121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148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740.16666666666663</v>
      </c>
    </row>
    <row r="7" spans="1:19" x14ac:dyDescent="0.2">
      <c r="A7" s="2"/>
      <c r="C7" s="9" t="s">
        <v>24</v>
      </c>
      <c r="D7" s="10"/>
      <c r="E7" s="10"/>
      <c r="F7" s="11">
        <v>585</v>
      </c>
      <c r="G7" s="12"/>
      <c r="H7" s="12"/>
      <c r="I7" s="12"/>
      <c r="J7" s="141">
        <f>AVERAGE(F7:I7)</f>
        <v>585</v>
      </c>
      <c r="K7" s="142"/>
      <c r="M7" s="8">
        <v>2</v>
      </c>
      <c r="N7" s="143">
        <v>9.4</v>
      </c>
      <c r="O7" s="144"/>
      <c r="P7" s="2"/>
      <c r="R7" s="55" t="s">
        <v>25</v>
      </c>
      <c r="S7" s="71">
        <f>AVERAGE(J10,J67,J122)</f>
        <v>411.25</v>
      </c>
    </row>
    <row r="8" spans="1:19" x14ac:dyDescent="0.2">
      <c r="A8" s="2"/>
      <c r="C8" s="9" t="s">
        <v>26</v>
      </c>
      <c r="D8" s="10"/>
      <c r="E8" s="10"/>
      <c r="F8" s="11">
        <v>454</v>
      </c>
      <c r="G8" s="12"/>
      <c r="H8" s="12"/>
      <c r="I8" s="12"/>
      <c r="J8" s="141">
        <f t="shared" ref="J8:J13" si="0">AVERAGE(F8:I8)</f>
        <v>454</v>
      </c>
      <c r="K8" s="142"/>
      <c r="M8" s="8">
        <v>3</v>
      </c>
      <c r="N8" s="143">
        <v>9.1999999999999993</v>
      </c>
      <c r="O8" s="144"/>
      <c r="P8" s="2"/>
      <c r="R8" s="55" t="s">
        <v>27</v>
      </c>
      <c r="S8" s="72">
        <f>AVERAGE(J13,J70,J125)</f>
        <v>196.41666666666666</v>
      </c>
    </row>
    <row r="9" spans="1:19" x14ac:dyDescent="0.2">
      <c r="A9" s="2"/>
      <c r="C9" s="9" t="s">
        <v>28</v>
      </c>
      <c r="D9" s="11">
        <v>60.79</v>
      </c>
      <c r="E9" s="11">
        <v>7.3</v>
      </c>
      <c r="F9" s="11">
        <v>787</v>
      </c>
      <c r="G9" s="11">
        <v>813</v>
      </c>
      <c r="H9" s="11">
        <v>802</v>
      </c>
      <c r="I9" s="11">
        <v>788</v>
      </c>
      <c r="J9" s="141">
        <f t="shared" si="0"/>
        <v>797.5</v>
      </c>
      <c r="K9" s="142"/>
      <c r="M9" s="8">
        <v>4</v>
      </c>
      <c r="N9" s="143">
        <v>8.6</v>
      </c>
      <c r="O9" s="144"/>
      <c r="P9" s="2"/>
      <c r="R9" s="73" t="s">
        <v>32</v>
      </c>
      <c r="S9" s="74">
        <f>S6-S8</f>
        <v>543.75</v>
      </c>
    </row>
    <row r="10" spans="1:19" x14ac:dyDescent="0.2">
      <c r="A10" s="2"/>
      <c r="C10" s="9" t="s">
        <v>29</v>
      </c>
      <c r="D10" s="11">
        <v>59.49</v>
      </c>
      <c r="E10" s="11">
        <v>8.6</v>
      </c>
      <c r="F10" s="11">
        <v>424</v>
      </c>
      <c r="G10" s="11">
        <v>406</v>
      </c>
      <c r="H10" s="11">
        <v>391</v>
      </c>
      <c r="I10" s="11">
        <v>370</v>
      </c>
      <c r="J10" s="141">
        <f t="shared" si="0"/>
        <v>397.75</v>
      </c>
      <c r="K10" s="142"/>
      <c r="M10" s="8">
        <v>5</v>
      </c>
      <c r="N10" s="143">
        <v>8.6999999999999993</v>
      </c>
      <c r="O10" s="144"/>
      <c r="P10" s="2"/>
      <c r="R10" s="73" t="s">
        <v>30</v>
      </c>
      <c r="S10" s="75">
        <f>S7-S8</f>
        <v>214.83333333333334</v>
      </c>
    </row>
    <row r="11" spans="1:19" x14ac:dyDescent="0.2">
      <c r="A11" s="2"/>
      <c r="C11" s="9" t="s">
        <v>31</v>
      </c>
      <c r="D11" s="11"/>
      <c r="E11" s="11"/>
      <c r="F11" s="11">
        <v>307</v>
      </c>
      <c r="G11" s="62">
        <v>344</v>
      </c>
      <c r="H11" s="62">
        <v>311</v>
      </c>
      <c r="I11" s="62">
        <v>275</v>
      </c>
      <c r="J11" s="141">
        <f t="shared" si="0"/>
        <v>309.25</v>
      </c>
      <c r="K11" s="142"/>
      <c r="M11" s="13">
        <v>6</v>
      </c>
      <c r="N11" s="145">
        <v>7.2</v>
      </c>
      <c r="O11" s="146"/>
      <c r="P11" s="2"/>
      <c r="R11" s="76" t="s">
        <v>39</v>
      </c>
      <c r="S11" s="80">
        <f>S9/S6</f>
        <v>0.73463183967574874</v>
      </c>
    </row>
    <row r="12" spans="1:19" x14ac:dyDescent="0.2">
      <c r="A12" s="2"/>
      <c r="C12" s="9" t="s">
        <v>33</v>
      </c>
      <c r="D12" s="11"/>
      <c r="E12" s="11"/>
      <c r="F12" s="11">
        <v>199</v>
      </c>
      <c r="G12" s="62">
        <v>197</v>
      </c>
      <c r="H12" s="62">
        <v>189</v>
      </c>
      <c r="I12" s="62">
        <v>182</v>
      </c>
      <c r="J12" s="141">
        <f t="shared" si="0"/>
        <v>191.75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0.52239108409321178</v>
      </c>
    </row>
    <row r="13" spans="1:19" x14ac:dyDescent="0.2">
      <c r="A13" s="2"/>
      <c r="C13" s="14" t="s">
        <v>36</v>
      </c>
      <c r="D13" s="15">
        <v>61.73</v>
      </c>
      <c r="E13" s="15">
        <v>8</v>
      </c>
      <c r="F13" s="15">
        <v>195</v>
      </c>
      <c r="G13" s="15">
        <v>193</v>
      </c>
      <c r="H13" s="15">
        <v>185</v>
      </c>
      <c r="I13" s="15">
        <v>179</v>
      </c>
      <c r="J13" s="147">
        <f t="shared" si="0"/>
        <v>188</v>
      </c>
      <c r="K13" s="148"/>
      <c r="M13" s="66" t="s">
        <v>37</v>
      </c>
      <c r="N13" s="64">
        <v>0.33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31.41</v>
      </c>
      <c r="E16" s="11">
        <v>9.5</v>
      </c>
      <c r="F16" s="22">
        <v>1205</v>
      </c>
      <c r="G16" s="16"/>
      <c r="H16" s="23" t="s">
        <v>25</v>
      </c>
      <c r="I16" s="136">
        <v>4.49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65.84</v>
      </c>
      <c r="E17" s="11"/>
      <c r="F17" s="22">
        <v>185</v>
      </c>
      <c r="G17" s="16"/>
      <c r="H17" s="27" t="s">
        <v>27</v>
      </c>
      <c r="I17" s="138">
        <v>4.04</v>
      </c>
      <c r="J17" s="138"/>
      <c r="K17" s="139"/>
      <c r="M17" s="64">
        <v>6.8</v>
      </c>
      <c r="N17" s="28">
        <v>58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66.430000000000007</v>
      </c>
      <c r="E18" s="11"/>
      <c r="F18" s="22">
        <v>183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66.08</v>
      </c>
      <c r="E20" s="11"/>
      <c r="F20" s="22">
        <v>180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5.9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74.75</v>
      </c>
      <c r="E21" s="11"/>
      <c r="F21" s="22">
        <v>1460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5.8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75.3</v>
      </c>
      <c r="E22" s="11">
        <v>7.6</v>
      </c>
      <c r="F22" s="22">
        <v>434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419</v>
      </c>
      <c r="G23" s="16"/>
      <c r="H23" s="128">
        <v>13</v>
      </c>
      <c r="I23" s="130">
        <v>393</v>
      </c>
      <c r="J23" s="130">
        <v>177</v>
      </c>
      <c r="K23" s="132">
        <f>((I23-J23)/I23)</f>
        <v>0.54961832061068705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74.150000000000006</v>
      </c>
      <c r="E24" s="11">
        <v>7.1</v>
      </c>
      <c r="F24" s="22">
        <v>930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0.50125391849529777</v>
      </c>
      <c r="P24" s="2"/>
    </row>
    <row r="25" spans="1:16" x14ac:dyDescent="0.2">
      <c r="A25" s="2"/>
      <c r="C25" s="38" t="s">
        <v>63</v>
      </c>
      <c r="D25" s="15"/>
      <c r="E25" s="15"/>
      <c r="F25" s="39">
        <v>912</v>
      </c>
      <c r="G25" s="16"/>
      <c r="M25" s="121" t="s">
        <v>64</v>
      </c>
      <c r="N25" s="122"/>
      <c r="O25" s="37">
        <f>(J10-J11)/J10</f>
        <v>0.22250157133878065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0.37995149555375912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1.955671447196871E-2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91.3</v>
      </c>
      <c r="E28" s="33"/>
      <c r="F28" s="34"/>
      <c r="G28" s="46"/>
      <c r="H28" s="47" t="s">
        <v>25</v>
      </c>
      <c r="I28" s="33">
        <v>258</v>
      </c>
      <c r="J28" s="33">
        <v>228</v>
      </c>
      <c r="K28" s="34">
        <f>I28-J28</f>
        <v>30</v>
      </c>
      <c r="M28" s="126" t="s">
        <v>72</v>
      </c>
      <c r="N28" s="127"/>
      <c r="O28" s="69">
        <f>(J10-J13)/J10</f>
        <v>0.52734129478315528</v>
      </c>
      <c r="P28" s="2"/>
    </row>
    <row r="29" spans="1:16" x14ac:dyDescent="0.2">
      <c r="A29" s="2"/>
      <c r="B29" s="41"/>
      <c r="C29" s="45" t="s">
        <v>73</v>
      </c>
      <c r="D29" s="33">
        <v>72.75</v>
      </c>
      <c r="E29" s="33">
        <v>68.709999999999994</v>
      </c>
      <c r="F29" s="34">
        <v>94.45</v>
      </c>
      <c r="G29" s="48">
        <v>5.7</v>
      </c>
      <c r="H29" s="64" t="s">
        <v>27</v>
      </c>
      <c r="I29" s="35">
        <v>173</v>
      </c>
      <c r="J29" s="35">
        <v>154</v>
      </c>
      <c r="K29" s="36">
        <f>I29-J29</f>
        <v>19</v>
      </c>
      <c r="L29" s="49"/>
      <c r="M29" s="116" t="s">
        <v>74</v>
      </c>
      <c r="N29" s="117"/>
      <c r="O29" s="70">
        <f>(J9-J13)/J9</f>
        <v>0.76426332288401255</v>
      </c>
      <c r="P29" s="2"/>
    </row>
    <row r="30" spans="1:16" ht="15" customHeight="1" x14ac:dyDescent="0.2">
      <c r="A30" s="2"/>
      <c r="B30" s="41"/>
      <c r="C30" s="45" t="s">
        <v>75</v>
      </c>
      <c r="D30" s="33">
        <v>76.95</v>
      </c>
      <c r="E30" s="33">
        <v>64.86</v>
      </c>
      <c r="F30" s="34">
        <v>84.29</v>
      </c>
      <c r="P30" s="2"/>
    </row>
    <row r="31" spans="1:16" ht="15" customHeight="1" x14ac:dyDescent="0.2">
      <c r="A31" s="2"/>
      <c r="B31" s="41"/>
      <c r="C31" s="45" t="s">
        <v>76</v>
      </c>
      <c r="D31" s="33">
        <v>75.8</v>
      </c>
      <c r="E31" s="33">
        <v>55.05</v>
      </c>
      <c r="F31" s="34">
        <v>72.63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52.9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91.35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430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432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433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406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323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437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431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434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435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436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97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579</v>
      </c>
      <c r="G64" s="12"/>
      <c r="H64" s="12"/>
      <c r="I64" s="12"/>
      <c r="J64" s="141">
        <f>AVERAGE(F64:I64)</f>
        <v>579</v>
      </c>
      <c r="K64" s="142"/>
      <c r="M64" s="8">
        <v>2</v>
      </c>
      <c r="N64" s="143">
        <v>9.3000000000000007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412</v>
      </c>
      <c r="G65" s="12"/>
      <c r="H65" s="12"/>
      <c r="I65" s="12"/>
      <c r="J65" s="141">
        <f t="shared" ref="J65:J70" si="1">AVERAGE(F65:I65)</f>
        <v>412</v>
      </c>
      <c r="K65" s="142"/>
      <c r="M65" s="8">
        <v>3</v>
      </c>
      <c r="N65" s="143">
        <v>9.3000000000000007</v>
      </c>
      <c r="O65" s="144"/>
      <c r="P65" s="2"/>
    </row>
    <row r="66" spans="1:16" ht="15" customHeight="1" x14ac:dyDescent="0.2">
      <c r="A66" s="2"/>
      <c r="C66" s="9" t="s">
        <v>28</v>
      </c>
      <c r="D66" s="11">
        <v>67.489999999999995</v>
      </c>
      <c r="E66" s="11">
        <v>7.1</v>
      </c>
      <c r="F66" s="11">
        <v>704</v>
      </c>
      <c r="G66" s="11">
        <v>726</v>
      </c>
      <c r="H66" s="11">
        <v>737</v>
      </c>
      <c r="I66" s="11">
        <v>728</v>
      </c>
      <c r="J66" s="141">
        <f t="shared" si="1"/>
        <v>723.75</v>
      </c>
      <c r="K66" s="142"/>
      <c r="M66" s="8">
        <v>4</v>
      </c>
      <c r="N66" s="143">
        <v>9.1</v>
      </c>
      <c r="O66" s="144"/>
      <c r="P66" s="2"/>
    </row>
    <row r="67" spans="1:16" ht="15" customHeight="1" x14ac:dyDescent="0.2">
      <c r="A67" s="2"/>
      <c r="C67" s="9" t="s">
        <v>29</v>
      </c>
      <c r="D67" s="11">
        <v>59.45</v>
      </c>
      <c r="E67" s="11">
        <v>8.6</v>
      </c>
      <c r="F67" s="11">
        <v>362</v>
      </c>
      <c r="G67" s="11">
        <v>344</v>
      </c>
      <c r="H67" s="11">
        <v>364</v>
      </c>
      <c r="I67" s="11">
        <v>371</v>
      </c>
      <c r="J67" s="141">
        <f t="shared" si="1"/>
        <v>360.25</v>
      </c>
      <c r="K67" s="142"/>
      <c r="M67" s="8">
        <v>5</v>
      </c>
      <c r="N67" s="143">
        <v>8.8000000000000007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285</v>
      </c>
      <c r="G68" s="62">
        <v>265</v>
      </c>
      <c r="H68" s="62">
        <v>284</v>
      </c>
      <c r="I68" s="62">
        <v>312</v>
      </c>
      <c r="J68" s="141">
        <f t="shared" si="1"/>
        <v>286.5</v>
      </c>
      <c r="K68" s="142"/>
      <c r="M68" s="13">
        <v>6</v>
      </c>
      <c r="N68" s="145">
        <v>7.6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185</v>
      </c>
      <c r="G69" s="62">
        <v>172</v>
      </c>
      <c r="H69" s="62">
        <v>185</v>
      </c>
      <c r="I69" s="62">
        <v>210</v>
      </c>
      <c r="J69" s="141">
        <f t="shared" si="1"/>
        <v>188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58.76</v>
      </c>
      <c r="E70" s="15">
        <v>8.3000000000000007</v>
      </c>
      <c r="F70" s="15">
        <v>185</v>
      </c>
      <c r="G70" s="15">
        <v>174</v>
      </c>
      <c r="H70" s="15">
        <v>187</v>
      </c>
      <c r="I70" s="15">
        <v>209</v>
      </c>
      <c r="J70" s="147">
        <f t="shared" si="1"/>
        <v>188.75</v>
      </c>
      <c r="K70" s="148"/>
      <c r="M70" s="66" t="s">
        <v>37</v>
      </c>
      <c r="N70" s="64">
        <v>0.33600000000000002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15.45</v>
      </c>
      <c r="E73" s="11">
        <v>10.3</v>
      </c>
      <c r="F73" s="22">
        <v>1098</v>
      </c>
      <c r="G73" s="16"/>
      <c r="H73" s="23" t="s">
        <v>25</v>
      </c>
      <c r="I73" s="136">
        <v>4.5199999999999996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61.71</v>
      </c>
      <c r="E74" s="11"/>
      <c r="F74" s="22">
        <v>185</v>
      </c>
      <c r="G74" s="16"/>
      <c r="H74" s="27" t="s">
        <v>27</v>
      </c>
      <c r="I74" s="138">
        <v>4.2</v>
      </c>
      <c r="J74" s="138"/>
      <c r="K74" s="139"/>
      <c r="M74" s="64">
        <v>6.9</v>
      </c>
      <c r="N74" s="28">
        <v>85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62.3</v>
      </c>
      <c r="E75" s="11"/>
      <c r="F75" s="22">
        <v>182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63.64</v>
      </c>
      <c r="E77" s="11"/>
      <c r="F77" s="22">
        <v>181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5.9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75.63</v>
      </c>
      <c r="E78" s="11"/>
      <c r="F78" s="22">
        <v>1395</v>
      </c>
      <c r="G78" s="16"/>
      <c r="H78" s="128">
        <v>9</v>
      </c>
      <c r="I78" s="130">
        <v>356</v>
      </c>
      <c r="J78" s="130">
        <v>226</v>
      </c>
      <c r="K78" s="132">
        <f>((I78-J78)/I78)</f>
        <v>0.3651685393258427</v>
      </c>
      <c r="M78" s="13">
        <v>2</v>
      </c>
      <c r="N78" s="35">
        <v>5.9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74.819999999999993</v>
      </c>
      <c r="E79" s="11">
        <v>7.8</v>
      </c>
      <c r="F79" s="22">
        <v>507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472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71.66</v>
      </c>
      <c r="E81" s="11">
        <v>7.4</v>
      </c>
      <c r="F81" s="22">
        <v>931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0.50224525043177892</v>
      </c>
      <c r="P81" s="2"/>
    </row>
    <row r="82" spans="1:16" x14ac:dyDescent="0.2">
      <c r="A82" s="2"/>
      <c r="C82" s="38" t="s">
        <v>63</v>
      </c>
      <c r="D82" s="15"/>
      <c r="E82" s="15"/>
      <c r="F82" s="39">
        <v>925</v>
      </c>
      <c r="G82" s="16"/>
      <c r="M82" s="121" t="s">
        <v>64</v>
      </c>
      <c r="N82" s="122"/>
      <c r="O82" s="37">
        <f>(J67-J68)/J67</f>
        <v>0.20471894517696043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0.343804537521815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-3.9893617021276593E-3</v>
      </c>
      <c r="P84" s="2"/>
    </row>
    <row r="85" spans="1:16" x14ac:dyDescent="0.2">
      <c r="A85" s="2"/>
      <c r="B85" s="41"/>
      <c r="C85" s="45" t="s">
        <v>71</v>
      </c>
      <c r="D85" s="33">
        <v>91.75</v>
      </c>
      <c r="E85" s="33"/>
      <c r="F85" s="34"/>
      <c r="G85" s="46"/>
      <c r="H85" s="47" t="s">
        <v>25</v>
      </c>
      <c r="I85" s="33">
        <v>273</v>
      </c>
      <c r="J85" s="33">
        <v>200</v>
      </c>
      <c r="K85" s="34">
        <f>I85-J85</f>
        <v>73</v>
      </c>
      <c r="M85" s="126" t="s">
        <v>72</v>
      </c>
      <c r="N85" s="127"/>
      <c r="O85" s="69">
        <f>(J67-J70)/J67</f>
        <v>0.47605829285218598</v>
      </c>
      <c r="P85" s="2"/>
    </row>
    <row r="86" spans="1:16" x14ac:dyDescent="0.2">
      <c r="A86" s="2"/>
      <c r="B86" s="41"/>
      <c r="C86" s="45" t="s">
        <v>73</v>
      </c>
      <c r="D86" s="33">
        <v>72.95</v>
      </c>
      <c r="E86" s="33">
        <v>68.81</v>
      </c>
      <c r="F86" s="34">
        <v>94.32</v>
      </c>
      <c r="G86" s="48">
        <v>5.4</v>
      </c>
      <c r="H86" s="64" t="s">
        <v>27</v>
      </c>
      <c r="I86" s="35">
        <v>206</v>
      </c>
      <c r="J86" s="35">
        <v>181</v>
      </c>
      <c r="K86" s="36">
        <f>I86-J86</f>
        <v>25</v>
      </c>
      <c r="L86" s="49"/>
      <c r="M86" s="116" t="s">
        <v>74</v>
      </c>
      <c r="N86" s="117"/>
      <c r="O86" s="70">
        <f>(J66-J70)/J66</f>
        <v>0.73920552677029361</v>
      </c>
      <c r="P86" s="2"/>
    </row>
    <row r="87" spans="1:16" ht="15" customHeight="1" x14ac:dyDescent="0.2">
      <c r="A87" s="2"/>
      <c r="B87" s="41"/>
      <c r="C87" s="45" t="s">
        <v>75</v>
      </c>
      <c r="D87" s="33">
        <v>76.599999999999994</v>
      </c>
      <c r="E87" s="33">
        <v>64.819999999999993</v>
      </c>
      <c r="F87" s="34">
        <v>84.62</v>
      </c>
      <c r="P87" s="2"/>
    </row>
    <row r="88" spans="1:16" ht="15" customHeight="1" x14ac:dyDescent="0.2">
      <c r="A88" s="2"/>
      <c r="B88" s="41"/>
      <c r="C88" s="45" t="s">
        <v>76</v>
      </c>
      <c r="D88" s="33">
        <v>75.150000000000006</v>
      </c>
      <c r="E88" s="33">
        <v>54.9</v>
      </c>
      <c r="F88" s="34">
        <v>73.06</v>
      </c>
      <c r="P88" s="2"/>
    </row>
    <row r="89" spans="1:16" ht="15" customHeight="1" x14ac:dyDescent="0.2">
      <c r="A89" s="2"/>
      <c r="B89" s="41"/>
      <c r="C89" s="50" t="s">
        <v>77</v>
      </c>
      <c r="D89" s="96">
        <v>54.55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91.6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438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442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443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444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441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447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439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440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445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446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113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587</v>
      </c>
      <c r="G119" s="12"/>
      <c r="H119" s="12"/>
      <c r="I119" s="12"/>
      <c r="J119" s="141">
        <f>AVERAGE(F119:I119)</f>
        <v>587</v>
      </c>
      <c r="K119" s="142"/>
      <c r="M119" s="8">
        <v>2</v>
      </c>
      <c r="N119" s="143">
        <v>9.3000000000000007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449</v>
      </c>
      <c r="G120" s="12"/>
      <c r="H120" s="12"/>
      <c r="I120" s="12"/>
      <c r="J120" s="141">
        <f t="shared" ref="J120:J125" si="2">AVERAGE(F120:I120)</f>
        <v>449</v>
      </c>
      <c r="K120" s="142"/>
      <c r="M120" s="8">
        <v>3</v>
      </c>
      <c r="N120" s="143">
        <v>9.1</v>
      </c>
      <c r="O120" s="144"/>
      <c r="P120" s="2"/>
    </row>
    <row r="121" spans="1:16" x14ac:dyDescent="0.2">
      <c r="A121" s="2"/>
      <c r="C121" s="9" t="s">
        <v>28</v>
      </c>
      <c r="D121" s="11">
        <v>65.709999999999994</v>
      </c>
      <c r="E121" s="11">
        <v>7.1</v>
      </c>
      <c r="F121" s="11">
        <v>721</v>
      </c>
      <c r="G121" s="11">
        <v>705</v>
      </c>
      <c r="H121" s="11">
        <v>692</v>
      </c>
      <c r="I121" s="11">
        <v>679</v>
      </c>
      <c r="J121" s="141">
        <f t="shared" si="2"/>
        <v>699.25</v>
      </c>
      <c r="K121" s="142"/>
      <c r="M121" s="8">
        <v>4</v>
      </c>
      <c r="N121" s="143">
        <v>8.9</v>
      </c>
      <c r="O121" s="144"/>
      <c r="P121" s="2"/>
    </row>
    <row r="122" spans="1:16" x14ac:dyDescent="0.2">
      <c r="A122" s="2"/>
      <c r="C122" s="9" t="s">
        <v>29</v>
      </c>
      <c r="D122" s="11">
        <v>62.01</v>
      </c>
      <c r="E122" s="11">
        <v>8.6</v>
      </c>
      <c r="F122" s="11">
        <v>501</v>
      </c>
      <c r="G122" s="11">
        <v>495</v>
      </c>
      <c r="H122" s="11">
        <v>488</v>
      </c>
      <c r="I122" s="11">
        <v>419</v>
      </c>
      <c r="J122" s="141">
        <f t="shared" si="2"/>
        <v>475.75</v>
      </c>
      <c r="K122" s="142"/>
      <c r="M122" s="8">
        <v>5</v>
      </c>
      <c r="N122" s="143">
        <v>8.8000000000000007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303</v>
      </c>
      <c r="G123" s="62">
        <v>311</v>
      </c>
      <c r="H123" s="62">
        <v>295</v>
      </c>
      <c r="I123" s="62">
        <v>291</v>
      </c>
      <c r="J123" s="141">
        <f t="shared" si="2"/>
        <v>300</v>
      </c>
      <c r="K123" s="142"/>
      <c r="M123" s="13">
        <v>6</v>
      </c>
      <c r="N123" s="145">
        <v>7.7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205</v>
      </c>
      <c r="G124" s="62">
        <v>225</v>
      </c>
      <c r="H124" s="62">
        <v>201</v>
      </c>
      <c r="I124" s="62">
        <v>194</v>
      </c>
      <c r="J124" s="141">
        <f t="shared" si="2"/>
        <v>206.25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60.92</v>
      </c>
      <c r="E125" s="15">
        <v>8.1999999999999993</v>
      </c>
      <c r="F125" s="15">
        <v>215</v>
      </c>
      <c r="G125" s="15">
        <v>219</v>
      </c>
      <c r="H125" s="15">
        <v>212</v>
      </c>
      <c r="I125" s="15">
        <v>204</v>
      </c>
      <c r="J125" s="147">
        <f t="shared" si="2"/>
        <v>212.5</v>
      </c>
      <c r="K125" s="148"/>
      <c r="M125" s="66" t="s">
        <v>37</v>
      </c>
      <c r="N125" s="64">
        <v>0.379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21.14</v>
      </c>
      <c r="E128" s="11">
        <v>10.1</v>
      </c>
      <c r="F128" s="22">
        <v>1208</v>
      </c>
      <c r="G128" s="16"/>
      <c r="H128" s="23" t="s">
        <v>25</v>
      </c>
      <c r="I128" s="136">
        <v>5.72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63.27</v>
      </c>
      <c r="E129" s="11"/>
      <c r="F129" s="22">
        <v>199</v>
      </c>
      <c r="G129" s="16"/>
      <c r="H129" s="27" t="s">
        <v>27</v>
      </c>
      <c r="I129" s="138">
        <v>5.15</v>
      </c>
      <c r="J129" s="138"/>
      <c r="K129" s="139"/>
      <c r="M129" s="64">
        <v>7.1</v>
      </c>
      <c r="N129" s="28">
        <v>54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63.72</v>
      </c>
      <c r="E130" s="11"/>
      <c r="F130" s="22">
        <v>217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65.02</v>
      </c>
      <c r="E132" s="11"/>
      <c r="F132" s="22">
        <v>207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75.05</v>
      </c>
      <c r="E133" s="11"/>
      <c r="F133" s="22">
        <v>1337</v>
      </c>
      <c r="G133" s="16"/>
      <c r="H133" s="128">
        <v>5</v>
      </c>
      <c r="I133" s="130">
        <v>298</v>
      </c>
      <c r="J133" s="130">
        <v>211</v>
      </c>
      <c r="K133" s="132">
        <f>((I133-J133)/I133)</f>
        <v>0.29194630872483224</v>
      </c>
      <c r="M133" s="13">
        <v>2</v>
      </c>
      <c r="N133" s="35">
        <v>5.4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75.91</v>
      </c>
      <c r="E134" s="11">
        <v>7.2</v>
      </c>
      <c r="F134" s="22">
        <v>491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480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76.650000000000006</v>
      </c>
      <c r="E136" s="11">
        <v>6.7</v>
      </c>
      <c r="F136" s="22">
        <v>918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0.31962817304254559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902</v>
      </c>
      <c r="G137" s="16"/>
      <c r="M137" s="121" t="s">
        <v>64</v>
      </c>
      <c r="N137" s="122"/>
      <c r="O137" s="37">
        <f>(J122-J123)/J122</f>
        <v>0.36941671045717289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0.3125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-3.0303030303030304E-2</v>
      </c>
      <c r="P139" s="2"/>
    </row>
    <row r="140" spans="1:16" x14ac:dyDescent="0.2">
      <c r="A140" s="2"/>
      <c r="B140" s="41"/>
      <c r="C140" s="45" t="s">
        <v>71</v>
      </c>
      <c r="D140" s="33">
        <v>91.14</v>
      </c>
      <c r="E140" s="33"/>
      <c r="F140" s="34"/>
      <c r="G140" s="46"/>
      <c r="H140" s="47" t="s">
        <v>25</v>
      </c>
      <c r="I140" s="33">
        <v>488</v>
      </c>
      <c r="J140" s="33">
        <v>405</v>
      </c>
      <c r="K140" s="34">
        <f>I140-J140</f>
        <v>83</v>
      </c>
      <c r="M140" s="126" t="s">
        <v>72</v>
      </c>
      <c r="N140" s="127"/>
      <c r="O140" s="69">
        <f>(J122-J125)/J122</f>
        <v>0.55333683657383081</v>
      </c>
      <c r="P140" s="2"/>
    </row>
    <row r="141" spans="1:16" x14ac:dyDescent="0.2">
      <c r="A141" s="2"/>
      <c r="B141" s="41"/>
      <c r="C141" s="45" t="s">
        <v>73</v>
      </c>
      <c r="D141" s="33">
        <v>72.95</v>
      </c>
      <c r="E141" s="33">
        <v>68.52</v>
      </c>
      <c r="F141" s="34">
        <v>93.94</v>
      </c>
      <c r="G141" s="48">
        <v>5.4</v>
      </c>
      <c r="H141" s="64" t="s">
        <v>27</v>
      </c>
      <c r="I141" s="35">
        <v>233</v>
      </c>
      <c r="J141" s="35">
        <v>209</v>
      </c>
      <c r="K141" s="36">
        <f>I141-J141</f>
        <v>24</v>
      </c>
      <c r="L141" s="49"/>
      <c r="M141" s="116" t="s">
        <v>74</v>
      </c>
      <c r="N141" s="117"/>
      <c r="O141" s="70">
        <f>(J121-J125)/J121</f>
        <v>0.69610296746514122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77.05</v>
      </c>
      <c r="E142" s="33">
        <v>64.62</v>
      </c>
      <c r="F142" s="34">
        <v>83.88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72.95</v>
      </c>
      <c r="E143" s="33">
        <v>53.17</v>
      </c>
      <c r="F143" s="34">
        <v>72.89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56.09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90.88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448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452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453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454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451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449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450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455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456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684-C5D6-4AD4-A423-917D1CE13825}">
  <dimension ref="A1:S171"/>
  <sheetViews>
    <sheetView topLeftCell="B151" zoomScale="120" zoomScaleNormal="120" workbookViewId="0">
      <selection activeCell="J13" sqref="J13:K1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12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662.16666666666663</v>
      </c>
    </row>
    <row r="7" spans="1:19" x14ac:dyDescent="0.2">
      <c r="A7" s="2"/>
      <c r="C7" s="9" t="s">
        <v>24</v>
      </c>
      <c r="D7" s="10"/>
      <c r="E7" s="10"/>
      <c r="F7" s="11">
        <v>632</v>
      </c>
      <c r="G7" s="12"/>
      <c r="H7" s="12"/>
      <c r="I7" s="12"/>
      <c r="J7" s="141">
        <f>AVERAGE(F7:I7)</f>
        <v>632</v>
      </c>
      <c r="K7" s="142"/>
      <c r="M7" s="8">
        <v>2</v>
      </c>
      <c r="N7" s="143">
        <v>9.4</v>
      </c>
      <c r="O7" s="144"/>
      <c r="P7" s="2"/>
      <c r="R7" s="55" t="s">
        <v>25</v>
      </c>
      <c r="S7" s="71">
        <f>AVERAGE(J10,J67,J122)</f>
        <v>345.91666666666669</v>
      </c>
    </row>
    <row r="8" spans="1:19" x14ac:dyDescent="0.2">
      <c r="A8" s="2"/>
      <c r="C8" s="9" t="s">
        <v>26</v>
      </c>
      <c r="D8" s="10"/>
      <c r="E8" s="10"/>
      <c r="F8" s="11">
        <v>498</v>
      </c>
      <c r="G8" s="12"/>
      <c r="H8" s="12"/>
      <c r="I8" s="12"/>
      <c r="J8" s="141">
        <f t="shared" ref="J8:J13" si="0">AVERAGE(F8:I8)</f>
        <v>498</v>
      </c>
      <c r="K8" s="142"/>
      <c r="M8" s="8">
        <v>3</v>
      </c>
      <c r="N8" s="143">
        <v>9</v>
      </c>
      <c r="O8" s="144"/>
      <c r="P8" s="2"/>
      <c r="R8" s="55" t="s">
        <v>27</v>
      </c>
      <c r="S8" s="72">
        <f>AVERAGE(J13,J70,J125)</f>
        <v>176.33333333333334</v>
      </c>
    </row>
    <row r="9" spans="1:19" x14ac:dyDescent="0.2">
      <c r="A9" s="2"/>
      <c r="C9" s="9" t="s">
        <v>28</v>
      </c>
      <c r="D9" s="11">
        <v>61.94</v>
      </c>
      <c r="E9" s="11">
        <v>7.1</v>
      </c>
      <c r="F9" s="11">
        <v>680</v>
      </c>
      <c r="G9" s="11">
        <v>745</v>
      </c>
      <c r="H9" s="11">
        <v>637</v>
      </c>
      <c r="I9" s="11">
        <v>670</v>
      </c>
      <c r="J9" s="141">
        <f t="shared" si="0"/>
        <v>683</v>
      </c>
      <c r="K9" s="142"/>
      <c r="M9" s="8">
        <v>4</v>
      </c>
      <c r="N9" s="143">
        <v>9.3000000000000007</v>
      </c>
      <c r="O9" s="144"/>
      <c r="P9" s="2"/>
      <c r="R9" s="73" t="s">
        <v>32</v>
      </c>
      <c r="S9" s="74">
        <f>S6-S8</f>
        <v>485.83333333333326</v>
      </c>
    </row>
    <row r="10" spans="1:19" x14ac:dyDescent="0.2">
      <c r="A10" s="2"/>
      <c r="C10" s="9" t="s">
        <v>29</v>
      </c>
      <c r="D10" s="11">
        <v>62.09</v>
      </c>
      <c r="E10" s="11">
        <v>8.8000000000000007</v>
      </c>
      <c r="F10" s="11">
        <v>391</v>
      </c>
      <c r="G10" s="11">
        <v>403</v>
      </c>
      <c r="H10" s="11">
        <v>331</v>
      </c>
      <c r="I10" s="11">
        <v>334</v>
      </c>
      <c r="J10" s="141">
        <f t="shared" si="0"/>
        <v>364.75</v>
      </c>
      <c r="K10" s="142"/>
      <c r="M10" s="8">
        <v>5</v>
      </c>
      <c r="N10" s="143">
        <v>8.8000000000000007</v>
      </c>
      <c r="O10" s="144"/>
      <c r="P10" s="2"/>
      <c r="R10" s="73" t="s">
        <v>30</v>
      </c>
      <c r="S10" s="75">
        <f>S7-S8</f>
        <v>169.58333333333334</v>
      </c>
    </row>
    <row r="11" spans="1:19" x14ac:dyDescent="0.2">
      <c r="A11" s="2"/>
      <c r="C11" s="9" t="s">
        <v>31</v>
      </c>
      <c r="D11" s="11"/>
      <c r="E11" s="11"/>
      <c r="F11" s="11">
        <v>298</v>
      </c>
      <c r="G11" s="62">
        <v>305</v>
      </c>
      <c r="H11" s="62">
        <v>244</v>
      </c>
      <c r="I11" s="62">
        <v>240</v>
      </c>
      <c r="J11" s="141">
        <f t="shared" si="0"/>
        <v>271.75</v>
      </c>
      <c r="K11" s="142"/>
      <c r="M11" s="13">
        <v>6</v>
      </c>
      <c r="N11" s="145">
        <v>7.8</v>
      </c>
      <c r="O11" s="146"/>
      <c r="P11" s="2"/>
      <c r="R11" s="76" t="s">
        <v>39</v>
      </c>
      <c r="S11" s="80">
        <f>S9/S6</f>
        <v>0.73370249181978342</v>
      </c>
    </row>
    <row r="12" spans="1:19" x14ac:dyDescent="0.2">
      <c r="A12" s="2"/>
      <c r="C12" s="9" t="s">
        <v>33</v>
      </c>
      <c r="D12" s="11"/>
      <c r="E12" s="11"/>
      <c r="F12" s="11">
        <v>210</v>
      </c>
      <c r="G12" s="62">
        <v>208</v>
      </c>
      <c r="H12" s="62">
        <v>148</v>
      </c>
      <c r="I12" s="62">
        <v>150</v>
      </c>
      <c r="J12" s="141">
        <f t="shared" si="0"/>
        <v>179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0.49024331486388822</v>
      </c>
    </row>
    <row r="13" spans="1:19" x14ac:dyDescent="0.2">
      <c r="A13" s="2"/>
      <c r="C13" s="14" t="s">
        <v>36</v>
      </c>
      <c r="D13" s="15">
        <v>62.27</v>
      </c>
      <c r="E13" s="15">
        <v>8.4</v>
      </c>
      <c r="F13" s="15">
        <v>217</v>
      </c>
      <c r="G13" s="15">
        <v>215</v>
      </c>
      <c r="H13" s="15">
        <v>177</v>
      </c>
      <c r="I13" s="15">
        <v>159</v>
      </c>
      <c r="J13" s="147">
        <f t="shared" si="0"/>
        <v>192</v>
      </c>
      <c r="K13" s="148"/>
      <c r="M13" s="66" t="s">
        <v>37</v>
      </c>
      <c r="N13" s="64">
        <v>0.36499999999999999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9.9700000000000006</v>
      </c>
      <c r="E16" s="11">
        <v>10</v>
      </c>
      <c r="F16" s="22">
        <v>848</v>
      </c>
      <c r="G16" s="16"/>
      <c r="H16" s="23" t="s">
        <v>25</v>
      </c>
      <c r="I16" s="136">
        <v>4.9800000000000004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65.94</v>
      </c>
      <c r="E17" s="11"/>
      <c r="F17" s="22">
        <v>227</v>
      </c>
      <c r="G17" s="16"/>
      <c r="H17" s="27" t="s">
        <v>27</v>
      </c>
      <c r="I17" s="138">
        <v>4.45</v>
      </c>
      <c r="J17" s="138"/>
      <c r="K17" s="139"/>
      <c r="M17" s="64">
        <v>6.9</v>
      </c>
      <c r="N17" s="28">
        <v>94</v>
      </c>
      <c r="O17" s="65">
        <v>0.03</v>
      </c>
      <c r="P17" s="2"/>
    </row>
    <row r="18" spans="1:16" x14ac:dyDescent="0.2">
      <c r="A18" s="2"/>
      <c r="C18" s="21" t="s">
        <v>47</v>
      </c>
      <c r="D18" s="11">
        <v>66.209999999999994</v>
      </c>
      <c r="E18" s="11"/>
      <c r="F18" s="22">
        <v>214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69.3</v>
      </c>
      <c r="E20" s="11"/>
      <c r="F20" s="22">
        <v>211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72.98</v>
      </c>
      <c r="E21" s="11"/>
      <c r="F21" s="22">
        <v>1388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75.66</v>
      </c>
      <c r="E22" s="11">
        <v>7.6</v>
      </c>
      <c r="F22" s="22">
        <v>435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411</v>
      </c>
      <c r="G23" s="16"/>
      <c r="H23" s="128">
        <v>6</v>
      </c>
      <c r="I23" s="130">
        <v>248</v>
      </c>
      <c r="J23" s="130">
        <v>115</v>
      </c>
      <c r="K23" s="132">
        <f>((I23-J23)/I23)</f>
        <v>0.53629032258064513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72.42</v>
      </c>
      <c r="E24" s="11">
        <v>6.8</v>
      </c>
      <c r="F24" s="22">
        <v>962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0.46595900439238652</v>
      </c>
      <c r="P24" s="2"/>
    </row>
    <row r="25" spans="1:16" x14ac:dyDescent="0.2">
      <c r="A25" s="2"/>
      <c r="C25" s="38" t="s">
        <v>63</v>
      </c>
      <c r="D25" s="15"/>
      <c r="E25" s="15"/>
      <c r="F25" s="39">
        <v>942</v>
      </c>
      <c r="G25" s="16"/>
      <c r="M25" s="121" t="s">
        <v>64</v>
      </c>
      <c r="N25" s="122"/>
      <c r="O25" s="37">
        <f>(J10-J11)/J10</f>
        <v>0.25496915695681976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0.34130634774609014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-7.2625698324022353E-2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91.35</v>
      </c>
      <c r="E28" s="33"/>
      <c r="F28" s="34"/>
      <c r="G28" s="46"/>
      <c r="H28" s="47" t="s">
        <v>25</v>
      </c>
      <c r="I28" s="33">
        <v>412</v>
      </c>
      <c r="J28" s="33">
        <v>356</v>
      </c>
      <c r="K28" s="34">
        <f>I28-J28</f>
        <v>56</v>
      </c>
      <c r="M28" s="126" t="s">
        <v>72</v>
      </c>
      <c r="N28" s="127"/>
      <c r="O28" s="69">
        <f>(J10-J13)/J10</f>
        <v>0.4736120630568883</v>
      </c>
      <c r="P28" s="2"/>
    </row>
    <row r="29" spans="1:16" x14ac:dyDescent="0.2">
      <c r="A29" s="2"/>
      <c r="B29" s="41"/>
      <c r="C29" s="45" t="s">
        <v>73</v>
      </c>
      <c r="D29" s="33">
        <v>72.650000000000006</v>
      </c>
      <c r="E29" s="33">
        <v>68.540000000000006</v>
      </c>
      <c r="F29" s="34">
        <v>94.35</v>
      </c>
      <c r="G29" s="48">
        <v>5.6</v>
      </c>
      <c r="H29" s="64" t="s">
        <v>27</v>
      </c>
      <c r="I29" s="35">
        <v>230</v>
      </c>
      <c r="J29" s="35">
        <v>196</v>
      </c>
      <c r="K29" s="36">
        <f>I29-J29</f>
        <v>34</v>
      </c>
      <c r="L29" s="49"/>
      <c r="M29" s="116" t="s">
        <v>74</v>
      </c>
      <c r="N29" s="117"/>
      <c r="O29" s="70">
        <f>(J9-J13)/J9</f>
        <v>0.71888726207906295</v>
      </c>
      <c r="P29" s="2"/>
    </row>
    <row r="30" spans="1:16" ht="15" customHeight="1" x14ac:dyDescent="0.2">
      <c r="A30" s="2"/>
      <c r="B30" s="41"/>
      <c r="C30" s="45" t="s">
        <v>75</v>
      </c>
      <c r="D30" s="33">
        <v>77.849999999999994</v>
      </c>
      <c r="E30" s="33">
        <v>64.88</v>
      </c>
      <c r="F30" s="34">
        <v>83.35</v>
      </c>
      <c r="P30" s="2"/>
    </row>
    <row r="31" spans="1:16" ht="15" customHeight="1" x14ac:dyDescent="0.2">
      <c r="A31" s="2"/>
      <c r="B31" s="41"/>
      <c r="C31" s="45" t="s">
        <v>76</v>
      </c>
      <c r="D31" s="33">
        <v>75.650000000000006</v>
      </c>
      <c r="E31" s="33">
        <v>54.77</v>
      </c>
      <c r="F31" s="34">
        <v>72.41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53.88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91.25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459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457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458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460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461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462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463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466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467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465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464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468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469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 t="s">
        <v>470</v>
      </c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97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612</v>
      </c>
      <c r="G64" s="12"/>
      <c r="H64" s="12"/>
      <c r="I64" s="12"/>
      <c r="J64" s="141">
        <f>AVERAGE(F64:I64)</f>
        <v>612</v>
      </c>
      <c r="K64" s="142"/>
      <c r="M64" s="8">
        <v>2</v>
      </c>
      <c r="N64" s="143">
        <v>9.1999999999999993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435</v>
      </c>
      <c r="G65" s="12"/>
      <c r="H65" s="12"/>
      <c r="I65" s="12"/>
      <c r="J65" s="141">
        <f t="shared" ref="J65:J70" si="1">AVERAGE(F65:I65)</f>
        <v>435</v>
      </c>
      <c r="K65" s="142"/>
      <c r="M65" s="8">
        <v>3</v>
      </c>
      <c r="N65" s="143">
        <v>9.1999999999999993</v>
      </c>
      <c r="O65" s="144"/>
      <c r="P65" s="2"/>
    </row>
    <row r="66" spans="1:16" ht="15" customHeight="1" x14ac:dyDescent="0.2">
      <c r="A66" s="2"/>
      <c r="C66" s="9" t="s">
        <v>28</v>
      </c>
      <c r="D66" s="11">
        <v>62.36</v>
      </c>
      <c r="E66" s="11">
        <v>6.8</v>
      </c>
      <c r="F66" s="11">
        <v>705</v>
      </c>
      <c r="G66" s="11">
        <v>674</v>
      </c>
      <c r="H66" s="11">
        <v>675</v>
      </c>
      <c r="I66" s="11">
        <v>684</v>
      </c>
      <c r="J66" s="141">
        <f t="shared" si="1"/>
        <v>684.5</v>
      </c>
      <c r="K66" s="142"/>
      <c r="M66" s="8">
        <v>4</v>
      </c>
      <c r="N66" s="143">
        <v>9</v>
      </c>
      <c r="O66" s="144"/>
      <c r="P66" s="2"/>
    </row>
    <row r="67" spans="1:16" ht="15" customHeight="1" x14ac:dyDescent="0.2">
      <c r="A67" s="2"/>
      <c r="C67" s="9" t="s">
        <v>29</v>
      </c>
      <c r="D67" s="11">
        <v>62.44</v>
      </c>
      <c r="E67" s="11">
        <v>8.6999999999999993</v>
      </c>
      <c r="F67" s="11">
        <v>358</v>
      </c>
      <c r="G67" s="11">
        <v>342</v>
      </c>
      <c r="H67" s="11">
        <v>331</v>
      </c>
      <c r="I67" s="11">
        <v>340</v>
      </c>
      <c r="J67" s="141">
        <f t="shared" si="1"/>
        <v>342.75</v>
      </c>
      <c r="K67" s="142"/>
      <c r="M67" s="8">
        <v>5</v>
      </c>
      <c r="N67" s="143">
        <v>9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251</v>
      </c>
      <c r="G68" s="62">
        <v>240</v>
      </c>
      <c r="H68" s="62">
        <v>236</v>
      </c>
      <c r="I68" s="62">
        <v>245</v>
      </c>
      <c r="J68" s="141">
        <f t="shared" si="1"/>
        <v>243</v>
      </c>
      <c r="K68" s="142"/>
      <c r="M68" s="13">
        <v>6</v>
      </c>
      <c r="N68" s="145">
        <v>7.7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160</v>
      </c>
      <c r="G69" s="62">
        <v>165</v>
      </c>
      <c r="H69" s="62">
        <v>171</v>
      </c>
      <c r="I69" s="62">
        <v>162</v>
      </c>
      <c r="J69" s="141">
        <f t="shared" si="1"/>
        <v>164.5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61.44</v>
      </c>
      <c r="E70" s="15">
        <v>8.4</v>
      </c>
      <c r="F70" s="15">
        <v>163</v>
      </c>
      <c r="G70" s="15">
        <v>169</v>
      </c>
      <c r="H70" s="15">
        <v>175</v>
      </c>
      <c r="I70" s="15">
        <v>163</v>
      </c>
      <c r="J70" s="147">
        <f t="shared" si="1"/>
        <v>167.5</v>
      </c>
      <c r="K70" s="148"/>
      <c r="M70" s="66" t="s">
        <v>37</v>
      </c>
      <c r="N70" s="64">
        <v>0.33600000000000002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11.57</v>
      </c>
      <c r="E73" s="11">
        <v>9.8000000000000007</v>
      </c>
      <c r="F73" s="22">
        <v>1128</v>
      </c>
      <c r="G73" s="16"/>
      <c r="H73" s="23" t="s">
        <v>25</v>
      </c>
      <c r="I73" s="136">
        <v>4.49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65.12</v>
      </c>
      <c r="E74" s="11"/>
      <c r="F74" s="22">
        <v>159</v>
      </c>
      <c r="G74" s="16"/>
      <c r="H74" s="27" t="s">
        <v>27</v>
      </c>
      <c r="I74" s="138">
        <v>4.42</v>
      </c>
      <c r="J74" s="138"/>
      <c r="K74" s="139"/>
      <c r="M74" s="64">
        <v>6.9</v>
      </c>
      <c r="N74" s="28">
        <v>70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64.27</v>
      </c>
      <c r="E75" s="11"/>
      <c r="F75" s="22">
        <v>162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65.56</v>
      </c>
      <c r="E77" s="11"/>
      <c r="F77" s="22">
        <v>165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75.819999999999993</v>
      </c>
      <c r="E78" s="11"/>
      <c r="F78" s="22">
        <v>1345</v>
      </c>
      <c r="G78" s="16"/>
      <c r="H78" s="128">
        <v>2</v>
      </c>
      <c r="I78" s="130">
        <v>361</v>
      </c>
      <c r="J78" s="130">
        <v>128</v>
      </c>
      <c r="K78" s="132">
        <f>((I78-J78)/I78)</f>
        <v>0.64542936288088648</v>
      </c>
      <c r="M78" s="13">
        <v>2</v>
      </c>
      <c r="N78" s="35">
        <v>5.6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75.42</v>
      </c>
      <c r="E79" s="11">
        <v>7.5</v>
      </c>
      <c r="F79" s="22">
        <v>559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512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74.23</v>
      </c>
      <c r="E81" s="11">
        <v>7.1</v>
      </c>
      <c r="F81" s="22">
        <v>937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0.49926953981008038</v>
      </c>
      <c r="P81" s="2"/>
    </row>
    <row r="82" spans="1:16" x14ac:dyDescent="0.2">
      <c r="A82" s="2"/>
      <c r="C82" s="38" t="s">
        <v>63</v>
      </c>
      <c r="D82" s="15"/>
      <c r="E82" s="15"/>
      <c r="F82" s="39">
        <v>904</v>
      </c>
      <c r="G82" s="16"/>
      <c r="M82" s="121" t="s">
        <v>64</v>
      </c>
      <c r="N82" s="122"/>
      <c r="O82" s="37">
        <f>(J67-J68)/J67</f>
        <v>0.29102844638949671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0.32304526748971191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-1.82370820668693E-2</v>
      </c>
      <c r="P84" s="2"/>
    </row>
    <row r="85" spans="1:16" x14ac:dyDescent="0.2">
      <c r="A85" s="2"/>
      <c r="B85" s="41"/>
      <c r="C85" s="45" t="s">
        <v>71</v>
      </c>
      <c r="D85" s="33">
        <v>91.75</v>
      </c>
      <c r="E85" s="33"/>
      <c r="F85" s="34"/>
      <c r="G85" s="46"/>
      <c r="H85" s="47" t="s">
        <v>25</v>
      </c>
      <c r="I85" s="33">
        <v>283</v>
      </c>
      <c r="J85" s="33">
        <v>212</v>
      </c>
      <c r="K85" s="34">
        <f>I85-J85</f>
        <v>71</v>
      </c>
      <c r="M85" s="126" t="s">
        <v>72</v>
      </c>
      <c r="N85" s="127"/>
      <c r="O85" s="69">
        <f>(J67-J70)/J67</f>
        <v>0.51130561633843907</v>
      </c>
      <c r="P85" s="2"/>
    </row>
    <row r="86" spans="1:16" x14ac:dyDescent="0.2">
      <c r="A86" s="2"/>
      <c r="B86" s="41"/>
      <c r="C86" s="45" t="s">
        <v>73</v>
      </c>
      <c r="D86" s="33">
        <v>73.2</v>
      </c>
      <c r="E86" s="33">
        <v>69.260000000000005</v>
      </c>
      <c r="F86" s="34">
        <v>94.62</v>
      </c>
      <c r="G86" s="48">
        <v>5.4</v>
      </c>
      <c r="H86" s="64" t="s">
        <v>27</v>
      </c>
      <c r="I86" s="35">
        <v>195</v>
      </c>
      <c r="J86" s="35">
        <v>169</v>
      </c>
      <c r="K86" s="36">
        <f>I86-J86</f>
        <v>26</v>
      </c>
      <c r="L86" s="49"/>
      <c r="M86" s="116" t="s">
        <v>74</v>
      </c>
      <c r="N86" s="117"/>
      <c r="O86" s="70">
        <f>(J66-J70)/J66</f>
        <v>0.75529583637691744</v>
      </c>
      <c r="P86" s="2"/>
    </row>
    <row r="87" spans="1:16" ht="15" customHeight="1" x14ac:dyDescent="0.2">
      <c r="A87" s="2"/>
      <c r="B87" s="41"/>
      <c r="C87" s="45" t="s">
        <v>75</v>
      </c>
      <c r="D87" s="33">
        <v>75.75</v>
      </c>
      <c r="E87" s="33">
        <v>63.23</v>
      </c>
      <c r="F87" s="34">
        <v>83.47</v>
      </c>
      <c r="P87" s="2"/>
    </row>
    <row r="88" spans="1:16" ht="15" customHeight="1" x14ac:dyDescent="0.2">
      <c r="A88" s="2"/>
      <c r="B88" s="41"/>
      <c r="C88" s="45" t="s">
        <v>76</v>
      </c>
      <c r="D88" s="33">
        <v>74.25</v>
      </c>
      <c r="E88" s="33">
        <v>53.58</v>
      </c>
      <c r="F88" s="34">
        <v>72.16</v>
      </c>
      <c r="P88" s="2"/>
    </row>
    <row r="89" spans="1:16" ht="15" customHeight="1" x14ac:dyDescent="0.2">
      <c r="A89" s="2"/>
      <c r="B89" s="41"/>
      <c r="C89" s="50" t="s">
        <v>77</v>
      </c>
      <c r="D89" s="96">
        <v>53.75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91.5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471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474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476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477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475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480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473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472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479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478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113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594</v>
      </c>
      <c r="G119" s="12"/>
      <c r="H119" s="12"/>
      <c r="I119" s="12"/>
      <c r="J119" s="141">
        <f>AVERAGE(F119:I119)</f>
        <v>594</v>
      </c>
      <c r="K119" s="142"/>
      <c r="M119" s="8">
        <v>2</v>
      </c>
      <c r="N119" s="143">
        <v>9.3000000000000007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469</v>
      </c>
      <c r="G120" s="12"/>
      <c r="H120" s="12"/>
      <c r="I120" s="12"/>
      <c r="J120" s="141">
        <f t="shared" ref="J120:J125" si="2">AVERAGE(F120:I120)</f>
        <v>469</v>
      </c>
      <c r="K120" s="142"/>
      <c r="M120" s="8">
        <v>3</v>
      </c>
      <c r="N120" s="143">
        <v>9.1</v>
      </c>
      <c r="O120" s="144"/>
      <c r="P120" s="2"/>
    </row>
    <row r="121" spans="1:16" x14ac:dyDescent="0.2">
      <c r="A121" s="2"/>
      <c r="C121" s="9" t="s">
        <v>28</v>
      </c>
      <c r="D121" s="11">
        <v>62.91</v>
      </c>
      <c r="E121" s="11">
        <v>7.8</v>
      </c>
      <c r="F121" s="11">
        <v>623</v>
      </c>
      <c r="G121" s="11">
        <v>616</v>
      </c>
      <c r="H121" s="11">
        <v>629</v>
      </c>
      <c r="I121" s="11">
        <v>608</v>
      </c>
      <c r="J121" s="141">
        <f t="shared" si="2"/>
        <v>619</v>
      </c>
      <c r="K121" s="142"/>
      <c r="M121" s="8">
        <v>4</v>
      </c>
      <c r="N121" s="143">
        <v>9</v>
      </c>
      <c r="O121" s="144"/>
      <c r="P121" s="2"/>
    </row>
    <row r="122" spans="1:16" x14ac:dyDescent="0.2">
      <c r="A122" s="2"/>
      <c r="C122" s="9" t="s">
        <v>29</v>
      </c>
      <c r="D122" s="11">
        <v>61.81</v>
      </c>
      <c r="E122" s="11">
        <v>8.5</v>
      </c>
      <c r="F122" s="11">
        <v>333</v>
      </c>
      <c r="G122" s="11">
        <v>329</v>
      </c>
      <c r="H122" s="11">
        <v>334</v>
      </c>
      <c r="I122" s="11">
        <v>325</v>
      </c>
      <c r="J122" s="141">
        <f t="shared" si="2"/>
        <v>330.25</v>
      </c>
      <c r="K122" s="142"/>
      <c r="M122" s="8">
        <v>5</v>
      </c>
      <c r="N122" s="143">
        <v>8.8000000000000007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229</v>
      </c>
      <c r="G123" s="62">
        <v>222</v>
      </c>
      <c r="H123" s="62">
        <v>230</v>
      </c>
      <c r="I123" s="62">
        <v>222</v>
      </c>
      <c r="J123" s="141">
        <f t="shared" si="2"/>
        <v>225.75</v>
      </c>
      <c r="K123" s="142"/>
      <c r="M123" s="13">
        <v>6</v>
      </c>
      <c r="N123" s="145">
        <v>7.7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158</v>
      </c>
      <c r="G124" s="62">
        <v>164</v>
      </c>
      <c r="H124" s="62">
        <v>169</v>
      </c>
      <c r="I124" s="62">
        <v>155</v>
      </c>
      <c r="J124" s="141">
        <f t="shared" si="2"/>
        <v>161.5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61.07</v>
      </c>
      <c r="E125" s="15">
        <v>8.1</v>
      </c>
      <c r="F125" s="15">
        <v>165</v>
      </c>
      <c r="G125" s="15">
        <v>171</v>
      </c>
      <c r="H125" s="15">
        <v>178</v>
      </c>
      <c r="I125" s="15">
        <v>164</v>
      </c>
      <c r="J125" s="147">
        <f t="shared" si="2"/>
        <v>169.5</v>
      </c>
      <c r="K125" s="148"/>
      <c r="M125" s="66" t="s">
        <v>37</v>
      </c>
      <c r="N125" s="64">
        <v>0.41799999999999998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15.64</v>
      </c>
      <c r="E128" s="11">
        <v>10.199999999999999</v>
      </c>
      <c r="F128" s="22">
        <v>1088</v>
      </c>
      <c r="G128" s="16"/>
      <c r="H128" s="23" t="s">
        <v>25</v>
      </c>
      <c r="I128" s="136">
        <v>5.38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65.430000000000007</v>
      </c>
      <c r="E129" s="11"/>
      <c r="F129" s="22">
        <v>144</v>
      </c>
      <c r="G129" s="16"/>
      <c r="H129" s="27" t="s">
        <v>27</v>
      </c>
      <c r="I129" s="138">
        <v>4.93</v>
      </c>
      <c r="J129" s="138"/>
      <c r="K129" s="139"/>
      <c r="M129" s="64">
        <v>7.1</v>
      </c>
      <c r="N129" s="28">
        <v>55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66.739999999999995</v>
      </c>
      <c r="E130" s="11"/>
      <c r="F130" s="22">
        <v>167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66.67</v>
      </c>
      <c r="E132" s="11"/>
      <c r="F132" s="22">
        <v>139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74.94</v>
      </c>
      <c r="E133" s="11"/>
      <c r="F133" s="22">
        <v>1356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5.3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73.83</v>
      </c>
      <c r="E134" s="11">
        <v>8.1</v>
      </c>
      <c r="F134" s="22">
        <v>492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483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75.08</v>
      </c>
      <c r="E136" s="11">
        <v>7.4</v>
      </c>
      <c r="F136" s="22">
        <v>889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0.46647819063004847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878</v>
      </c>
      <c r="G137" s="16"/>
      <c r="M137" s="121" t="s">
        <v>64</v>
      </c>
      <c r="N137" s="122"/>
      <c r="O137" s="37">
        <f>(J122-J123)/J122</f>
        <v>0.31642694928084786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0.28460686600221485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-4.9535603715170282E-2</v>
      </c>
      <c r="P139" s="2"/>
    </row>
    <row r="140" spans="1:16" x14ac:dyDescent="0.2">
      <c r="A140" s="2"/>
      <c r="B140" s="41"/>
      <c r="C140" s="45" t="s">
        <v>71</v>
      </c>
      <c r="D140" s="33">
        <v>90.95</v>
      </c>
      <c r="E140" s="33"/>
      <c r="F140" s="34"/>
      <c r="G140" s="46"/>
      <c r="H140" s="47" t="s">
        <v>25</v>
      </c>
      <c r="I140" s="33">
        <v>505</v>
      </c>
      <c r="J140" s="33">
        <v>419</v>
      </c>
      <c r="K140" s="34">
        <f>I140-J140</f>
        <v>86</v>
      </c>
      <c r="M140" s="126" t="s">
        <v>72</v>
      </c>
      <c r="N140" s="127"/>
      <c r="O140" s="69">
        <f>(J122-J125)/J122</f>
        <v>0.48675246025738078</v>
      </c>
      <c r="P140" s="2"/>
    </row>
    <row r="141" spans="1:16" x14ac:dyDescent="0.2">
      <c r="A141" s="2"/>
      <c r="B141" s="41"/>
      <c r="C141" s="45" t="s">
        <v>73</v>
      </c>
      <c r="D141" s="33">
        <v>73.349999999999994</v>
      </c>
      <c r="E141" s="33">
        <v>68.98</v>
      </c>
      <c r="F141" s="34">
        <v>94.05</v>
      </c>
      <c r="G141" s="48">
        <v>5.5</v>
      </c>
      <c r="H141" s="64" t="s">
        <v>27</v>
      </c>
      <c r="I141" s="35">
        <v>189</v>
      </c>
      <c r="J141" s="35">
        <v>169</v>
      </c>
      <c r="K141" s="36">
        <f>I141-J141</f>
        <v>20</v>
      </c>
      <c r="L141" s="49"/>
      <c r="M141" s="116" t="s">
        <v>74</v>
      </c>
      <c r="N141" s="117"/>
      <c r="O141" s="70">
        <f>(J121-J125)/J121</f>
        <v>0.72617124394184163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74.95</v>
      </c>
      <c r="E142" s="33">
        <v>62.18</v>
      </c>
      <c r="F142" s="34">
        <v>82.97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73.849999999999994</v>
      </c>
      <c r="E143" s="33">
        <v>53.41</v>
      </c>
      <c r="F143" s="34">
        <v>72.33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56.61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91.19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481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485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486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487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484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488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482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483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489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490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E820-12B8-42EE-8C52-FBD4E1ADAF1F}">
  <dimension ref="A1:S171"/>
  <sheetViews>
    <sheetView topLeftCell="A153" zoomScale="130" zoomScaleNormal="130" workbookViewId="0">
      <selection activeCell="N118" sqref="N118:O12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12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773.91666666666663</v>
      </c>
    </row>
    <row r="7" spans="1:19" x14ac:dyDescent="0.2">
      <c r="A7" s="2"/>
      <c r="C7" s="9" t="s">
        <v>24</v>
      </c>
      <c r="D7" s="10"/>
      <c r="E7" s="10"/>
      <c r="F7" s="11">
        <v>616</v>
      </c>
      <c r="G7" s="12"/>
      <c r="H7" s="12"/>
      <c r="I7" s="12"/>
      <c r="J7" s="141">
        <f>AVERAGE(F7:I7)</f>
        <v>616</v>
      </c>
      <c r="K7" s="142"/>
      <c r="M7" s="8">
        <v>2</v>
      </c>
      <c r="N7" s="143">
        <v>9.3000000000000007</v>
      </c>
      <c r="O7" s="144"/>
      <c r="P7" s="2"/>
      <c r="R7" s="55" t="s">
        <v>25</v>
      </c>
      <c r="S7" s="71">
        <f>AVERAGE(J10,J67,J122)</f>
        <v>370</v>
      </c>
    </row>
    <row r="8" spans="1:19" x14ac:dyDescent="0.2">
      <c r="A8" s="2"/>
      <c r="C8" s="9" t="s">
        <v>26</v>
      </c>
      <c r="D8" s="10"/>
      <c r="E8" s="10"/>
      <c r="F8" s="11">
        <v>488</v>
      </c>
      <c r="G8" s="12"/>
      <c r="H8" s="12"/>
      <c r="I8" s="12"/>
      <c r="J8" s="141">
        <f t="shared" ref="J8:J13" si="0">AVERAGE(F8:I8)</f>
        <v>488</v>
      </c>
      <c r="K8" s="142"/>
      <c r="M8" s="8">
        <v>3</v>
      </c>
      <c r="N8" s="143">
        <v>9.1999999999999993</v>
      </c>
      <c r="O8" s="144"/>
      <c r="P8" s="2"/>
      <c r="R8" s="55" t="s">
        <v>27</v>
      </c>
      <c r="S8" s="72">
        <f>AVERAGE(J13,J70,J125)</f>
        <v>181</v>
      </c>
    </row>
    <row r="9" spans="1:19" x14ac:dyDescent="0.2">
      <c r="A9" s="2"/>
      <c r="C9" s="9" t="s">
        <v>28</v>
      </c>
      <c r="D9" s="11">
        <v>61.75</v>
      </c>
      <c r="E9" s="11">
        <v>6.7</v>
      </c>
      <c r="F9" s="11">
        <v>674</v>
      </c>
      <c r="G9" s="11">
        <v>778</v>
      </c>
      <c r="H9" s="11">
        <v>715</v>
      </c>
      <c r="I9" s="11">
        <v>730</v>
      </c>
      <c r="J9" s="141">
        <f t="shared" si="0"/>
        <v>724.25</v>
      </c>
      <c r="K9" s="142"/>
      <c r="M9" s="8">
        <v>4</v>
      </c>
      <c r="N9" s="143">
        <v>9.1</v>
      </c>
      <c r="O9" s="144"/>
      <c r="P9" s="2"/>
      <c r="R9" s="73" t="s">
        <v>32</v>
      </c>
      <c r="S9" s="74">
        <f>S6-S8</f>
        <v>592.91666666666663</v>
      </c>
    </row>
    <row r="10" spans="1:19" x14ac:dyDescent="0.2">
      <c r="A10" s="2"/>
      <c r="C10" s="9" t="s">
        <v>29</v>
      </c>
      <c r="D10" s="11">
        <v>60.52</v>
      </c>
      <c r="E10" s="11">
        <v>8.8000000000000007</v>
      </c>
      <c r="F10" s="11">
        <v>322</v>
      </c>
      <c r="G10" s="11">
        <v>333</v>
      </c>
      <c r="H10" s="11">
        <v>330</v>
      </c>
      <c r="I10" s="11">
        <v>323</v>
      </c>
      <c r="J10" s="141">
        <f t="shared" si="0"/>
        <v>327</v>
      </c>
      <c r="K10" s="142"/>
      <c r="M10" s="8">
        <v>5</v>
      </c>
      <c r="N10" s="143">
        <v>8.8000000000000007</v>
      </c>
      <c r="O10" s="144"/>
      <c r="P10" s="2"/>
      <c r="R10" s="73" t="s">
        <v>30</v>
      </c>
      <c r="S10" s="75">
        <f>S7-S8</f>
        <v>189</v>
      </c>
    </row>
    <row r="11" spans="1:19" x14ac:dyDescent="0.2">
      <c r="A11" s="2"/>
      <c r="C11" s="9" t="s">
        <v>31</v>
      </c>
      <c r="D11" s="11"/>
      <c r="E11" s="11"/>
      <c r="F11" s="11">
        <v>232</v>
      </c>
      <c r="G11" s="62">
        <v>235</v>
      </c>
      <c r="H11" s="62">
        <v>221</v>
      </c>
      <c r="I11" s="62">
        <v>214</v>
      </c>
      <c r="J11" s="141">
        <f t="shared" si="0"/>
        <v>225.5</v>
      </c>
      <c r="K11" s="142"/>
      <c r="M11" s="13">
        <v>6</v>
      </c>
      <c r="N11" s="145">
        <v>7.6</v>
      </c>
      <c r="O11" s="146"/>
      <c r="P11" s="2"/>
      <c r="R11" s="76" t="s">
        <v>39</v>
      </c>
      <c r="S11" s="80">
        <f>S9/S6</f>
        <v>0.76612469042747922</v>
      </c>
    </row>
    <row r="12" spans="1:19" x14ac:dyDescent="0.2">
      <c r="A12" s="2"/>
      <c r="C12" s="9" t="s">
        <v>33</v>
      </c>
      <c r="D12" s="11"/>
      <c r="E12" s="11"/>
      <c r="F12" s="11">
        <v>183</v>
      </c>
      <c r="G12" s="62">
        <v>198</v>
      </c>
      <c r="H12" s="62">
        <v>150</v>
      </c>
      <c r="I12" s="62">
        <v>138</v>
      </c>
      <c r="J12" s="141">
        <f t="shared" si="0"/>
        <v>167.25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0.51081081081081081</v>
      </c>
    </row>
    <row r="13" spans="1:19" x14ac:dyDescent="0.2">
      <c r="A13" s="2"/>
      <c r="C13" s="14" t="s">
        <v>36</v>
      </c>
      <c r="D13" s="15">
        <v>59.9</v>
      </c>
      <c r="E13" s="15">
        <v>8.4</v>
      </c>
      <c r="F13" s="15">
        <v>186</v>
      </c>
      <c r="G13" s="15">
        <v>206</v>
      </c>
      <c r="H13" s="15">
        <v>157</v>
      </c>
      <c r="I13" s="15">
        <v>142</v>
      </c>
      <c r="J13" s="147">
        <f t="shared" si="0"/>
        <v>172.75</v>
      </c>
      <c r="K13" s="148"/>
      <c r="M13" s="66" t="s">
        <v>37</v>
      </c>
      <c r="N13" s="64">
        <v>3.25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10.29</v>
      </c>
      <c r="E16" s="11">
        <v>10.3</v>
      </c>
      <c r="F16" s="22">
        <v>812</v>
      </c>
      <c r="G16" s="16"/>
      <c r="H16" s="23" t="s">
        <v>25</v>
      </c>
      <c r="I16" s="136">
        <v>4.6500000000000004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65.709999999999994</v>
      </c>
      <c r="E17" s="11"/>
      <c r="F17" s="22">
        <v>197</v>
      </c>
      <c r="G17" s="16"/>
      <c r="H17" s="27" t="s">
        <v>27</v>
      </c>
      <c r="I17" s="138">
        <v>4.18</v>
      </c>
      <c r="J17" s="138"/>
      <c r="K17" s="139"/>
      <c r="M17" s="64">
        <v>6.8</v>
      </c>
      <c r="N17" s="28">
        <v>75</v>
      </c>
      <c r="O17" s="65">
        <v>0.03</v>
      </c>
      <c r="P17" s="2"/>
    </row>
    <row r="18" spans="1:16" x14ac:dyDescent="0.2">
      <c r="A18" s="2"/>
      <c r="C18" s="21" t="s">
        <v>47</v>
      </c>
      <c r="D18" s="11">
        <v>65.48</v>
      </c>
      <c r="E18" s="11"/>
      <c r="F18" s="22">
        <v>194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67.819999999999993</v>
      </c>
      <c r="E20" s="11"/>
      <c r="F20" s="22">
        <v>191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74.48</v>
      </c>
      <c r="E21" s="11"/>
      <c r="F21" s="22">
        <v>1426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75.41</v>
      </c>
      <c r="E22" s="11">
        <v>7.6</v>
      </c>
      <c r="F22" s="22">
        <v>448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419</v>
      </c>
      <c r="G23" s="16"/>
      <c r="H23" s="128">
        <v>7</v>
      </c>
      <c r="I23" s="130">
        <v>348</v>
      </c>
      <c r="J23" s="130">
        <v>251</v>
      </c>
      <c r="K23" s="132">
        <f>((I23-J23)/I23)</f>
        <v>0.27873563218390807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73.81</v>
      </c>
      <c r="E24" s="11">
        <v>6.7</v>
      </c>
      <c r="F24" s="22">
        <v>848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0.54849844666896785</v>
      </c>
      <c r="P24" s="2"/>
    </row>
    <row r="25" spans="1:16" x14ac:dyDescent="0.2">
      <c r="A25" s="2"/>
      <c r="C25" s="38" t="s">
        <v>63</v>
      </c>
      <c r="D25" s="15"/>
      <c r="E25" s="15"/>
      <c r="F25" s="39">
        <v>788</v>
      </c>
      <c r="G25" s="16"/>
      <c r="M25" s="121" t="s">
        <v>64</v>
      </c>
      <c r="N25" s="122"/>
      <c r="O25" s="37">
        <f>(J10-J11)/J10</f>
        <v>0.31039755351681958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0.25831485587583147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-3.2884902840059793E-2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91.33</v>
      </c>
      <c r="E28" s="33"/>
      <c r="F28" s="34"/>
      <c r="G28" s="46"/>
      <c r="H28" s="47" t="s">
        <v>25</v>
      </c>
      <c r="I28" s="33">
        <v>327</v>
      </c>
      <c r="J28" s="33">
        <v>291</v>
      </c>
      <c r="K28" s="34">
        <f>I28-J28</f>
        <v>36</v>
      </c>
      <c r="M28" s="126" t="s">
        <v>72</v>
      </c>
      <c r="N28" s="127"/>
      <c r="O28" s="69">
        <f>(J10-J13)/J10</f>
        <v>0.47171253822629972</v>
      </c>
      <c r="P28" s="2"/>
    </row>
    <row r="29" spans="1:16" x14ac:dyDescent="0.2">
      <c r="A29" s="2"/>
      <c r="B29" s="41"/>
      <c r="C29" s="45" t="s">
        <v>73</v>
      </c>
      <c r="D29" s="33">
        <v>72.55</v>
      </c>
      <c r="E29" s="33">
        <v>68.709999999999994</v>
      </c>
      <c r="F29" s="34">
        <v>94.71</v>
      </c>
      <c r="G29" s="48">
        <v>5.6</v>
      </c>
      <c r="H29" s="64" t="s">
        <v>27</v>
      </c>
      <c r="I29" s="35">
        <v>198</v>
      </c>
      <c r="J29" s="35">
        <v>170</v>
      </c>
      <c r="K29" s="36">
        <f>I29-J29</f>
        <v>28</v>
      </c>
      <c r="L29" s="49"/>
      <c r="M29" s="116" t="s">
        <v>74</v>
      </c>
      <c r="N29" s="117"/>
      <c r="O29" s="70">
        <f>(J9-J13)/J9</f>
        <v>0.76147739040386608</v>
      </c>
      <c r="P29" s="2"/>
    </row>
    <row r="30" spans="1:16" ht="15" customHeight="1" x14ac:dyDescent="0.2">
      <c r="A30" s="2"/>
      <c r="B30" s="41"/>
      <c r="C30" s="45" t="s">
        <v>75</v>
      </c>
      <c r="D30" s="33">
        <v>76.849999999999994</v>
      </c>
      <c r="E30" s="33">
        <v>64.36</v>
      </c>
      <c r="F30" s="34">
        <v>83.75</v>
      </c>
      <c r="P30" s="2"/>
    </row>
    <row r="31" spans="1:16" ht="15" customHeight="1" x14ac:dyDescent="0.2">
      <c r="A31" s="2"/>
      <c r="B31" s="41"/>
      <c r="C31" s="45" t="s">
        <v>76</v>
      </c>
      <c r="D31" s="33">
        <v>75.25</v>
      </c>
      <c r="E31" s="33">
        <v>54.54</v>
      </c>
      <c r="F31" s="34">
        <v>72.48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53.91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91.32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491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492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493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494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495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496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497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498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499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173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500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501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502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97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588</v>
      </c>
      <c r="G64" s="12"/>
      <c r="H64" s="12"/>
      <c r="I64" s="12"/>
      <c r="J64" s="141">
        <f>AVERAGE(F64:I64)</f>
        <v>588</v>
      </c>
      <c r="K64" s="142"/>
      <c r="M64" s="8">
        <v>2</v>
      </c>
      <c r="N64" s="143">
        <v>9.1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423</v>
      </c>
      <c r="G65" s="12"/>
      <c r="H65" s="12"/>
      <c r="I65" s="12"/>
      <c r="J65" s="141">
        <f t="shared" ref="J65:J70" si="1">AVERAGE(F65:I65)</f>
        <v>423</v>
      </c>
      <c r="K65" s="142"/>
      <c r="M65" s="8">
        <v>3</v>
      </c>
      <c r="N65" s="143">
        <v>9.1</v>
      </c>
      <c r="O65" s="144"/>
      <c r="P65" s="2"/>
    </row>
    <row r="66" spans="1:16" ht="15" customHeight="1" x14ac:dyDescent="0.2">
      <c r="A66" s="2"/>
      <c r="C66" s="9" t="s">
        <v>28</v>
      </c>
      <c r="D66" s="11">
        <v>63.29</v>
      </c>
      <c r="E66" s="11">
        <v>6.9</v>
      </c>
      <c r="F66" s="11">
        <v>745</v>
      </c>
      <c r="G66" s="11">
        <v>786</v>
      </c>
      <c r="H66" s="11">
        <v>781</v>
      </c>
      <c r="I66" s="11">
        <v>753</v>
      </c>
      <c r="J66" s="141">
        <f t="shared" si="1"/>
        <v>766.25</v>
      </c>
      <c r="K66" s="142"/>
      <c r="M66" s="8">
        <v>4</v>
      </c>
      <c r="N66" s="143">
        <v>8.9</v>
      </c>
      <c r="O66" s="144"/>
      <c r="P66" s="2"/>
    </row>
    <row r="67" spans="1:16" ht="15" customHeight="1" x14ac:dyDescent="0.2">
      <c r="A67" s="2"/>
      <c r="C67" s="9" t="s">
        <v>29</v>
      </c>
      <c r="D67" s="11">
        <v>62.69</v>
      </c>
      <c r="E67" s="11">
        <v>8.8000000000000007</v>
      </c>
      <c r="F67" s="11">
        <v>351</v>
      </c>
      <c r="G67" s="11">
        <v>376</v>
      </c>
      <c r="H67" s="11">
        <v>387</v>
      </c>
      <c r="I67" s="11">
        <v>401</v>
      </c>
      <c r="J67" s="141">
        <f t="shared" si="1"/>
        <v>378.75</v>
      </c>
      <c r="K67" s="142"/>
      <c r="M67" s="8">
        <v>5</v>
      </c>
      <c r="N67" s="143">
        <v>8.8000000000000007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248</v>
      </c>
      <c r="G68" s="62">
        <v>272</v>
      </c>
      <c r="H68" s="62">
        <v>293</v>
      </c>
      <c r="I68" s="62">
        <v>308</v>
      </c>
      <c r="J68" s="141">
        <f t="shared" si="1"/>
        <v>280.25</v>
      </c>
      <c r="K68" s="142"/>
      <c r="M68" s="13">
        <v>6</v>
      </c>
      <c r="N68" s="145">
        <v>7.8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154</v>
      </c>
      <c r="G69" s="62">
        <v>161</v>
      </c>
      <c r="H69" s="62">
        <v>185</v>
      </c>
      <c r="I69" s="62">
        <v>173</v>
      </c>
      <c r="J69" s="141">
        <f t="shared" si="1"/>
        <v>168.25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62.37</v>
      </c>
      <c r="E70" s="15">
        <v>8.5</v>
      </c>
      <c r="F70" s="15">
        <v>155</v>
      </c>
      <c r="G70" s="15">
        <v>165</v>
      </c>
      <c r="H70" s="15">
        <v>185</v>
      </c>
      <c r="I70" s="15">
        <v>176</v>
      </c>
      <c r="J70" s="147">
        <f t="shared" si="1"/>
        <v>170.25</v>
      </c>
      <c r="K70" s="148"/>
      <c r="M70" s="66" t="s">
        <v>37</v>
      </c>
      <c r="N70" s="64">
        <v>3.04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12.55</v>
      </c>
      <c r="E73" s="11">
        <v>9.6</v>
      </c>
      <c r="F73" s="22">
        <v>1093</v>
      </c>
      <c r="G73" s="16"/>
      <c r="H73" s="23" t="s">
        <v>25</v>
      </c>
      <c r="I73" s="136">
        <v>4.26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65.650000000000006</v>
      </c>
      <c r="E74" s="11"/>
      <c r="F74" s="22">
        <v>148</v>
      </c>
      <c r="G74" s="16"/>
      <c r="H74" s="27" t="s">
        <v>27</v>
      </c>
      <c r="I74" s="138">
        <v>4.01</v>
      </c>
      <c r="J74" s="138"/>
      <c r="K74" s="139"/>
      <c r="M74" s="64">
        <v>6.9</v>
      </c>
      <c r="N74" s="28">
        <v>75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66.040000000000006</v>
      </c>
      <c r="E75" s="11"/>
      <c r="F75" s="22">
        <v>152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66.459999999999994</v>
      </c>
      <c r="E77" s="11"/>
      <c r="F77" s="22">
        <v>149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73.52</v>
      </c>
      <c r="E78" s="11"/>
      <c r="F78" s="22">
        <v>1482</v>
      </c>
      <c r="G78" s="16"/>
      <c r="H78" s="128">
        <v>8</v>
      </c>
      <c r="I78" s="130">
        <v>286</v>
      </c>
      <c r="J78" s="130">
        <v>95</v>
      </c>
      <c r="K78" s="132">
        <f>((I78-J78)/I78)</f>
        <v>0.66783216783216781</v>
      </c>
      <c r="M78" s="13">
        <v>2</v>
      </c>
      <c r="N78" s="35">
        <v>5.8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76.849999999999994</v>
      </c>
      <c r="E79" s="11">
        <v>7.8</v>
      </c>
      <c r="F79" s="22">
        <v>450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422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77.12</v>
      </c>
      <c r="E81" s="11">
        <v>7.4</v>
      </c>
      <c r="F81" s="22">
        <v>849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0.50570962479608483</v>
      </c>
      <c r="P81" s="2"/>
    </row>
    <row r="82" spans="1:16" x14ac:dyDescent="0.2">
      <c r="A82" s="2"/>
      <c r="C82" s="38" t="s">
        <v>63</v>
      </c>
      <c r="D82" s="15"/>
      <c r="E82" s="15"/>
      <c r="F82" s="39">
        <v>831</v>
      </c>
      <c r="G82" s="16"/>
      <c r="M82" s="121" t="s">
        <v>64</v>
      </c>
      <c r="N82" s="122"/>
      <c r="O82" s="37">
        <f>(J67-J68)/J67</f>
        <v>0.26006600660066009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0.39964317573595004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-1.188707280832095E-2</v>
      </c>
      <c r="P84" s="2"/>
    </row>
    <row r="85" spans="1:16" x14ac:dyDescent="0.2">
      <c r="A85" s="2"/>
      <c r="B85" s="41"/>
      <c r="C85" s="45" t="s">
        <v>71</v>
      </c>
      <c r="D85" s="33">
        <v>91.75</v>
      </c>
      <c r="E85" s="33"/>
      <c r="F85" s="34"/>
      <c r="G85" s="46"/>
      <c r="H85" s="47" t="s">
        <v>25</v>
      </c>
      <c r="I85" s="33">
        <v>279</v>
      </c>
      <c r="J85" s="33">
        <v>211</v>
      </c>
      <c r="K85" s="34">
        <f>I85-J85</f>
        <v>68</v>
      </c>
      <c r="M85" s="126" t="s">
        <v>72</v>
      </c>
      <c r="N85" s="127"/>
      <c r="O85" s="69">
        <f>(J67-J70)/J67</f>
        <v>0.55049504950495054</v>
      </c>
      <c r="P85" s="2"/>
    </row>
    <row r="86" spans="1:16" x14ac:dyDescent="0.2">
      <c r="A86" s="2"/>
      <c r="B86" s="41"/>
      <c r="C86" s="45" t="s">
        <v>73</v>
      </c>
      <c r="D86" s="33">
        <v>72.8</v>
      </c>
      <c r="E86" s="33">
        <v>66.37</v>
      </c>
      <c r="F86" s="34">
        <v>91.17</v>
      </c>
      <c r="G86" s="48">
        <v>5.4</v>
      </c>
      <c r="H86" s="64" t="s">
        <v>27</v>
      </c>
      <c r="I86" s="35">
        <v>202</v>
      </c>
      <c r="J86" s="35">
        <v>175</v>
      </c>
      <c r="K86" s="36">
        <f>I86-J86</f>
        <v>27</v>
      </c>
      <c r="L86" s="49"/>
      <c r="M86" s="116" t="s">
        <v>74</v>
      </c>
      <c r="N86" s="117"/>
      <c r="O86" s="70">
        <f>(J66-J70)/J66</f>
        <v>0.77781402936378463</v>
      </c>
      <c r="P86" s="2"/>
    </row>
    <row r="87" spans="1:16" ht="15" customHeight="1" x14ac:dyDescent="0.2">
      <c r="A87" s="2"/>
      <c r="B87" s="41"/>
      <c r="C87" s="45" t="s">
        <v>75</v>
      </c>
      <c r="D87" s="33">
        <v>76.25</v>
      </c>
      <c r="E87" s="33">
        <v>63.64</v>
      </c>
      <c r="F87" s="34">
        <v>83.46</v>
      </c>
      <c r="P87" s="2"/>
    </row>
    <row r="88" spans="1:16" ht="15" customHeight="1" x14ac:dyDescent="0.2">
      <c r="A88" s="2"/>
      <c r="B88" s="41"/>
      <c r="C88" s="45" t="s">
        <v>76</v>
      </c>
      <c r="D88" s="33">
        <v>74.349999999999994</v>
      </c>
      <c r="E88" s="33">
        <v>53.66</v>
      </c>
      <c r="F88" s="34">
        <v>72.17</v>
      </c>
      <c r="P88" s="2"/>
    </row>
    <row r="89" spans="1:16" ht="15" customHeight="1" x14ac:dyDescent="0.2">
      <c r="A89" s="2"/>
      <c r="B89" s="41"/>
      <c r="C89" s="50" t="s">
        <v>77</v>
      </c>
      <c r="D89" s="96">
        <v>53.75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91.1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503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506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508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507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509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505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504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511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510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148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602</v>
      </c>
      <c r="G119" s="12"/>
      <c r="H119" s="12"/>
      <c r="I119" s="12"/>
      <c r="J119" s="141">
        <f>AVERAGE(F119:I119)</f>
        <v>602</v>
      </c>
      <c r="K119" s="142"/>
      <c r="M119" s="8">
        <v>2</v>
      </c>
      <c r="N119" s="143">
        <v>9.3000000000000007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460</v>
      </c>
      <c r="G120" s="12"/>
      <c r="H120" s="12"/>
      <c r="I120" s="12"/>
      <c r="J120" s="141">
        <f t="shared" ref="J120:J125" si="2">AVERAGE(F120:I120)</f>
        <v>460</v>
      </c>
      <c r="K120" s="142"/>
      <c r="M120" s="8">
        <v>3</v>
      </c>
      <c r="N120" s="143">
        <v>9.3000000000000007</v>
      </c>
      <c r="O120" s="144"/>
      <c r="P120" s="2"/>
    </row>
    <row r="121" spans="1:16" x14ac:dyDescent="0.2">
      <c r="A121" s="2"/>
      <c r="C121" s="9" t="s">
        <v>28</v>
      </c>
      <c r="D121" s="11">
        <v>65.84</v>
      </c>
      <c r="E121" s="11">
        <v>7.8</v>
      </c>
      <c r="F121" s="11">
        <v>804</v>
      </c>
      <c r="G121" s="11">
        <v>849</v>
      </c>
      <c r="H121" s="11">
        <v>840</v>
      </c>
      <c r="I121" s="11">
        <v>832</v>
      </c>
      <c r="J121" s="141">
        <f t="shared" si="2"/>
        <v>831.25</v>
      </c>
      <c r="K121" s="142"/>
      <c r="M121" s="8">
        <v>4</v>
      </c>
      <c r="N121" s="143">
        <v>8.9</v>
      </c>
      <c r="O121" s="144"/>
      <c r="P121" s="2"/>
    </row>
    <row r="122" spans="1:16" x14ac:dyDescent="0.2">
      <c r="A122" s="2"/>
      <c r="C122" s="9" t="s">
        <v>29</v>
      </c>
      <c r="D122" s="11">
        <v>61.89</v>
      </c>
      <c r="E122" s="11">
        <v>8.8000000000000007</v>
      </c>
      <c r="F122" s="11">
        <v>395</v>
      </c>
      <c r="G122" s="11">
        <v>389</v>
      </c>
      <c r="H122" s="11">
        <v>404</v>
      </c>
      <c r="I122" s="11">
        <v>429</v>
      </c>
      <c r="J122" s="141">
        <f t="shared" si="2"/>
        <v>404.25</v>
      </c>
      <c r="K122" s="142"/>
      <c r="M122" s="8">
        <v>5</v>
      </c>
      <c r="N122" s="143">
        <v>8.9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296</v>
      </c>
      <c r="G123" s="62">
        <v>277</v>
      </c>
      <c r="H123" s="62">
        <v>288</v>
      </c>
      <c r="I123" s="62">
        <v>300</v>
      </c>
      <c r="J123" s="141">
        <f t="shared" si="2"/>
        <v>290.25</v>
      </c>
      <c r="K123" s="142"/>
      <c r="M123" s="13">
        <v>6</v>
      </c>
      <c r="N123" s="145">
        <v>7.6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202</v>
      </c>
      <c r="G124" s="62">
        <v>216</v>
      </c>
      <c r="H124" s="62">
        <v>204</v>
      </c>
      <c r="I124" s="62">
        <v>191</v>
      </c>
      <c r="J124" s="141">
        <f t="shared" si="2"/>
        <v>203.25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60.03</v>
      </c>
      <c r="E125" s="15">
        <v>8.1999999999999993</v>
      </c>
      <c r="F125" s="15">
        <v>198</v>
      </c>
      <c r="G125" s="15">
        <v>214</v>
      </c>
      <c r="H125" s="15">
        <v>201</v>
      </c>
      <c r="I125" s="15">
        <v>187</v>
      </c>
      <c r="J125" s="147">
        <f t="shared" si="2"/>
        <v>200</v>
      </c>
      <c r="K125" s="148"/>
      <c r="M125" s="66" t="s">
        <v>37</v>
      </c>
      <c r="N125" s="64">
        <v>3.3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16.100000000000001</v>
      </c>
      <c r="E128" s="11">
        <v>9.5</v>
      </c>
      <c r="F128" s="22">
        <v>989</v>
      </c>
      <c r="G128" s="16"/>
      <c r="H128" s="23" t="s">
        <v>25</v>
      </c>
      <c r="I128" s="136">
        <v>4.49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59.87</v>
      </c>
      <c r="E129" s="11"/>
      <c r="F129" s="22">
        <v>179</v>
      </c>
      <c r="G129" s="16"/>
      <c r="H129" s="27" t="s">
        <v>27</v>
      </c>
      <c r="I129" s="138">
        <v>4.1500000000000004</v>
      </c>
      <c r="J129" s="138"/>
      <c r="K129" s="139"/>
      <c r="M129" s="64">
        <v>7</v>
      </c>
      <c r="N129" s="28">
        <v>69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60.85</v>
      </c>
      <c r="E130" s="11"/>
      <c r="F130" s="22">
        <v>177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62.27</v>
      </c>
      <c r="E132" s="11"/>
      <c r="F132" s="22">
        <v>173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5.9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73.75</v>
      </c>
      <c r="E133" s="11"/>
      <c r="F133" s="22">
        <v>1425</v>
      </c>
      <c r="G133" s="16"/>
      <c r="H133" s="128">
        <v>11</v>
      </c>
      <c r="I133" s="130">
        <v>389</v>
      </c>
      <c r="J133" s="130">
        <v>241</v>
      </c>
      <c r="K133" s="132">
        <v>0.38</v>
      </c>
      <c r="M133" s="13">
        <v>2</v>
      </c>
      <c r="N133" s="35">
        <v>6.1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75.89</v>
      </c>
      <c r="E134" s="11">
        <v>7.9</v>
      </c>
      <c r="F134" s="22">
        <v>437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424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76.900000000000006</v>
      </c>
      <c r="E136" s="11">
        <v>7.6</v>
      </c>
      <c r="F136" s="22">
        <v>838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0.51368421052631574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826</v>
      </c>
      <c r="G137" s="16"/>
      <c r="M137" s="121" t="s">
        <v>64</v>
      </c>
      <c r="N137" s="122"/>
      <c r="O137" s="37">
        <f>(J122-J123)/J122</f>
        <v>0.28200371057513912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0.29974160206718348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1.5990159901599015E-2</v>
      </c>
      <c r="P139" s="2"/>
    </row>
    <row r="140" spans="1:16" x14ac:dyDescent="0.2">
      <c r="A140" s="2"/>
      <c r="B140" s="41"/>
      <c r="C140" s="45" t="s">
        <v>71</v>
      </c>
      <c r="D140" s="33">
        <v>91.5</v>
      </c>
      <c r="E140" s="33"/>
      <c r="F140" s="34"/>
      <c r="G140" s="46"/>
      <c r="H140" s="47" t="s">
        <v>25</v>
      </c>
      <c r="I140" s="33">
        <v>289</v>
      </c>
      <c r="J140" s="33">
        <v>213</v>
      </c>
      <c r="K140" s="34">
        <f>I140-J140</f>
        <v>76</v>
      </c>
      <c r="M140" s="126" t="s">
        <v>72</v>
      </c>
      <c r="N140" s="127"/>
      <c r="O140" s="69">
        <f>(J122-J125)/J122</f>
        <v>0.50525664811379101</v>
      </c>
      <c r="P140" s="2"/>
    </row>
    <row r="141" spans="1:16" x14ac:dyDescent="0.2">
      <c r="A141" s="2"/>
      <c r="B141" s="41"/>
      <c r="C141" s="45" t="s">
        <v>73</v>
      </c>
      <c r="D141" s="33">
        <v>72.95</v>
      </c>
      <c r="E141" s="33">
        <v>66.88</v>
      </c>
      <c r="F141" s="34">
        <v>91.68</v>
      </c>
      <c r="G141" s="48">
        <v>5.6</v>
      </c>
      <c r="H141" s="64" t="s">
        <v>27</v>
      </c>
      <c r="I141" s="35">
        <v>172</v>
      </c>
      <c r="J141" s="35">
        <v>151</v>
      </c>
      <c r="K141" s="36">
        <f>I141-J141</f>
        <v>21</v>
      </c>
      <c r="L141" s="49"/>
      <c r="M141" s="116" t="s">
        <v>74</v>
      </c>
      <c r="N141" s="117"/>
      <c r="O141" s="70">
        <f>(J121-J125)/J121</f>
        <v>0.75939849624060152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75.95</v>
      </c>
      <c r="E142" s="33">
        <v>63.48</v>
      </c>
      <c r="F142" s="34">
        <v>83.58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74.849999999999994</v>
      </c>
      <c r="E143" s="33">
        <v>54.12</v>
      </c>
      <c r="F143" s="34">
        <v>72.3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52.9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91.3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512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515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516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517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518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513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514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519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520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5C2-9C86-4F72-B8FA-AB3A935FECCF}">
  <dimension ref="A1:S171"/>
  <sheetViews>
    <sheetView topLeftCell="B115" zoomScale="120" zoomScaleNormal="120" workbookViewId="0">
      <selection activeCell="J64" sqref="J64:K70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12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930</v>
      </c>
    </row>
    <row r="7" spans="1:19" x14ac:dyDescent="0.2">
      <c r="A7" s="2"/>
      <c r="C7" s="9" t="s">
        <v>24</v>
      </c>
      <c r="D7" s="10"/>
      <c r="E7" s="10"/>
      <c r="F7" s="11">
        <v>636</v>
      </c>
      <c r="G7" s="12"/>
      <c r="H7" s="12"/>
      <c r="I7" s="12"/>
      <c r="J7" s="141">
        <f>AVERAGE(F7:I7)</f>
        <v>636</v>
      </c>
      <c r="K7" s="142"/>
      <c r="M7" s="8">
        <v>2</v>
      </c>
      <c r="N7" s="143">
        <v>9.1999999999999993</v>
      </c>
      <c r="O7" s="144"/>
      <c r="P7" s="2"/>
      <c r="R7" s="55" t="s">
        <v>25</v>
      </c>
      <c r="S7" s="71">
        <f>AVERAGE(J10,J67,J122)</f>
        <v>410.5</v>
      </c>
    </row>
    <row r="8" spans="1:19" x14ac:dyDescent="0.2">
      <c r="A8" s="2"/>
      <c r="C8" s="9" t="s">
        <v>26</v>
      </c>
      <c r="D8" s="10"/>
      <c r="E8" s="10"/>
      <c r="F8" s="11">
        <v>475</v>
      </c>
      <c r="G8" s="12"/>
      <c r="H8" s="12"/>
      <c r="I8" s="12"/>
      <c r="J8" s="141">
        <f t="shared" ref="J8:J13" si="0">AVERAGE(F8:I8)</f>
        <v>475</v>
      </c>
      <c r="K8" s="142"/>
      <c r="M8" s="8">
        <v>3</v>
      </c>
      <c r="N8" s="143">
        <v>9</v>
      </c>
      <c r="O8" s="144"/>
      <c r="P8" s="2"/>
      <c r="R8" s="55" t="s">
        <v>27</v>
      </c>
      <c r="S8" s="72">
        <f>AVERAGE(J13,J70,J125)</f>
        <v>201.41666666666666</v>
      </c>
    </row>
    <row r="9" spans="1:19" x14ac:dyDescent="0.2">
      <c r="A9" s="2"/>
      <c r="C9" s="9" t="s">
        <v>28</v>
      </c>
      <c r="D9" s="11">
        <v>62.76</v>
      </c>
      <c r="E9" s="11">
        <v>8</v>
      </c>
      <c r="F9" s="11">
        <v>752</v>
      </c>
      <c r="G9" s="11">
        <v>867</v>
      </c>
      <c r="H9" s="11">
        <v>911</v>
      </c>
      <c r="I9" s="11">
        <v>888</v>
      </c>
      <c r="J9" s="141">
        <f t="shared" si="0"/>
        <v>854.5</v>
      </c>
      <c r="K9" s="142"/>
      <c r="M9" s="8">
        <v>4</v>
      </c>
      <c r="N9" s="143">
        <v>8.8000000000000007</v>
      </c>
      <c r="O9" s="144"/>
      <c r="P9" s="2"/>
      <c r="R9" s="73" t="s">
        <v>32</v>
      </c>
      <c r="S9" s="74">
        <f>S6-S8</f>
        <v>728.58333333333337</v>
      </c>
    </row>
    <row r="10" spans="1:19" x14ac:dyDescent="0.2">
      <c r="A10" s="2"/>
      <c r="C10" s="9" t="s">
        <v>29</v>
      </c>
      <c r="D10" s="11">
        <v>62.11</v>
      </c>
      <c r="E10" s="11">
        <v>8.5</v>
      </c>
      <c r="F10" s="11">
        <v>385</v>
      </c>
      <c r="G10" s="11">
        <v>407</v>
      </c>
      <c r="H10" s="11">
        <v>418</v>
      </c>
      <c r="I10" s="11">
        <v>400</v>
      </c>
      <c r="J10" s="141">
        <f t="shared" si="0"/>
        <v>402.5</v>
      </c>
      <c r="K10" s="142"/>
      <c r="M10" s="8">
        <v>5</v>
      </c>
      <c r="N10" s="143">
        <v>8.6</v>
      </c>
      <c r="O10" s="144"/>
      <c r="P10" s="2"/>
      <c r="R10" s="73" t="s">
        <v>30</v>
      </c>
      <c r="S10" s="75">
        <f>S7-S8</f>
        <v>209.08333333333334</v>
      </c>
    </row>
    <row r="11" spans="1:19" x14ac:dyDescent="0.2">
      <c r="A11" s="2"/>
      <c r="C11" s="9" t="s">
        <v>31</v>
      </c>
      <c r="D11" s="11"/>
      <c r="E11" s="11"/>
      <c r="F11" s="11">
        <v>256</v>
      </c>
      <c r="G11" s="62">
        <v>265</v>
      </c>
      <c r="H11" s="62">
        <v>284</v>
      </c>
      <c r="I11" s="62">
        <v>292</v>
      </c>
      <c r="J11" s="141">
        <f t="shared" si="0"/>
        <v>274.25</v>
      </c>
      <c r="K11" s="142"/>
      <c r="M11" s="13">
        <v>6</v>
      </c>
      <c r="N11" s="145">
        <v>7.3</v>
      </c>
      <c r="O11" s="146"/>
      <c r="P11" s="2"/>
      <c r="R11" s="76" t="s">
        <v>39</v>
      </c>
      <c r="S11" s="80">
        <f>S9/S6</f>
        <v>0.78342293906810045</v>
      </c>
    </row>
    <row r="12" spans="1:19" x14ac:dyDescent="0.2">
      <c r="A12" s="2"/>
      <c r="C12" s="9" t="s">
        <v>33</v>
      </c>
      <c r="D12" s="11"/>
      <c r="E12" s="11"/>
      <c r="F12" s="11">
        <v>197</v>
      </c>
      <c r="G12" s="62">
        <v>210</v>
      </c>
      <c r="H12" s="62">
        <v>198</v>
      </c>
      <c r="I12" s="62">
        <v>205</v>
      </c>
      <c r="J12" s="141">
        <f t="shared" si="0"/>
        <v>202.5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0.50933820544051966</v>
      </c>
    </row>
    <row r="13" spans="1:19" x14ac:dyDescent="0.2">
      <c r="A13" s="2"/>
      <c r="C13" s="14" t="s">
        <v>36</v>
      </c>
      <c r="D13" s="15">
        <v>61.12</v>
      </c>
      <c r="E13" s="15">
        <v>8.3000000000000007</v>
      </c>
      <c r="F13" s="15">
        <v>200</v>
      </c>
      <c r="G13" s="15">
        <v>218</v>
      </c>
      <c r="H13" s="15">
        <v>203</v>
      </c>
      <c r="I13" s="15">
        <v>210</v>
      </c>
      <c r="J13" s="147">
        <f t="shared" si="0"/>
        <v>207.75</v>
      </c>
      <c r="K13" s="148"/>
      <c r="M13" s="66" t="s">
        <v>37</v>
      </c>
      <c r="N13" s="64">
        <v>4.1500000000000004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15.99</v>
      </c>
      <c r="E16" s="11">
        <v>10.1</v>
      </c>
      <c r="F16" s="22">
        <v>855</v>
      </c>
      <c r="G16" s="16"/>
      <c r="H16" s="23" t="s">
        <v>25</v>
      </c>
      <c r="I16" s="136">
        <v>4.88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66.849999999999994</v>
      </c>
      <c r="E17" s="11"/>
      <c r="F17" s="22">
        <v>216</v>
      </c>
      <c r="G17" s="16"/>
      <c r="H17" s="27" t="s">
        <v>27</v>
      </c>
      <c r="I17" s="138">
        <v>4.3099999999999996</v>
      </c>
      <c r="J17" s="138"/>
      <c r="K17" s="139"/>
      <c r="M17" s="64">
        <v>6.6</v>
      </c>
      <c r="N17" s="28">
        <v>84</v>
      </c>
      <c r="O17" s="65">
        <v>0.03</v>
      </c>
      <c r="P17" s="2"/>
    </row>
    <row r="18" spans="1:16" x14ac:dyDescent="0.2">
      <c r="A18" s="2"/>
      <c r="C18" s="21" t="s">
        <v>47</v>
      </c>
      <c r="D18" s="11">
        <v>67.41</v>
      </c>
      <c r="E18" s="11"/>
      <c r="F18" s="22">
        <v>214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67.91</v>
      </c>
      <c r="E20" s="11"/>
      <c r="F20" s="22">
        <v>210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73.98</v>
      </c>
      <c r="E21" s="11"/>
      <c r="F21" s="22">
        <v>1395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74.88</v>
      </c>
      <c r="E22" s="11">
        <v>7.4</v>
      </c>
      <c r="F22" s="22">
        <v>433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406</v>
      </c>
      <c r="G23" s="16"/>
      <c r="H23" s="128">
        <v>12</v>
      </c>
      <c r="I23" s="130">
        <v>300</v>
      </c>
      <c r="J23" s="130">
        <v>153</v>
      </c>
      <c r="K23" s="132">
        <f>((I23-J23)/I23)</f>
        <v>0.49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73.25</v>
      </c>
      <c r="E24" s="11">
        <v>6.7</v>
      </c>
      <c r="F24" s="22">
        <v>813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0.52896430661205385</v>
      </c>
      <c r="P24" s="2"/>
    </row>
    <row r="25" spans="1:16" x14ac:dyDescent="0.2">
      <c r="A25" s="2"/>
      <c r="C25" s="38" t="s">
        <v>63</v>
      </c>
      <c r="D25" s="15"/>
      <c r="E25" s="15"/>
      <c r="F25" s="39">
        <v>794</v>
      </c>
      <c r="G25" s="16"/>
      <c r="M25" s="121" t="s">
        <v>64</v>
      </c>
      <c r="N25" s="122"/>
      <c r="O25" s="37">
        <f>(J10-J11)/J10</f>
        <v>0.31863354037267083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0.26162260711030083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-2.5925925925925925E-2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91.55</v>
      </c>
      <c r="E28" s="33"/>
      <c r="F28" s="34"/>
      <c r="G28" s="46"/>
      <c r="H28" s="47" t="s">
        <v>25</v>
      </c>
      <c r="I28" s="33">
        <v>398</v>
      </c>
      <c r="J28" s="33">
        <v>346</v>
      </c>
      <c r="K28" s="34">
        <f>I28-J28</f>
        <v>52</v>
      </c>
      <c r="M28" s="126" t="s">
        <v>72</v>
      </c>
      <c r="N28" s="127"/>
      <c r="O28" s="69">
        <f>(J10-J13)/J10</f>
        <v>0.48385093167701865</v>
      </c>
      <c r="P28" s="2"/>
    </row>
    <row r="29" spans="1:16" x14ac:dyDescent="0.2">
      <c r="A29" s="2"/>
      <c r="B29" s="41"/>
      <c r="C29" s="45" t="s">
        <v>73</v>
      </c>
      <c r="D29" s="33">
        <v>72.150000000000006</v>
      </c>
      <c r="E29" s="33">
        <v>68.42</v>
      </c>
      <c r="F29" s="34">
        <v>94.84</v>
      </c>
      <c r="G29" s="48">
        <v>5.6</v>
      </c>
      <c r="H29" s="64" t="s">
        <v>27</v>
      </c>
      <c r="I29" s="35">
        <v>222</v>
      </c>
      <c r="J29" s="35">
        <v>193</v>
      </c>
      <c r="K29" s="36">
        <f>I29-J29</f>
        <v>29</v>
      </c>
      <c r="L29" s="49"/>
      <c r="M29" s="116" t="s">
        <v>74</v>
      </c>
      <c r="N29" s="117"/>
      <c r="O29" s="70">
        <f>(J9-J13)/J9</f>
        <v>0.75687536571094205</v>
      </c>
      <c r="P29" s="2"/>
    </row>
    <row r="30" spans="1:16" ht="15" customHeight="1" x14ac:dyDescent="0.2">
      <c r="A30" s="2"/>
      <c r="B30" s="41"/>
      <c r="C30" s="45" t="s">
        <v>75</v>
      </c>
      <c r="D30" s="33">
        <v>76.349999999999994</v>
      </c>
      <c r="E30" s="33">
        <v>64.599999999999994</v>
      </c>
      <c r="F30" s="34">
        <v>84.62</v>
      </c>
      <c r="P30" s="2"/>
    </row>
    <row r="31" spans="1:16" ht="15" customHeight="1" x14ac:dyDescent="0.2">
      <c r="A31" s="2"/>
      <c r="B31" s="41"/>
      <c r="C31" s="45" t="s">
        <v>76</v>
      </c>
      <c r="D31" s="33">
        <v>74.25</v>
      </c>
      <c r="E31" s="33">
        <v>54.06</v>
      </c>
      <c r="F31" s="34">
        <v>72.81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54.77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91.25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521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522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523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524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525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526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527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528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529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530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531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532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533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113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602</v>
      </c>
      <c r="G64" s="12"/>
      <c r="H64" s="12"/>
      <c r="I64" s="12"/>
      <c r="J64" s="141">
        <f>AVERAGE(F64:I64)</f>
        <v>602</v>
      </c>
      <c r="K64" s="142"/>
      <c r="M64" s="8">
        <v>2</v>
      </c>
      <c r="N64" s="143">
        <v>9.1999999999999993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458</v>
      </c>
      <c r="G65" s="12"/>
      <c r="H65" s="12"/>
      <c r="I65" s="12"/>
      <c r="J65" s="141">
        <f t="shared" ref="J65:J70" si="1">AVERAGE(F65:I65)</f>
        <v>458</v>
      </c>
      <c r="K65" s="142"/>
      <c r="M65" s="8">
        <v>3</v>
      </c>
      <c r="N65" s="143">
        <v>9</v>
      </c>
      <c r="O65" s="144"/>
      <c r="P65" s="2"/>
    </row>
    <row r="66" spans="1:16" ht="15" customHeight="1" x14ac:dyDescent="0.2">
      <c r="A66" s="2"/>
      <c r="C66" s="9" t="s">
        <v>28</v>
      </c>
      <c r="D66" s="11">
        <v>62.21</v>
      </c>
      <c r="E66" s="11">
        <v>7.4</v>
      </c>
      <c r="F66" s="11">
        <v>991</v>
      </c>
      <c r="G66" s="11">
        <v>980</v>
      </c>
      <c r="H66" s="11">
        <v>955</v>
      </c>
      <c r="I66" s="11">
        <v>809</v>
      </c>
      <c r="J66" s="141">
        <f t="shared" si="1"/>
        <v>933.75</v>
      </c>
      <c r="K66" s="142"/>
      <c r="M66" s="8">
        <v>4</v>
      </c>
      <c r="N66" s="143">
        <v>8.6</v>
      </c>
      <c r="O66" s="144"/>
      <c r="P66" s="2"/>
    </row>
    <row r="67" spans="1:16" ht="15" customHeight="1" x14ac:dyDescent="0.2">
      <c r="A67" s="2"/>
      <c r="C67" s="9" t="s">
        <v>29</v>
      </c>
      <c r="D67" s="11">
        <v>61.18</v>
      </c>
      <c r="E67" s="11">
        <v>8.1999999999999993</v>
      </c>
      <c r="F67" s="11">
        <v>444</v>
      </c>
      <c r="G67" s="11">
        <v>429</v>
      </c>
      <c r="H67" s="11">
        <v>427</v>
      </c>
      <c r="I67" s="11">
        <v>381</v>
      </c>
      <c r="J67" s="141">
        <f t="shared" si="1"/>
        <v>420.25</v>
      </c>
      <c r="K67" s="142"/>
      <c r="M67" s="8">
        <v>5</v>
      </c>
      <c r="N67" s="143">
        <v>8.6999999999999993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305</v>
      </c>
      <c r="G68" s="62">
        <v>309</v>
      </c>
      <c r="H68" s="62">
        <v>311</v>
      </c>
      <c r="I68" s="62">
        <v>291</v>
      </c>
      <c r="J68" s="141">
        <f t="shared" si="1"/>
        <v>304</v>
      </c>
      <c r="K68" s="142"/>
      <c r="M68" s="13">
        <v>6</v>
      </c>
      <c r="N68" s="145">
        <v>7.5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200</v>
      </c>
      <c r="G69" s="62">
        <v>197</v>
      </c>
      <c r="H69" s="62">
        <v>200</v>
      </c>
      <c r="I69" s="62">
        <v>174</v>
      </c>
      <c r="J69" s="141">
        <f t="shared" si="1"/>
        <v>192.75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60.71</v>
      </c>
      <c r="E70" s="15">
        <v>8.1</v>
      </c>
      <c r="F70" s="15">
        <v>208</v>
      </c>
      <c r="G70" s="15">
        <v>204</v>
      </c>
      <c r="H70" s="15">
        <v>209</v>
      </c>
      <c r="I70" s="15">
        <v>182</v>
      </c>
      <c r="J70" s="147">
        <f t="shared" si="1"/>
        <v>200.75</v>
      </c>
      <c r="K70" s="148"/>
      <c r="M70" s="66" t="s">
        <v>37</v>
      </c>
      <c r="N70" s="64">
        <v>3.94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22.04</v>
      </c>
      <c r="E73" s="11">
        <v>9.6999999999999993</v>
      </c>
      <c r="F73" s="22">
        <v>1304</v>
      </c>
      <c r="G73" s="16"/>
      <c r="H73" s="23" t="s">
        <v>25</v>
      </c>
      <c r="I73" s="136">
        <v>5.27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58.09</v>
      </c>
      <c r="E74" s="11"/>
      <c r="F74" s="22">
        <v>198</v>
      </c>
      <c r="G74" s="16"/>
      <c r="H74" s="27" t="s">
        <v>27</v>
      </c>
      <c r="I74" s="138">
        <v>4.93</v>
      </c>
      <c r="J74" s="138"/>
      <c r="K74" s="139"/>
      <c r="M74" s="64">
        <v>7.1</v>
      </c>
      <c r="N74" s="28">
        <v>59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64.69</v>
      </c>
      <c r="E75" s="11"/>
      <c r="F75" s="22">
        <v>213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60.77</v>
      </c>
      <c r="E77" s="11"/>
      <c r="F77" s="22">
        <v>205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76.06</v>
      </c>
      <c r="E78" s="11"/>
      <c r="F78" s="22">
        <v>1445</v>
      </c>
      <c r="G78" s="16"/>
      <c r="H78" s="128">
        <v>1</v>
      </c>
      <c r="I78" s="130">
        <v>409</v>
      </c>
      <c r="J78" s="130">
        <v>210</v>
      </c>
      <c r="K78" s="132">
        <f>((I78-J78)/I78)</f>
        <v>0.48655256723716384</v>
      </c>
      <c r="M78" s="13">
        <v>2</v>
      </c>
      <c r="N78" s="35">
        <v>5.3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73.59</v>
      </c>
      <c r="E79" s="11">
        <v>7.3</v>
      </c>
      <c r="F79" s="22">
        <v>429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418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75.010000000000005</v>
      </c>
      <c r="E81" s="11">
        <v>6.6</v>
      </c>
      <c r="F81" s="22">
        <v>797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0.5499330655957162</v>
      </c>
      <c r="P81" s="2"/>
    </row>
    <row r="82" spans="1:16" x14ac:dyDescent="0.2">
      <c r="A82" s="2"/>
      <c r="C82" s="38" t="s">
        <v>63</v>
      </c>
      <c r="D82" s="15"/>
      <c r="E82" s="15"/>
      <c r="F82" s="39">
        <v>788</v>
      </c>
      <c r="G82" s="16"/>
      <c r="M82" s="121" t="s">
        <v>64</v>
      </c>
      <c r="N82" s="122"/>
      <c r="O82" s="37">
        <f>(J67-J68)/J67</f>
        <v>0.27662105889351579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0.36595394736842107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-4.1504539559014265E-2</v>
      </c>
      <c r="P84" s="2"/>
    </row>
    <row r="85" spans="1:16" x14ac:dyDescent="0.2">
      <c r="A85" s="2"/>
      <c r="B85" s="41"/>
      <c r="C85" s="45" t="s">
        <v>71</v>
      </c>
      <c r="D85" s="33">
        <v>91.09</v>
      </c>
      <c r="E85" s="33"/>
      <c r="F85" s="34"/>
      <c r="G85" s="46"/>
      <c r="H85" s="47" t="s">
        <v>25</v>
      </c>
      <c r="I85" s="33">
        <v>601</v>
      </c>
      <c r="J85" s="33">
        <v>518</v>
      </c>
      <c r="K85" s="34">
        <f>I85-J85</f>
        <v>83</v>
      </c>
      <c r="M85" s="126" t="s">
        <v>72</v>
      </c>
      <c r="N85" s="127"/>
      <c r="O85" s="69">
        <f>(J67-J70)/J67</f>
        <v>0.52230814991076735</v>
      </c>
      <c r="P85" s="2"/>
    </row>
    <row r="86" spans="1:16" x14ac:dyDescent="0.2">
      <c r="A86" s="2"/>
      <c r="B86" s="41"/>
      <c r="C86" s="45" t="s">
        <v>73</v>
      </c>
      <c r="D86" s="33">
        <v>73.349999999999994</v>
      </c>
      <c r="E86" s="33">
        <v>68.3</v>
      </c>
      <c r="F86" s="34">
        <v>93.12</v>
      </c>
      <c r="G86" s="48">
        <v>5.6</v>
      </c>
      <c r="H86" s="64" t="s">
        <v>27</v>
      </c>
      <c r="I86" s="35">
        <v>222</v>
      </c>
      <c r="J86" s="35">
        <v>201</v>
      </c>
      <c r="K86" s="36">
        <f>I86-J86</f>
        <v>21</v>
      </c>
      <c r="L86" s="49"/>
      <c r="M86" s="116" t="s">
        <v>74</v>
      </c>
      <c r="N86" s="117"/>
      <c r="O86" s="70">
        <f>(J66-J70)/J66</f>
        <v>0.78500669344042839</v>
      </c>
      <c r="P86" s="2"/>
    </row>
    <row r="87" spans="1:16" ht="15" customHeight="1" x14ac:dyDescent="0.2">
      <c r="A87" s="2"/>
      <c r="B87" s="41"/>
      <c r="C87" s="45" t="s">
        <v>75</v>
      </c>
      <c r="D87" s="33">
        <v>78.05</v>
      </c>
      <c r="E87" s="33">
        <v>65.08</v>
      </c>
      <c r="F87" s="34">
        <v>83.39</v>
      </c>
      <c r="P87" s="2"/>
    </row>
    <row r="88" spans="1:16" ht="15" customHeight="1" x14ac:dyDescent="0.2">
      <c r="A88" s="2"/>
      <c r="B88" s="41"/>
      <c r="C88" s="45" t="s">
        <v>76</v>
      </c>
      <c r="D88" s="33">
        <v>74.650000000000006</v>
      </c>
      <c r="E88" s="33">
        <v>53.97</v>
      </c>
      <c r="F88" s="34">
        <v>72.31</v>
      </c>
      <c r="P88" s="2"/>
    </row>
    <row r="89" spans="1:16" ht="15" customHeight="1" x14ac:dyDescent="0.2">
      <c r="A89" s="2"/>
      <c r="B89" s="41"/>
      <c r="C89" s="50" t="s">
        <v>77</v>
      </c>
      <c r="D89" s="96">
        <v>55.54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90.92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534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539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540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541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538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537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535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536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542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543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148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620</v>
      </c>
      <c r="G119" s="12"/>
      <c r="H119" s="12"/>
      <c r="I119" s="12"/>
      <c r="J119" s="141">
        <f>AVERAGE(F119:I119)</f>
        <v>620</v>
      </c>
      <c r="K119" s="142"/>
      <c r="M119" s="8">
        <v>2</v>
      </c>
      <c r="N119" s="143">
        <v>9.6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475</v>
      </c>
      <c r="G120" s="12"/>
      <c r="H120" s="12"/>
      <c r="I120" s="12"/>
      <c r="J120" s="141">
        <f t="shared" ref="J120:J125" si="2">AVERAGE(F120:I120)</f>
        <v>475</v>
      </c>
      <c r="K120" s="142"/>
      <c r="M120" s="8">
        <v>3</v>
      </c>
      <c r="N120" s="143">
        <v>9.5</v>
      </c>
      <c r="O120" s="144"/>
      <c r="P120" s="2"/>
    </row>
    <row r="121" spans="1:16" x14ac:dyDescent="0.2">
      <c r="A121" s="2"/>
      <c r="C121" s="9" t="s">
        <v>28</v>
      </c>
      <c r="D121" s="11">
        <v>61.35</v>
      </c>
      <c r="E121" s="11">
        <v>7.7</v>
      </c>
      <c r="F121" s="11">
        <v>940</v>
      </c>
      <c r="G121" s="11">
        <v>1051</v>
      </c>
      <c r="H121" s="11">
        <v>1020</v>
      </c>
      <c r="I121" s="11">
        <v>996</v>
      </c>
      <c r="J121" s="141">
        <f t="shared" si="2"/>
        <v>1001.75</v>
      </c>
      <c r="K121" s="142"/>
      <c r="M121" s="8">
        <v>4</v>
      </c>
      <c r="N121" s="143">
        <v>9.3000000000000007</v>
      </c>
      <c r="O121" s="144"/>
      <c r="P121" s="2"/>
    </row>
    <row r="122" spans="1:16" x14ac:dyDescent="0.2">
      <c r="A122" s="2"/>
      <c r="C122" s="9" t="s">
        <v>29</v>
      </c>
      <c r="D122" s="11">
        <v>60.01</v>
      </c>
      <c r="E122" s="11">
        <v>8.5</v>
      </c>
      <c r="F122" s="11">
        <v>393</v>
      </c>
      <c r="G122" s="11">
        <v>401</v>
      </c>
      <c r="H122" s="11">
        <v>415</v>
      </c>
      <c r="I122" s="11">
        <v>426</v>
      </c>
      <c r="J122" s="141">
        <f t="shared" si="2"/>
        <v>408.75</v>
      </c>
      <c r="K122" s="142"/>
      <c r="M122" s="8">
        <v>5</v>
      </c>
      <c r="N122" s="143">
        <v>8.9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298</v>
      </c>
      <c r="G123" s="62">
        <v>283</v>
      </c>
      <c r="H123" s="62">
        <v>303</v>
      </c>
      <c r="I123" s="62">
        <v>312</v>
      </c>
      <c r="J123" s="141">
        <f t="shared" si="2"/>
        <v>299</v>
      </c>
      <c r="K123" s="142"/>
      <c r="M123" s="13">
        <v>6</v>
      </c>
      <c r="N123" s="145">
        <v>7.6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191</v>
      </c>
      <c r="G124" s="62">
        <v>198</v>
      </c>
      <c r="H124" s="62">
        <v>202</v>
      </c>
      <c r="I124" s="62">
        <v>208</v>
      </c>
      <c r="J124" s="141">
        <f t="shared" si="2"/>
        <v>199.75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59.42</v>
      </c>
      <c r="E125" s="15">
        <v>7.9</v>
      </c>
      <c r="F125" s="15">
        <v>187</v>
      </c>
      <c r="G125" s="15">
        <v>193</v>
      </c>
      <c r="H125" s="15">
        <v>198</v>
      </c>
      <c r="I125" s="15">
        <v>205</v>
      </c>
      <c r="J125" s="147">
        <f t="shared" si="2"/>
        <v>195.75</v>
      </c>
      <c r="K125" s="148"/>
      <c r="M125" s="66" t="s">
        <v>37</v>
      </c>
      <c r="N125" s="64">
        <v>3.43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10.42</v>
      </c>
      <c r="E128" s="11">
        <v>9.6</v>
      </c>
      <c r="F128" s="22">
        <v>797</v>
      </c>
      <c r="G128" s="16"/>
      <c r="H128" s="23" t="s">
        <v>25</v>
      </c>
      <c r="I128" s="136">
        <v>4.71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63.38</v>
      </c>
      <c r="E129" s="11"/>
      <c r="F129" s="22">
        <v>191</v>
      </c>
      <c r="G129" s="16"/>
      <c r="H129" s="27" t="s">
        <v>27</v>
      </c>
      <c r="I129" s="138">
        <v>4.37</v>
      </c>
      <c r="J129" s="138"/>
      <c r="K129" s="139"/>
      <c r="M129" s="64">
        <v>6.9</v>
      </c>
      <c r="N129" s="28">
        <v>57</v>
      </c>
      <c r="O129" s="65">
        <v>0.05</v>
      </c>
      <c r="P129" s="2"/>
    </row>
    <row r="130" spans="1:16" ht="15" customHeight="1" x14ac:dyDescent="0.2">
      <c r="A130" s="2"/>
      <c r="C130" s="21" t="s">
        <v>47</v>
      </c>
      <c r="D130" s="11">
        <v>63.57</v>
      </c>
      <c r="E130" s="11"/>
      <c r="F130" s="22">
        <v>188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64.849999999999994</v>
      </c>
      <c r="E132" s="11"/>
      <c r="F132" s="22">
        <v>185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75.650000000000006</v>
      </c>
      <c r="E133" s="11"/>
      <c r="F133" s="22">
        <v>1355</v>
      </c>
      <c r="G133" s="16"/>
      <c r="H133" s="128">
        <v>14</v>
      </c>
      <c r="I133" s="130">
        <v>266</v>
      </c>
      <c r="J133" s="130">
        <v>132</v>
      </c>
      <c r="K133" s="132">
        <f>((I133-J133)/I133)</f>
        <v>0.50375939849624063</v>
      </c>
      <c r="M133" s="13">
        <v>2</v>
      </c>
      <c r="N133" s="35">
        <v>6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73.89</v>
      </c>
      <c r="E134" s="11">
        <v>7.5</v>
      </c>
      <c r="F134" s="22">
        <v>420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404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75.37</v>
      </c>
      <c r="E136" s="11">
        <v>6.7</v>
      </c>
      <c r="F136" s="22">
        <v>790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0.59196406288994263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785</v>
      </c>
      <c r="G137" s="16"/>
      <c r="M137" s="121" t="s">
        <v>64</v>
      </c>
      <c r="N137" s="122"/>
      <c r="O137" s="37">
        <f>(J122-J123)/J122</f>
        <v>0.26850152905198776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0.33193979933110368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2.002503128911139E-2</v>
      </c>
      <c r="P139" s="2"/>
    </row>
    <row r="140" spans="1:16" x14ac:dyDescent="0.2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25</v>
      </c>
      <c r="I140" s="33">
        <v>288</v>
      </c>
      <c r="J140" s="33">
        <v>243</v>
      </c>
      <c r="K140" s="34">
        <f>I140-J140</f>
        <v>45</v>
      </c>
      <c r="M140" s="126" t="s">
        <v>72</v>
      </c>
      <c r="N140" s="127"/>
      <c r="O140" s="69">
        <f>(J122-J125)/J122</f>
        <v>0.52110091743119269</v>
      </c>
      <c r="P140" s="2"/>
    </row>
    <row r="141" spans="1:16" x14ac:dyDescent="0.2">
      <c r="A141" s="2"/>
      <c r="B141" s="41"/>
      <c r="C141" s="45" t="s">
        <v>73</v>
      </c>
      <c r="D141" s="33">
        <v>72.849999999999994</v>
      </c>
      <c r="E141" s="33">
        <v>68.260000000000005</v>
      </c>
      <c r="F141" s="34">
        <v>93.7</v>
      </c>
      <c r="G141" s="48">
        <v>5.8</v>
      </c>
      <c r="H141" s="64" t="s">
        <v>27</v>
      </c>
      <c r="I141" s="35">
        <v>171</v>
      </c>
      <c r="J141" s="35">
        <v>152</v>
      </c>
      <c r="K141" s="36">
        <f>I141-J141</f>
        <v>19</v>
      </c>
      <c r="L141" s="49"/>
      <c r="M141" s="116" t="s">
        <v>74</v>
      </c>
      <c r="N141" s="117"/>
      <c r="O141" s="70">
        <f>(J121-J125)/J121</f>
        <v>0.80459196406288991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77.650000000000006</v>
      </c>
      <c r="E142" s="33">
        <v>64.84</v>
      </c>
      <c r="F142" s="34">
        <v>83.5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75.150000000000006</v>
      </c>
      <c r="E143" s="33">
        <v>54.45</v>
      </c>
      <c r="F143" s="34">
        <v>72.459999999999994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53.15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91.4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544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547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548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376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323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545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546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549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550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C321-EC73-4FD8-BB15-C49AC058C403}">
  <dimension ref="A1:S171"/>
  <sheetViews>
    <sheetView topLeftCell="B114" zoomScale="130" zoomScaleNormal="130" workbookViewId="0">
      <selection activeCell="J125" sqref="J125:K125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97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860.33333333333337</v>
      </c>
    </row>
    <row r="7" spans="1:19" x14ac:dyDescent="0.2">
      <c r="A7" s="2"/>
      <c r="C7" s="9" t="s">
        <v>24</v>
      </c>
      <c r="D7" s="10"/>
      <c r="E7" s="10"/>
      <c r="F7" s="11">
        <v>602</v>
      </c>
      <c r="G7" s="12"/>
      <c r="H7" s="12"/>
      <c r="I7" s="12"/>
      <c r="J7" s="141">
        <f>AVERAGE(F7:I7)</f>
        <v>602</v>
      </c>
      <c r="K7" s="142"/>
      <c r="M7" s="8">
        <v>2</v>
      </c>
      <c r="N7" s="143">
        <v>9.4</v>
      </c>
      <c r="O7" s="144"/>
      <c r="P7" s="2"/>
      <c r="R7" s="55" t="s">
        <v>25</v>
      </c>
      <c r="S7" s="71">
        <f>AVERAGE(J10,J67,J122)</f>
        <v>399.41666666666669</v>
      </c>
    </row>
    <row r="8" spans="1:19" x14ac:dyDescent="0.2">
      <c r="A8" s="2"/>
      <c r="C8" s="9" t="s">
        <v>26</v>
      </c>
      <c r="D8" s="10"/>
      <c r="E8" s="10"/>
      <c r="F8" s="11">
        <v>448</v>
      </c>
      <c r="G8" s="12"/>
      <c r="H8" s="12"/>
      <c r="I8" s="12"/>
      <c r="J8" s="141">
        <f t="shared" ref="J8:J13" si="0">AVERAGE(F8:I8)</f>
        <v>448</v>
      </c>
      <c r="K8" s="142"/>
      <c r="M8" s="8">
        <v>3</v>
      </c>
      <c r="N8" s="143">
        <v>9.4</v>
      </c>
      <c r="O8" s="144"/>
      <c r="P8" s="2"/>
      <c r="R8" s="55" t="s">
        <v>27</v>
      </c>
      <c r="S8" s="72">
        <f>AVERAGE(J13,J70,J125)</f>
        <v>198.83333333333334</v>
      </c>
    </row>
    <row r="9" spans="1:19" x14ac:dyDescent="0.2">
      <c r="A9" s="2"/>
      <c r="C9" s="9" t="s">
        <v>28</v>
      </c>
      <c r="D9" s="11">
        <v>63.83</v>
      </c>
      <c r="E9" s="11">
        <v>6.7</v>
      </c>
      <c r="F9" s="11">
        <v>895</v>
      </c>
      <c r="G9" s="11">
        <v>908</v>
      </c>
      <c r="H9" s="11">
        <v>881</v>
      </c>
      <c r="I9" s="11">
        <v>893</v>
      </c>
      <c r="J9" s="141">
        <f t="shared" si="0"/>
        <v>894.25</v>
      </c>
      <c r="K9" s="142"/>
      <c r="M9" s="8">
        <v>4</v>
      </c>
      <c r="N9" s="143">
        <v>9.1</v>
      </c>
      <c r="O9" s="144"/>
      <c r="P9" s="2"/>
      <c r="R9" s="73" t="s">
        <v>32</v>
      </c>
      <c r="S9" s="74">
        <f>S6-S8</f>
        <v>661.5</v>
      </c>
    </row>
    <row r="10" spans="1:19" x14ac:dyDescent="0.2">
      <c r="A10" s="2"/>
      <c r="C10" s="9" t="s">
        <v>29</v>
      </c>
      <c r="D10" s="11">
        <v>61.15</v>
      </c>
      <c r="E10" s="11">
        <v>8.6</v>
      </c>
      <c r="F10" s="11">
        <v>441</v>
      </c>
      <c r="G10" s="11">
        <v>431</v>
      </c>
      <c r="H10" s="11">
        <v>429</v>
      </c>
      <c r="I10" s="11">
        <v>404</v>
      </c>
      <c r="J10" s="141">
        <f t="shared" si="0"/>
        <v>426.25</v>
      </c>
      <c r="K10" s="142"/>
      <c r="M10" s="8">
        <v>5</v>
      </c>
      <c r="N10" s="143">
        <v>8.8000000000000007</v>
      </c>
      <c r="O10" s="144"/>
      <c r="P10" s="2"/>
      <c r="R10" s="73" t="s">
        <v>30</v>
      </c>
      <c r="S10" s="75">
        <f>S7-S8</f>
        <v>200.58333333333334</v>
      </c>
    </row>
    <row r="11" spans="1:19" x14ac:dyDescent="0.2">
      <c r="A11" s="2"/>
      <c r="C11" s="9" t="s">
        <v>31</v>
      </c>
      <c r="D11" s="11"/>
      <c r="E11" s="11"/>
      <c r="F11" s="11">
        <v>342</v>
      </c>
      <c r="G11" s="62">
        <v>331</v>
      </c>
      <c r="H11" s="62">
        <v>323</v>
      </c>
      <c r="I11" s="62">
        <v>311</v>
      </c>
      <c r="J11" s="141">
        <f t="shared" si="0"/>
        <v>326.75</v>
      </c>
      <c r="K11" s="142"/>
      <c r="M11" s="13">
        <v>6</v>
      </c>
      <c r="N11" s="145">
        <v>7.7</v>
      </c>
      <c r="O11" s="146"/>
      <c r="P11" s="2"/>
      <c r="R11" s="76" t="s">
        <v>39</v>
      </c>
      <c r="S11" s="80">
        <f>S9/S6</f>
        <v>0.76888802789616428</v>
      </c>
    </row>
    <row r="12" spans="1:19" x14ac:dyDescent="0.2">
      <c r="A12" s="2"/>
      <c r="C12" s="9" t="s">
        <v>33</v>
      </c>
      <c r="D12" s="11"/>
      <c r="E12" s="11"/>
      <c r="F12" s="11">
        <v>205</v>
      </c>
      <c r="G12" s="62">
        <v>208</v>
      </c>
      <c r="H12" s="62">
        <v>214</v>
      </c>
      <c r="I12" s="62">
        <v>214</v>
      </c>
      <c r="J12" s="141">
        <f t="shared" si="0"/>
        <v>210.25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0.50219069476319633</v>
      </c>
    </row>
    <row r="13" spans="1:19" x14ac:dyDescent="0.2">
      <c r="A13" s="2"/>
      <c r="C13" s="14" t="s">
        <v>36</v>
      </c>
      <c r="D13" s="15">
        <v>60.35</v>
      </c>
      <c r="E13" s="15">
        <v>8.1</v>
      </c>
      <c r="F13" s="15">
        <v>210</v>
      </c>
      <c r="G13" s="15">
        <v>211</v>
      </c>
      <c r="H13" s="15">
        <v>216</v>
      </c>
      <c r="I13" s="15">
        <v>217</v>
      </c>
      <c r="J13" s="147">
        <f t="shared" si="0"/>
        <v>213.5</v>
      </c>
      <c r="K13" s="148"/>
      <c r="M13" s="66" t="s">
        <v>37</v>
      </c>
      <c r="N13" s="64">
        <v>3.29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15.17</v>
      </c>
      <c r="E16" s="11">
        <v>10.1</v>
      </c>
      <c r="F16" s="22">
        <v>1109</v>
      </c>
      <c r="G16" s="16"/>
      <c r="H16" s="23" t="s">
        <v>25</v>
      </c>
      <c r="I16" s="136">
        <v>4.8499999999999996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63.86</v>
      </c>
      <c r="E17" s="11"/>
      <c r="F17" s="22">
        <v>215</v>
      </c>
      <c r="G17" s="16"/>
      <c r="H17" s="27" t="s">
        <v>27</v>
      </c>
      <c r="I17" s="138">
        <v>4.55</v>
      </c>
      <c r="J17" s="138"/>
      <c r="K17" s="139"/>
      <c r="M17" s="64">
        <v>7</v>
      </c>
      <c r="N17" s="28">
        <v>65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65.459999999999994</v>
      </c>
      <c r="E18" s="11"/>
      <c r="F18" s="22">
        <v>211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65.260000000000005</v>
      </c>
      <c r="E20" s="11"/>
      <c r="F20" s="22">
        <v>214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5.9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76.489999999999995</v>
      </c>
      <c r="E21" s="11"/>
      <c r="F21" s="22">
        <v>1090</v>
      </c>
      <c r="G21" s="16"/>
      <c r="H21" s="128">
        <v>5</v>
      </c>
      <c r="I21" s="130">
        <v>307</v>
      </c>
      <c r="J21" s="130">
        <v>225</v>
      </c>
      <c r="K21" s="132">
        <f>((I21-J21)/I21)</f>
        <v>0.26710097719869708</v>
      </c>
      <c r="M21" s="13">
        <v>2</v>
      </c>
      <c r="N21" s="35">
        <v>5.7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76.819999999999993</v>
      </c>
      <c r="E22" s="11">
        <v>7.4</v>
      </c>
      <c r="F22" s="22">
        <v>442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479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75.33</v>
      </c>
      <c r="E24" s="11">
        <v>7.1</v>
      </c>
      <c r="F24" s="22">
        <v>901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0.52334358400894609</v>
      </c>
      <c r="P24" s="2"/>
    </row>
    <row r="25" spans="1:16" x14ac:dyDescent="0.2">
      <c r="A25" s="2"/>
      <c r="C25" s="38" t="s">
        <v>63</v>
      </c>
      <c r="D25" s="15"/>
      <c r="E25" s="15"/>
      <c r="F25" s="39">
        <v>1096</v>
      </c>
      <c r="G25" s="16"/>
      <c r="M25" s="121" t="s">
        <v>64</v>
      </c>
      <c r="N25" s="122"/>
      <c r="O25" s="37">
        <f>(J10-J11)/J10</f>
        <v>0.23343108504398827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0.3565416985462892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-1.5457788347205707E-2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91.75</v>
      </c>
      <c r="E28" s="33"/>
      <c r="F28" s="34"/>
      <c r="G28" s="46"/>
      <c r="H28" s="47" t="s">
        <v>25</v>
      </c>
      <c r="I28" s="33">
        <v>286</v>
      </c>
      <c r="J28" s="33">
        <v>213</v>
      </c>
      <c r="K28" s="34">
        <f>I28-J28</f>
        <v>73</v>
      </c>
      <c r="M28" s="126" t="s">
        <v>72</v>
      </c>
      <c r="N28" s="127"/>
      <c r="O28" s="69">
        <f>(J10-J13)/J10</f>
        <v>0.49912023460410559</v>
      </c>
      <c r="P28" s="2"/>
    </row>
    <row r="29" spans="1:16" x14ac:dyDescent="0.2">
      <c r="A29" s="2"/>
      <c r="B29" s="41"/>
      <c r="C29" s="45" t="s">
        <v>73</v>
      </c>
      <c r="D29" s="33">
        <v>73.099999999999994</v>
      </c>
      <c r="E29" s="33">
        <v>69.239999999999995</v>
      </c>
      <c r="F29" s="34">
        <v>94.72</v>
      </c>
      <c r="G29" s="48">
        <v>5.5</v>
      </c>
      <c r="H29" s="64" t="s">
        <v>27</v>
      </c>
      <c r="I29" s="35">
        <v>224</v>
      </c>
      <c r="J29" s="35">
        <v>198</v>
      </c>
      <c r="K29" s="36">
        <f>I29-J29</f>
        <v>26</v>
      </c>
      <c r="L29" s="49"/>
      <c r="M29" s="116" t="s">
        <v>74</v>
      </c>
      <c r="N29" s="117"/>
      <c r="O29" s="70">
        <f>(J9-J13)/J9</f>
        <v>0.76125244618395305</v>
      </c>
      <c r="P29" s="2"/>
    </row>
    <row r="30" spans="1:16" ht="15" customHeight="1" x14ac:dyDescent="0.2">
      <c r="A30" s="2"/>
      <c r="B30" s="41"/>
      <c r="C30" s="45" t="s">
        <v>75</v>
      </c>
      <c r="D30" s="33">
        <v>76.25</v>
      </c>
      <c r="E30" s="33">
        <v>63.78</v>
      </c>
      <c r="F30" s="34">
        <v>83.64</v>
      </c>
      <c r="P30" s="2"/>
    </row>
    <row r="31" spans="1:16" ht="15" customHeight="1" x14ac:dyDescent="0.2">
      <c r="A31" s="2"/>
      <c r="B31" s="41"/>
      <c r="C31" s="45" t="s">
        <v>76</v>
      </c>
      <c r="D31" s="33">
        <v>74.599999999999994</v>
      </c>
      <c r="E31" s="33">
        <v>54.11</v>
      </c>
      <c r="F31" s="34">
        <v>72.540000000000006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53.85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91.3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551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552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443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556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557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555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554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553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559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558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113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611</v>
      </c>
      <c r="G64" s="12"/>
      <c r="H64" s="12"/>
      <c r="I64" s="12"/>
      <c r="J64" s="141">
        <f>AVERAGE(F64:I64)</f>
        <v>611</v>
      </c>
      <c r="K64" s="142"/>
      <c r="M64" s="8">
        <v>2</v>
      </c>
      <c r="N64" s="143">
        <v>9.4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495</v>
      </c>
      <c r="G65" s="12"/>
      <c r="H65" s="12"/>
      <c r="I65" s="12"/>
      <c r="J65" s="141">
        <f t="shared" ref="J65:J70" si="1">AVERAGE(F65:I65)</f>
        <v>495</v>
      </c>
      <c r="K65" s="142"/>
      <c r="M65" s="8">
        <v>3</v>
      </c>
      <c r="N65" s="143">
        <v>9.1999999999999993</v>
      </c>
      <c r="O65" s="144"/>
      <c r="P65" s="2"/>
    </row>
    <row r="66" spans="1:16" ht="15" customHeight="1" x14ac:dyDescent="0.2">
      <c r="A66" s="2"/>
      <c r="C66" s="9" t="s">
        <v>28</v>
      </c>
      <c r="D66" s="11">
        <v>61.41</v>
      </c>
      <c r="E66" s="11">
        <v>7.4</v>
      </c>
      <c r="F66" s="11">
        <v>808</v>
      </c>
      <c r="G66" s="11">
        <v>817</v>
      </c>
      <c r="H66" s="11">
        <v>790</v>
      </c>
      <c r="I66" s="11">
        <v>769</v>
      </c>
      <c r="J66" s="141">
        <f t="shared" si="1"/>
        <v>796</v>
      </c>
      <c r="K66" s="142"/>
      <c r="M66" s="8">
        <v>4</v>
      </c>
      <c r="N66" s="143">
        <v>8.8000000000000007</v>
      </c>
      <c r="O66" s="144"/>
      <c r="P66" s="2"/>
    </row>
    <row r="67" spans="1:16" ht="15" customHeight="1" x14ac:dyDescent="0.2">
      <c r="A67" s="2"/>
      <c r="C67" s="9" t="s">
        <v>29</v>
      </c>
      <c r="D67" s="11">
        <v>60.29</v>
      </c>
      <c r="E67" s="11">
        <v>8.3000000000000007</v>
      </c>
      <c r="F67" s="11">
        <v>412</v>
      </c>
      <c r="G67" s="11">
        <v>406</v>
      </c>
      <c r="H67" s="11">
        <v>401</v>
      </c>
      <c r="I67" s="11">
        <v>395</v>
      </c>
      <c r="J67" s="141">
        <f t="shared" si="1"/>
        <v>403.5</v>
      </c>
      <c r="K67" s="142"/>
      <c r="M67" s="8">
        <v>5</v>
      </c>
      <c r="N67" s="143">
        <v>8.6999999999999993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299</v>
      </c>
      <c r="G68" s="62">
        <v>303</v>
      </c>
      <c r="H68" s="62">
        <v>291</v>
      </c>
      <c r="I68" s="62">
        <v>287</v>
      </c>
      <c r="J68" s="141">
        <f t="shared" si="1"/>
        <v>295</v>
      </c>
      <c r="K68" s="142"/>
      <c r="M68" s="13">
        <v>6</v>
      </c>
      <c r="N68" s="145">
        <v>7.8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211</v>
      </c>
      <c r="G69" s="62">
        <v>212</v>
      </c>
      <c r="H69" s="62">
        <v>207</v>
      </c>
      <c r="I69" s="62">
        <v>187</v>
      </c>
      <c r="J69" s="141">
        <f t="shared" si="1"/>
        <v>204.25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60.02</v>
      </c>
      <c r="E70" s="15">
        <v>8</v>
      </c>
      <c r="F70" s="15">
        <v>219</v>
      </c>
      <c r="G70" s="15">
        <v>224</v>
      </c>
      <c r="H70" s="15">
        <v>218</v>
      </c>
      <c r="I70" s="15">
        <v>195</v>
      </c>
      <c r="J70" s="147">
        <f t="shared" si="1"/>
        <v>214</v>
      </c>
      <c r="K70" s="148"/>
      <c r="M70" s="66" t="s">
        <v>37</v>
      </c>
      <c r="N70" s="64">
        <v>4.22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16.010000000000002</v>
      </c>
      <c r="E73" s="11">
        <v>10.199999999999999</v>
      </c>
      <c r="F73" s="22">
        <v>1187</v>
      </c>
      <c r="G73" s="16"/>
      <c r="H73" s="23" t="s">
        <v>25</v>
      </c>
      <c r="I73" s="136">
        <v>5.15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63.77</v>
      </c>
      <c r="E74" s="11"/>
      <c r="F74" s="22">
        <v>208</v>
      </c>
      <c r="G74" s="16"/>
      <c r="H74" s="27" t="s">
        <v>27</v>
      </c>
      <c r="I74" s="138">
        <v>4.82</v>
      </c>
      <c r="J74" s="138"/>
      <c r="K74" s="139"/>
      <c r="M74" s="64">
        <v>6.9</v>
      </c>
      <c r="N74" s="28">
        <v>61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63.89</v>
      </c>
      <c r="E75" s="11"/>
      <c r="F75" s="22">
        <v>222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65.12</v>
      </c>
      <c r="E77" s="11"/>
      <c r="F77" s="22">
        <v>200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75.569999999999993</v>
      </c>
      <c r="E78" s="11"/>
      <c r="F78" s="22">
        <v>1423</v>
      </c>
      <c r="G78" s="16"/>
      <c r="H78" s="128">
        <v>2</v>
      </c>
      <c r="I78" s="130">
        <v>407</v>
      </c>
      <c r="J78" s="130">
        <v>220</v>
      </c>
      <c r="K78" s="132">
        <f>((I78-J78)/I78)</f>
        <v>0.45945945945945948</v>
      </c>
      <c r="M78" s="13">
        <v>2</v>
      </c>
      <c r="N78" s="35">
        <v>5.3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74.760000000000005</v>
      </c>
      <c r="E79" s="11">
        <v>7.2</v>
      </c>
      <c r="F79" s="22">
        <v>491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485</v>
      </c>
      <c r="G80" s="16"/>
      <c r="H80" s="128">
        <v>9</v>
      </c>
      <c r="I80" s="130">
        <v>419</v>
      </c>
      <c r="J80" s="130">
        <v>311</v>
      </c>
      <c r="K80" s="132">
        <f>((I80-J80)/I80)</f>
        <v>0.25775656324582341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76.84</v>
      </c>
      <c r="E81" s="11">
        <v>6.6</v>
      </c>
      <c r="F81" s="22">
        <v>1044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0.49309045226130654</v>
      </c>
      <c r="P81" s="2"/>
    </row>
    <row r="82" spans="1:16" x14ac:dyDescent="0.2">
      <c r="A82" s="2"/>
      <c r="C82" s="38" t="s">
        <v>63</v>
      </c>
      <c r="D82" s="15"/>
      <c r="E82" s="15"/>
      <c r="F82" s="39">
        <v>1017</v>
      </c>
      <c r="G82" s="16"/>
      <c r="M82" s="121" t="s">
        <v>64</v>
      </c>
      <c r="N82" s="122"/>
      <c r="O82" s="37">
        <f>(J67-J68)/J67</f>
        <v>0.26889714993804215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0.30762711864406778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-4.7735618115055077E-2</v>
      </c>
      <c r="P84" s="2"/>
    </row>
    <row r="85" spans="1:16" x14ac:dyDescent="0.2">
      <c r="A85" s="2"/>
      <c r="B85" s="41"/>
      <c r="C85" s="45" t="s">
        <v>71</v>
      </c>
      <c r="D85" s="33">
        <v>91.22</v>
      </c>
      <c r="E85" s="33"/>
      <c r="F85" s="34"/>
      <c r="G85" s="46"/>
      <c r="H85" s="47" t="s">
        <v>25</v>
      </c>
      <c r="I85" s="33">
        <v>597</v>
      </c>
      <c r="J85" s="33">
        <v>515</v>
      </c>
      <c r="K85" s="34">
        <f>I85-J85</f>
        <v>82</v>
      </c>
      <c r="M85" s="126" t="s">
        <v>72</v>
      </c>
      <c r="N85" s="127"/>
      <c r="O85" s="69">
        <f>(J67-J70)/J67</f>
        <v>0.46964064436183395</v>
      </c>
      <c r="P85" s="2"/>
    </row>
    <row r="86" spans="1:16" x14ac:dyDescent="0.2">
      <c r="A86" s="2"/>
      <c r="B86" s="41"/>
      <c r="C86" s="45" t="s">
        <v>73</v>
      </c>
      <c r="D86" s="33">
        <v>72.95</v>
      </c>
      <c r="E86" s="33">
        <v>68.87</v>
      </c>
      <c r="F86" s="34">
        <v>94.41</v>
      </c>
      <c r="G86" s="48">
        <v>5.6</v>
      </c>
      <c r="H86" s="64" t="s">
        <v>27</v>
      </c>
      <c r="I86" s="35">
        <v>242</v>
      </c>
      <c r="J86" s="35">
        <v>222</v>
      </c>
      <c r="K86" s="36">
        <f>I86-J86</f>
        <v>20</v>
      </c>
      <c r="L86" s="49"/>
      <c r="M86" s="116" t="s">
        <v>74</v>
      </c>
      <c r="N86" s="117"/>
      <c r="O86" s="70">
        <f>(J66-J70)/J66</f>
        <v>0.73115577889447236</v>
      </c>
      <c r="P86" s="2"/>
    </row>
    <row r="87" spans="1:16" ht="15" customHeight="1" x14ac:dyDescent="0.2">
      <c r="A87" s="2"/>
      <c r="B87" s="41"/>
      <c r="C87" s="45" t="s">
        <v>75</v>
      </c>
      <c r="D87" s="33">
        <v>76.55</v>
      </c>
      <c r="E87" s="33">
        <v>63.7</v>
      </c>
      <c r="F87" s="34">
        <v>83.22</v>
      </c>
      <c r="P87" s="2"/>
    </row>
    <row r="88" spans="1:16" ht="15" customHeight="1" x14ac:dyDescent="0.2">
      <c r="A88" s="2"/>
      <c r="B88" s="41"/>
      <c r="C88" s="45" t="s">
        <v>76</v>
      </c>
      <c r="D88" s="33">
        <v>75.150000000000006</v>
      </c>
      <c r="E88" s="33">
        <v>54.21</v>
      </c>
      <c r="F88" s="34">
        <v>72.14</v>
      </c>
      <c r="P88" s="2"/>
    </row>
    <row r="89" spans="1:16" ht="15" customHeight="1" x14ac:dyDescent="0.2">
      <c r="A89" s="2"/>
      <c r="B89" s="41"/>
      <c r="C89" s="50" t="s">
        <v>77</v>
      </c>
      <c r="D89" s="96">
        <v>54.93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90.77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560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564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565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566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563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561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562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567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568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148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598</v>
      </c>
      <c r="G119" s="12"/>
      <c r="H119" s="12"/>
      <c r="I119" s="12"/>
      <c r="J119" s="141">
        <f>AVERAGE(F119:I119)</f>
        <v>598</v>
      </c>
      <c r="K119" s="142"/>
      <c r="M119" s="8">
        <v>2</v>
      </c>
      <c r="N119" s="143">
        <v>9.5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476</v>
      </c>
      <c r="G120" s="12"/>
      <c r="H120" s="12"/>
      <c r="I120" s="12"/>
      <c r="J120" s="141">
        <f t="shared" ref="J120:J125" si="2">AVERAGE(F120:I120)</f>
        <v>476</v>
      </c>
      <c r="K120" s="142"/>
      <c r="M120" s="8">
        <v>3</v>
      </c>
      <c r="N120" s="143">
        <v>9.5</v>
      </c>
      <c r="O120" s="144"/>
      <c r="P120" s="2"/>
    </row>
    <row r="121" spans="1:16" x14ac:dyDescent="0.2">
      <c r="A121" s="2"/>
      <c r="C121" s="9" t="s">
        <v>28</v>
      </c>
      <c r="D121" s="11">
        <v>60.54</v>
      </c>
      <c r="E121" s="11">
        <v>8.4</v>
      </c>
      <c r="F121" s="11">
        <v>810</v>
      </c>
      <c r="G121" s="11">
        <v>892</v>
      </c>
      <c r="H121" s="11">
        <v>920</v>
      </c>
      <c r="I121" s="11">
        <v>941</v>
      </c>
      <c r="J121" s="141">
        <f t="shared" si="2"/>
        <v>890.75</v>
      </c>
      <c r="K121" s="142"/>
      <c r="M121" s="8">
        <v>4</v>
      </c>
      <c r="N121" s="143">
        <v>9.1999999999999993</v>
      </c>
      <c r="O121" s="144"/>
      <c r="P121" s="2"/>
    </row>
    <row r="122" spans="1:16" x14ac:dyDescent="0.2">
      <c r="A122" s="2"/>
      <c r="C122" s="9" t="s">
        <v>29</v>
      </c>
      <c r="D122" s="11">
        <v>55.84</v>
      </c>
      <c r="E122" s="11">
        <v>8.6</v>
      </c>
      <c r="F122" s="11">
        <v>370</v>
      </c>
      <c r="G122" s="11">
        <v>353</v>
      </c>
      <c r="H122" s="11">
        <v>368</v>
      </c>
      <c r="I122" s="11">
        <v>383</v>
      </c>
      <c r="J122" s="141">
        <f t="shared" si="2"/>
        <v>368.5</v>
      </c>
      <c r="K122" s="142"/>
      <c r="M122" s="8">
        <v>5</v>
      </c>
      <c r="N122" s="143">
        <v>8.8000000000000007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281</v>
      </c>
      <c r="G123" s="62">
        <v>262</v>
      </c>
      <c r="H123" s="62">
        <v>277</v>
      </c>
      <c r="I123" s="62">
        <v>290</v>
      </c>
      <c r="J123" s="141">
        <f t="shared" si="2"/>
        <v>277.5</v>
      </c>
      <c r="K123" s="142"/>
      <c r="M123" s="13">
        <v>6</v>
      </c>
      <c r="N123" s="145">
        <v>7.5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173</v>
      </c>
      <c r="G124" s="62">
        <v>163</v>
      </c>
      <c r="H124" s="62">
        <v>171</v>
      </c>
      <c r="I124" s="62">
        <v>185</v>
      </c>
      <c r="J124" s="141">
        <f t="shared" si="2"/>
        <v>173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55.17</v>
      </c>
      <c r="E125" s="15">
        <v>8</v>
      </c>
      <c r="F125" s="15">
        <v>169</v>
      </c>
      <c r="G125" s="15">
        <v>158</v>
      </c>
      <c r="H125" s="15">
        <v>167</v>
      </c>
      <c r="I125" s="15">
        <v>182</v>
      </c>
      <c r="J125" s="147">
        <f t="shared" si="2"/>
        <v>169</v>
      </c>
      <c r="K125" s="148"/>
      <c r="M125" s="66" t="s">
        <v>37</v>
      </c>
      <c r="N125" s="64">
        <v>3.55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12.32</v>
      </c>
      <c r="E128" s="11">
        <v>10.3</v>
      </c>
      <c r="F128" s="22">
        <v>711</v>
      </c>
      <c r="G128" s="16"/>
      <c r="H128" s="23" t="s">
        <v>25</v>
      </c>
      <c r="I128" s="136">
        <v>4.49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59.57</v>
      </c>
      <c r="E129" s="11"/>
      <c r="F129" s="22">
        <v>191</v>
      </c>
      <c r="G129" s="16"/>
      <c r="H129" s="27" t="s">
        <v>27</v>
      </c>
      <c r="I129" s="138">
        <v>4.1500000000000004</v>
      </c>
      <c r="J129" s="138"/>
      <c r="K129" s="139"/>
      <c r="M129" s="64">
        <v>6.7</v>
      </c>
      <c r="N129" s="28">
        <v>59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58.96</v>
      </c>
      <c r="E130" s="11"/>
      <c r="F130" s="22">
        <v>188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61.04</v>
      </c>
      <c r="E132" s="11"/>
      <c r="F132" s="22">
        <v>184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75.12</v>
      </c>
      <c r="E133" s="11"/>
      <c r="F133" s="22">
        <v>1497</v>
      </c>
      <c r="G133" s="16"/>
      <c r="H133" s="128">
        <v>6</v>
      </c>
      <c r="I133" s="130">
        <v>243</v>
      </c>
      <c r="J133" s="130">
        <v>87</v>
      </c>
      <c r="K133" s="132">
        <f>((I133-J133)/I133)</f>
        <v>0.64197530864197527</v>
      </c>
      <c r="M133" s="13">
        <v>2</v>
      </c>
      <c r="N133" s="35">
        <v>5.9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74.19</v>
      </c>
      <c r="E134" s="11">
        <v>7.1</v>
      </c>
      <c r="F134" s="22">
        <v>480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464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75.27</v>
      </c>
      <c r="E136" s="11">
        <v>6.4</v>
      </c>
      <c r="F136" s="22">
        <v>1035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0.5863036766769576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1021</v>
      </c>
      <c r="G137" s="16"/>
      <c r="M137" s="121" t="s">
        <v>64</v>
      </c>
      <c r="N137" s="122"/>
      <c r="O137" s="37">
        <f>(J122-J123)/J122</f>
        <v>0.24694708276797828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0.37657657657657656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2.3121387283236993E-2</v>
      </c>
      <c r="P139" s="2"/>
    </row>
    <row r="140" spans="1:16" x14ac:dyDescent="0.2">
      <c r="A140" s="2"/>
      <c r="B140" s="41"/>
      <c r="C140" s="45" t="s">
        <v>71</v>
      </c>
      <c r="D140" s="33">
        <v>91.4</v>
      </c>
      <c r="E140" s="33"/>
      <c r="F140" s="34"/>
      <c r="G140" s="46"/>
      <c r="H140" s="47" t="s">
        <v>25</v>
      </c>
      <c r="I140" s="33">
        <v>291</v>
      </c>
      <c r="J140" s="33">
        <v>255</v>
      </c>
      <c r="K140" s="34">
        <f>I140-J140</f>
        <v>36</v>
      </c>
      <c r="M140" s="126" t="s">
        <v>72</v>
      </c>
      <c r="N140" s="127"/>
      <c r="O140" s="69">
        <f>(J122-J125)/J122</f>
        <v>0.54138398914518315</v>
      </c>
      <c r="P140" s="2"/>
    </row>
    <row r="141" spans="1:16" x14ac:dyDescent="0.2">
      <c r="A141" s="2"/>
      <c r="B141" s="41"/>
      <c r="C141" s="45" t="s">
        <v>73</v>
      </c>
      <c r="D141" s="33">
        <v>72.650000000000006</v>
      </c>
      <c r="E141" s="33">
        <v>68.72</v>
      </c>
      <c r="F141" s="34">
        <v>94.59</v>
      </c>
      <c r="G141" s="48">
        <v>5.7</v>
      </c>
      <c r="H141" s="64" t="s">
        <v>27</v>
      </c>
      <c r="I141" s="35">
        <v>160</v>
      </c>
      <c r="J141" s="35">
        <v>139</v>
      </c>
      <c r="K141" s="36">
        <f>I141-J141</f>
        <v>21</v>
      </c>
      <c r="L141" s="49"/>
      <c r="M141" s="116" t="s">
        <v>74</v>
      </c>
      <c r="N141" s="117"/>
      <c r="O141" s="70">
        <f>(J121-J125)/J121</f>
        <v>0.8102722424922818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76.900000000000006</v>
      </c>
      <c r="E142" s="33">
        <v>64.06</v>
      </c>
      <c r="F142" s="34">
        <v>83.3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74.900000000000006</v>
      </c>
      <c r="E143" s="33">
        <v>54.15</v>
      </c>
      <c r="F143" s="34">
        <v>72.3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52.8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91.3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410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571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572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322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190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569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570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573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574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D404-63C7-4FDA-AA45-1D82B130BCDB}">
  <dimension ref="A1:S171"/>
  <sheetViews>
    <sheetView topLeftCell="B161" zoomScale="130" zoomScaleNormal="130" workbookViewId="0">
      <selection activeCell="P138" sqref="P138:P191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97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773</v>
      </c>
    </row>
    <row r="7" spans="1:19" x14ac:dyDescent="0.2">
      <c r="A7" s="2"/>
      <c r="C7" s="9" t="s">
        <v>24</v>
      </c>
      <c r="D7" s="10"/>
      <c r="E7" s="10"/>
      <c r="F7" s="11">
        <v>573</v>
      </c>
      <c r="G7" s="12"/>
      <c r="H7" s="12"/>
      <c r="I7" s="12"/>
      <c r="J7" s="141">
        <f>AVERAGE(F7:I7)</f>
        <v>573</v>
      </c>
      <c r="K7" s="142"/>
      <c r="M7" s="8">
        <v>2</v>
      </c>
      <c r="N7" s="143">
        <v>9</v>
      </c>
      <c r="O7" s="144"/>
      <c r="P7" s="2"/>
      <c r="R7" s="55" t="s">
        <v>25</v>
      </c>
      <c r="S7" s="71">
        <f>AVERAGE(J10,J67,J122)</f>
        <v>358.25</v>
      </c>
    </row>
    <row r="8" spans="1:19" x14ac:dyDescent="0.2">
      <c r="A8" s="2"/>
      <c r="C8" s="9" t="s">
        <v>26</v>
      </c>
      <c r="D8" s="10"/>
      <c r="E8" s="10"/>
      <c r="F8" s="11">
        <v>411</v>
      </c>
      <c r="G8" s="12"/>
      <c r="H8" s="12"/>
      <c r="I8" s="12"/>
      <c r="J8" s="141">
        <f t="shared" ref="J8:J13" si="0">AVERAGE(F8:I8)</f>
        <v>411</v>
      </c>
      <c r="K8" s="142"/>
      <c r="M8" s="8">
        <v>3</v>
      </c>
      <c r="N8" s="143">
        <v>9.3000000000000007</v>
      </c>
      <c r="O8" s="144"/>
      <c r="P8" s="2"/>
      <c r="R8" s="55" t="s">
        <v>27</v>
      </c>
      <c r="S8" s="72">
        <f>AVERAGE(J13,J70,J125)</f>
        <v>185.33333333333334</v>
      </c>
    </row>
    <row r="9" spans="1:19" x14ac:dyDescent="0.2">
      <c r="A9" s="2"/>
      <c r="C9" s="9" t="s">
        <v>28</v>
      </c>
      <c r="D9" s="11">
        <v>64.06</v>
      </c>
      <c r="E9" s="11">
        <v>7.7</v>
      </c>
      <c r="F9" s="11">
        <v>863</v>
      </c>
      <c r="G9" s="11">
        <v>842</v>
      </c>
      <c r="H9" s="11">
        <v>840</v>
      </c>
      <c r="I9" s="11">
        <v>833</v>
      </c>
      <c r="J9" s="141">
        <f t="shared" si="0"/>
        <v>844.5</v>
      </c>
      <c r="K9" s="142"/>
      <c r="M9" s="8">
        <v>4</v>
      </c>
      <c r="N9" s="143">
        <v>9</v>
      </c>
      <c r="O9" s="144"/>
      <c r="P9" s="2"/>
      <c r="R9" s="73" t="s">
        <v>32</v>
      </c>
      <c r="S9" s="74">
        <f>S6-S8</f>
        <v>587.66666666666663</v>
      </c>
    </row>
    <row r="10" spans="1:19" x14ac:dyDescent="0.2">
      <c r="A10" s="2"/>
      <c r="C10" s="9" t="s">
        <v>29</v>
      </c>
      <c r="D10" s="11">
        <v>61.62</v>
      </c>
      <c r="E10" s="11">
        <v>8.9</v>
      </c>
      <c r="F10" s="11">
        <v>374</v>
      </c>
      <c r="G10" s="11">
        <v>368</v>
      </c>
      <c r="H10" s="11">
        <v>366</v>
      </c>
      <c r="I10" s="11">
        <v>378</v>
      </c>
      <c r="J10" s="141">
        <f t="shared" si="0"/>
        <v>371.5</v>
      </c>
      <c r="K10" s="142"/>
      <c r="M10" s="8">
        <v>5</v>
      </c>
      <c r="N10" s="143">
        <v>9</v>
      </c>
      <c r="O10" s="144"/>
      <c r="P10" s="2"/>
      <c r="R10" s="73" t="s">
        <v>30</v>
      </c>
      <c r="S10" s="75">
        <f>S7-S8</f>
        <v>172.91666666666666</v>
      </c>
    </row>
    <row r="11" spans="1:19" x14ac:dyDescent="0.2">
      <c r="A11" s="2"/>
      <c r="C11" s="9" t="s">
        <v>31</v>
      </c>
      <c r="D11" s="11"/>
      <c r="E11" s="11"/>
      <c r="F11" s="11">
        <v>261</v>
      </c>
      <c r="G11" s="62">
        <v>255</v>
      </c>
      <c r="H11" s="62">
        <v>269</v>
      </c>
      <c r="I11" s="62">
        <v>281</v>
      </c>
      <c r="J11" s="141">
        <f t="shared" si="0"/>
        <v>266.5</v>
      </c>
      <c r="K11" s="142"/>
      <c r="M11" s="13">
        <v>6</v>
      </c>
      <c r="N11" s="145">
        <v>7.8</v>
      </c>
      <c r="O11" s="146"/>
      <c r="P11" s="2"/>
      <c r="R11" s="76" t="s">
        <v>39</v>
      </c>
      <c r="S11" s="80">
        <f>S9/S6</f>
        <v>0.76024148339801634</v>
      </c>
    </row>
    <row r="12" spans="1:19" x14ac:dyDescent="0.2">
      <c r="A12" s="2"/>
      <c r="C12" s="9" t="s">
        <v>33</v>
      </c>
      <c r="D12" s="11"/>
      <c r="E12" s="11"/>
      <c r="F12" s="11">
        <v>178</v>
      </c>
      <c r="G12" s="62">
        <v>176</v>
      </c>
      <c r="H12" s="62">
        <v>184</v>
      </c>
      <c r="I12" s="62">
        <v>185</v>
      </c>
      <c r="J12" s="141">
        <f t="shared" si="0"/>
        <v>180.75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0.4826703884624331</v>
      </c>
    </row>
    <row r="13" spans="1:19" x14ac:dyDescent="0.2">
      <c r="A13" s="2"/>
      <c r="C13" s="14" t="s">
        <v>36</v>
      </c>
      <c r="D13" s="15">
        <v>60.13</v>
      </c>
      <c r="E13" s="15">
        <v>8.1999999999999993</v>
      </c>
      <c r="F13" s="15">
        <v>180</v>
      </c>
      <c r="G13" s="15">
        <v>179</v>
      </c>
      <c r="H13" s="15">
        <v>184</v>
      </c>
      <c r="I13" s="15">
        <v>190</v>
      </c>
      <c r="J13" s="147">
        <f t="shared" si="0"/>
        <v>183.25</v>
      </c>
      <c r="K13" s="148"/>
      <c r="M13" s="66" t="s">
        <v>37</v>
      </c>
      <c r="N13" s="64">
        <v>3.78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11.39</v>
      </c>
      <c r="E16" s="11">
        <v>10.3</v>
      </c>
      <c r="F16" s="22">
        <v>1068</v>
      </c>
      <c r="G16" s="16"/>
      <c r="H16" s="23" t="s">
        <v>25</v>
      </c>
      <c r="I16" s="136">
        <v>4.05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63.62</v>
      </c>
      <c r="E17" s="11"/>
      <c r="F17" s="22">
        <v>184</v>
      </c>
      <c r="G17" s="16"/>
      <c r="H17" s="27" t="s">
        <v>27</v>
      </c>
      <c r="I17" s="138">
        <v>3.81</v>
      </c>
      <c r="J17" s="138"/>
      <c r="K17" s="139"/>
      <c r="M17" s="64">
        <v>7.1</v>
      </c>
      <c r="N17" s="28">
        <v>75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62.64</v>
      </c>
      <c r="E18" s="11"/>
      <c r="F18" s="22">
        <v>181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64.459999999999994</v>
      </c>
      <c r="E20" s="11"/>
      <c r="F20" s="22">
        <v>185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5.8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73.48</v>
      </c>
      <c r="E21" s="11"/>
      <c r="F21" s="22">
        <v>1020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5.5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76.459999999999994</v>
      </c>
      <c r="E22" s="11">
        <v>7.4</v>
      </c>
      <c r="F22" s="22">
        <v>470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436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75.12</v>
      </c>
      <c r="E24" s="11">
        <v>7.1</v>
      </c>
      <c r="F24" s="22">
        <v>972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0.56009473060982828</v>
      </c>
      <c r="P24" s="2"/>
    </row>
    <row r="25" spans="1:16" x14ac:dyDescent="0.2">
      <c r="A25" s="2"/>
      <c r="C25" s="38" t="s">
        <v>63</v>
      </c>
      <c r="D25" s="15"/>
      <c r="E25" s="15"/>
      <c r="F25" s="39">
        <v>932</v>
      </c>
      <c r="G25" s="16"/>
      <c r="M25" s="121" t="s">
        <v>64</v>
      </c>
      <c r="N25" s="122"/>
      <c r="O25" s="37">
        <f>(J10-J11)/J10</f>
        <v>0.28263795423956933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0.32176360225140715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-1.3831258644536652E-2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91.5</v>
      </c>
      <c r="E28" s="33"/>
      <c r="F28" s="34"/>
      <c r="G28" s="46"/>
      <c r="H28" s="47" t="s">
        <v>25</v>
      </c>
      <c r="I28" s="33">
        <v>301</v>
      </c>
      <c r="J28" s="33">
        <v>232</v>
      </c>
      <c r="K28" s="34">
        <f>I28-J28</f>
        <v>69</v>
      </c>
      <c r="M28" s="126" t="s">
        <v>72</v>
      </c>
      <c r="N28" s="127"/>
      <c r="O28" s="69">
        <f>(J10-J13)/J10</f>
        <v>0.50672947510094213</v>
      </c>
      <c r="P28" s="2"/>
    </row>
    <row r="29" spans="1:16" x14ac:dyDescent="0.2">
      <c r="A29" s="2"/>
      <c r="B29" s="41"/>
      <c r="C29" s="45" t="s">
        <v>73</v>
      </c>
      <c r="D29" s="33">
        <v>72.75</v>
      </c>
      <c r="E29" s="33">
        <v>68.72</v>
      </c>
      <c r="F29" s="34">
        <v>94.46</v>
      </c>
      <c r="G29" s="48">
        <v>5.5</v>
      </c>
      <c r="H29" s="64" t="s">
        <v>27</v>
      </c>
      <c r="I29" s="35">
        <v>211</v>
      </c>
      <c r="J29" s="35">
        <v>188</v>
      </c>
      <c r="K29" s="36">
        <f>I29-J29</f>
        <v>23</v>
      </c>
      <c r="L29" s="49"/>
      <c r="M29" s="116" t="s">
        <v>74</v>
      </c>
      <c r="N29" s="117"/>
      <c r="O29" s="70">
        <f>(J9-J13)/J9</f>
        <v>0.78300769686204852</v>
      </c>
      <c r="P29" s="2"/>
    </row>
    <row r="30" spans="1:16" ht="15" customHeight="1" x14ac:dyDescent="0.2">
      <c r="A30" s="2"/>
      <c r="B30" s="41"/>
      <c r="C30" s="45" t="s">
        <v>75</v>
      </c>
      <c r="D30" s="33">
        <v>77.599999999999994</v>
      </c>
      <c r="E30" s="33">
        <v>66.45</v>
      </c>
      <c r="F30" s="34">
        <v>85.63</v>
      </c>
      <c r="P30" s="2"/>
    </row>
    <row r="31" spans="1:16" ht="15" customHeight="1" x14ac:dyDescent="0.2">
      <c r="A31" s="2"/>
      <c r="B31" s="41"/>
      <c r="C31" s="45" t="s">
        <v>76</v>
      </c>
      <c r="D31" s="33">
        <v>76.099999999999994</v>
      </c>
      <c r="E31" s="33">
        <v>57.52</v>
      </c>
      <c r="F31" s="34">
        <v>75.59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53.15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91.4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575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578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334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444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579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576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577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580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581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113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609</v>
      </c>
      <c r="G64" s="12"/>
      <c r="H64" s="12"/>
      <c r="I64" s="12"/>
      <c r="J64" s="141">
        <f>AVERAGE(F64:I64)</f>
        <v>609</v>
      </c>
      <c r="K64" s="142"/>
      <c r="M64" s="8">
        <v>2</v>
      </c>
      <c r="N64" s="143">
        <v>9.4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491</v>
      </c>
      <c r="G65" s="12"/>
      <c r="H65" s="12"/>
      <c r="I65" s="12"/>
      <c r="J65" s="141">
        <f t="shared" ref="J65:J70" si="1">AVERAGE(F65:I65)</f>
        <v>491</v>
      </c>
      <c r="K65" s="142"/>
      <c r="M65" s="8">
        <v>3</v>
      </c>
      <c r="N65" s="143">
        <v>9.1</v>
      </c>
      <c r="O65" s="144"/>
      <c r="P65" s="2"/>
    </row>
    <row r="66" spans="1:16" ht="15" customHeight="1" x14ac:dyDescent="0.2">
      <c r="A66" s="2"/>
      <c r="C66" s="9" t="s">
        <v>28</v>
      </c>
      <c r="D66" s="11">
        <v>63.07</v>
      </c>
      <c r="E66" s="11">
        <v>7.3</v>
      </c>
      <c r="F66" s="11">
        <v>676</v>
      </c>
      <c r="G66" s="11">
        <v>665</v>
      </c>
      <c r="H66" s="11">
        <v>658</v>
      </c>
      <c r="I66" s="11">
        <v>649</v>
      </c>
      <c r="J66" s="141">
        <f t="shared" si="1"/>
        <v>662</v>
      </c>
      <c r="K66" s="142"/>
      <c r="M66" s="8">
        <v>4</v>
      </c>
      <c r="N66" s="143">
        <v>8.9</v>
      </c>
      <c r="O66" s="144"/>
      <c r="P66" s="2"/>
    </row>
    <row r="67" spans="1:16" ht="15" customHeight="1" x14ac:dyDescent="0.2">
      <c r="A67" s="2"/>
      <c r="C67" s="9" t="s">
        <v>29</v>
      </c>
      <c r="D67" s="11">
        <v>62.61</v>
      </c>
      <c r="E67" s="11">
        <v>8.5</v>
      </c>
      <c r="F67" s="11">
        <v>361</v>
      </c>
      <c r="G67" s="11">
        <v>357</v>
      </c>
      <c r="H67" s="11">
        <v>360</v>
      </c>
      <c r="I67" s="11">
        <v>355</v>
      </c>
      <c r="J67" s="141">
        <f t="shared" si="1"/>
        <v>358.25</v>
      </c>
      <c r="K67" s="142"/>
      <c r="M67" s="8">
        <v>5</v>
      </c>
      <c r="N67" s="143">
        <v>8.6999999999999993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279</v>
      </c>
      <c r="G68" s="62">
        <v>284</v>
      </c>
      <c r="H68" s="62">
        <v>291</v>
      </c>
      <c r="I68" s="62">
        <v>278</v>
      </c>
      <c r="J68" s="141">
        <f t="shared" si="1"/>
        <v>283</v>
      </c>
      <c r="K68" s="142"/>
      <c r="M68" s="13">
        <v>6</v>
      </c>
      <c r="N68" s="145">
        <v>7.7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182</v>
      </c>
      <c r="G69" s="62">
        <v>185</v>
      </c>
      <c r="H69" s="62">
        <v>187</v>
      </c>
      <c r="I69" s="62">
        <v>178</v>
      </c>
      <c r="J69" s="141">
        <f t="shared" si="1"/>
        <v>183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62.08</v>
      </c>
      <c r="E70" s="15">
        <v>8.1</v>
      </c>
      <c r="F70" s="15">
        <v>192</v>
      </c>
      <c r="G70" s="15">
        <v>196</v>
      </c>
      <c r="H70" s="15">
        <v>199</v>
      </c>
      <c r="I70" s="15">
        <v>189</v>
      </c>
      <c r="J70" s="147">
        <f t="shared" si="1"/>
        <v>194</v>
      </c>
      <c r="K70" s="148"/>
      <c r="M70" s="66" t="s">
        <v>37</v>
      </c>
      <c r="N70" s="64">
        <v>3.87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13.91</v>
      </c>
      <c r="E73" s="11">
        <v>9.6999999999999993</v>
      </c>
      <c r="F73" s="22">
        <v>1072</v>
      </c>
      <c r="G73" s="16"/>
      <c r="H73" s="23" t="s">
        <v>25</v>
      </c>
      <c r="I73" s="136">
        <v>5.49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64.06</v>
      </c>
      <c r="E74" s="11"/>
      <c r="F74" s="22">
        <v>184</v>
      </c>
      <c r="G74" s="16"/>
      <c r="H74" s="27" t="s">
        <v>27</v>
      </c>
      <c r="I74" s="138">
        <v>4.93</v>
      </c>
      <c r="J74" s="138"/>
      <c r="K74" s="139"/>
      <c r="M74" s="64">
        <v>7.1</v>
      </c>
      <c r="N74" s="28">
        <v>52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63.37</v>
      </c>
      <c r="E75" s="11"/>
      <c r="F75" s="22">
        <v>196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65.02</v>
      </c>
      <c r="E77" s="11"/>
      <c r="F77" s="22">
        <v>177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74.94</v>
      </c>
      <c r="E78" s="11"/>
      <c r="F78" s="22">
        <v>1184</v>
      </c>
      <c r="G78" s="16"/>
      <c r="H78" s="128">
        <v>3</v>
      </c>
      <c r="I78" s="130">
        <v>389</v>
      </c>
      <c r="J78" s="130">
        <v>246</v>
      </c>
      <c r="K78" s="132">
        <f>((I78-J78)/I78)</f>
        <v>0.36760925449871468</v>
      </c>
      <c r="M78" s="13">
        <v>2</v>
      </c>
      <c r="N78" s="35">
        <v>5.6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75.36</v>
      </c>
      <c r="E79" s="11">
        <v>7.3</v>
      </c>
      <c r="F79" s="22">
        <v>455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439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76.930000000000007</v>
      </c>
      <c r="E81" s="11">
        <v>6.7</v>
      </c>
      <c r="F81" s="22">
        <v>940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0.45883685800604229</v>
      </c>
      <c r="P81" s="2"/>
    </row>
    <row r="82" spans="1:16" x14ac:dyDescent="0.2">
      <c r="A82" s="2"/>
      <c r="C82" s="38" t="s">
        <v>63</v>
      </c>
      <c r="D82" s="15"/>
      <c r="E82" s="15"/>
      <c r="F82" s="39">
        <v>913</v>
      </c>
      <c r="G82" s="16"/>
      <c r="M82" s="121" t="s">
        <v>64</v>
      </c>
      <c r="N82" s="122"/>
      <c r="O82" s="37">
        <f>(J67-J68)/J67</f>
        <v>0.21004884856943476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0.35335689045936397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-6.0109289617486336E-2</v>
      </c>
      <c r="P84" s="2"/>
    </row>
    <row r="85" spans="1:16" x14ac:dyDescent="0.2">
      <c r="A85" s="2"/>
      <c r="B85" s="41"/>
      <c r="C85" s="45" t="s">
        <v>71</v>
      </c>
      <c r="D85" s="33">
        <v>90.96</v>
      </c>
      <c r="E85" s="33"/>
      <c r="F85" s="34"/>
      <c r="G85" s="46"/>
      <c r="H85" s="47" t="s">
        <v>25</v>
      </c>
      <c r="I85" s="33">
        <v>511</v>
      </c>
      <c r="J85" s="33">
        <v>422</v>
      </c>
      <c r="K85" s="34">
        <f>I85-J85</f>
        <v>89</v>
      </c>
      <c r="M85" s="126" t="s">
        <v>72</v>
      </c>
      <c r="N85" s="127"/>
      <c r="O85" s="69">
        <f>(J67-J70)/J67</f>
        <v>0.45847871598046058</v>
      </c>
      <c r="P85" s="2"/>
    </row>
    <row r="86" spans="1:16" x14ac:dyDescent="0.2">
      <c r="A86" s="2"/>
      <c r="B86" s="41"/>
      <c r="C86" s="45" t="s">
        <v>73</v>
      </c>
      <c r="D86" s="33">
        <v>73.05</v>
      </c>
      <c r="E86" s="33">
        <v>68.06</v>
      </c>
      <c r="F86" s="34">
        <v>93.17</v>
      </c>
      <c r="G86" s="48">
        <v>5.6</v>
      </c>
      <c r="H86" s="64" t="s">
        <v>27</v>
      </c>
      <c r="I86" s="35">
        <v>208</v>
      </c>
      <c r="J86" s="35">
        <v>190</v>
      </c>
      <c r="K86" s="36">
        <f>I86-J86</f>
        <v>18</v>
      </c>
      <c r="L86" s="49"/>
      <c r="M86" s="116" t="s">
        <v>74</v>
      </c>
      <c r="N86" s="117"/>
      <c r="O86" s="70">
        <f>(J66-J70)/J66</f>
        <v>0.70694864048338368</v>
      </c>
      <c r="P86" s="2"/>
    </row>
    <row r="87" spans="1:16" ht="15" customHeight="1" x14ac:dyDescent="0.2">
      <c r="A87" s="2"/>
      <c r="B87" s="41"/>
      <c r="C87" s="45" t="s">
        <v>75</v>
      </c>
      <c r="D87" s="33">
        <v>76.55</v>
      </c>
      <c r="E87" s="33">
        <v>64.66</v>
      </c>
      <c r="F87" s="34">
        <v>84.47</v>
      </c>
      <c r="P87" s="2"/>
    </row>
    <row r="88" spans="1:16" ht="15" customHeight="1" x14ac:dyDescent="0.2">
      <c r="A88" s="2"/>
      <c r="B88" s="41"/>
      <c r="C88" s="45" t="s">
        <v>76</v>
      </c>
      <c r="D88" s="33">
        <v>74.05</v>
      </c>
      <c r="E88" s="33">
        <v>53.8</v>
      </c>
      <c r="F88" s="34">
        <v>72.66</v>
      </c>
      <c r="P88" s="2"/>
    </row>
    <row r="89" spans="1:16" ht="15" customHeight="1" x14ac:dyDescent="0.2">
      <c r="A89" s="2"/>
      <c r="B89" s="41"/>
      <c r="C89" s="50" t="s">
        <v>77</v>
      </c>
      <c r="D89" s="96">
        <v>56.14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91.22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583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587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588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589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586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582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584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585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590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591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12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621</v>
      </c>
      <c r="G119" s="12"/>
      <c r="H119" s="12"/>
      <c r="I119" s="12"/>
      <c r="J119" s="141">
        <f>AVERAGE(F119:I119)</f>
        <v>621</v>
      </c>
      <c r="K119" s="142"/>
      <c r="M119" s="8">
        <v>2</v>
      </c>
      <c r="N119" s="143">
        <v>9.4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475</v>
      </c>
      <c r="G120" s="12"/>
      <c r="H120" s="12"/>
      <c r="I120" s="12"/>
      <c r="J120" s="141">
        <f t="shared" ref="J120:J125" si="2">AVERAGE(F120:I120)</f>
        <v>475</v>
      </c>
      <c r="K120" s="142"/>
      <c r="M120" s="8">
        <v>3</v>
      </c>
      <c r="N120" s="143">
        <v>9.4</v>
      </c>
      <c r="O120" s="144"/>
      <c r="P120" s="2"/>
    </row>
    <row r="121" spans="1:16" x14ac:dyDescent="0.2">
      <c r="A121" s="2"/>
      <c r="C121" s="9" t="s">
        <v>28</v>
      </c>
      <c r="D121" s="11">
        <v>62.93</v>
      </c>
      <c r="E121" s="11">
        <v>6.2</v>
      </c>
      <c r="F121" s="11">
        <v>750</v>
      </c>
      <c r="G121" s="11">
        <v>799</v>
      </c>
      <c r="H121" s="11">
        <v>790</v>
      </c>
      <c r="I121" s="11">
        <v>911</v>
      </c>
      <c r="J121" s="141">
        <f t="shared" si="2"/>
        <v>812.5</v>
      </c>
      <c r="K121" s="142"/>
      <c r="M121" s="8">
        <v>4</v>
      </c>
      <c r="N121" s="143">
        <v>9.3000000000000007</v>
      </c>
      <c r="O121" s="144"/>
      <c r="P121" s="2"/>
    </row>
    <row r="122" spans="1:16" x14ac:dyDescent="0.2">
      <c r="A122" s="2"/>
      <c r="C122" s="9" t="s">
        <v>29</v>
      </c>
      <c r="D122" s="11">
        <v>58.65</v>
      </c>
      <c r="E122" s="11">
        <v>8.6999999999999993</v>
      </c>
      <c r="F122" s="11">
        <v>331</v>
      </c>
      <c r="G122" s="11">
        <v>364</v>
      </c>
      <c r="H122" s="11">
        <v>358</v>
      </c>
      <c r="I122" s="11">
        <v>327</v>
      </c>
      <c r="J122" s="141">
        <f t="shared" si="2"/>
        <v>345</v>
      </c>
      <c r="K122" s="142"/>
      <c r="M122" s="8">
        <v>5</v>
      </c>
      <c r="N122" s="143">
        <v>8.6999999999999993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261</v>
      </c>
      <c r="G123" s="62">
        <v>284</v>
      </c>
      <c r="H123" s="62">
        <v>277</v>
      </c>
      <c r="I123" s="62">
        <v>252</v>
      </c>
      <c r="J123" s="141">
        <f t="shared" si="2"/>
        <v>268.5</v>
      </c>
      <c r="K123" s="142"/>
      <c r="M123" s="13">
        <v>6</v>
      </c>
      <c r="N123" s="145">
        <v>7.4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163</v>
      </c>
      <c r="G124" s="62">
        <v>170</v>
      </c>
      <c r="H124" s="62">
        <v>168</v>
      </c>
      <c r="I124" s="62">
        <v>190</v>
      </c>
      <c r="J124" s="141">
        <f t="shared" si="2"/>
        <v>172.75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59.28</v>
      </c>
      <c r="E125" s="15">
        <v>8.5</v>
      </c>
      <c r="F125" s="15">
        <v>167</v>
      </c>
      <c r="G125" s="15">
        <v>176</v>
      </c>
      <c r="H125" s="15">
        <v>174</v>
      </c>
      <c r="I125" s="15">
        <v>198</v>
      </c>
      <c r="J125" s="147">
        <f t="shared" si="2"/>
        <v>178.75</v>
      </c>
      <c r="K125" s="148"/>
      <c r="M125" s="66" t="s">
        <v>37</v>
      </c>
      <c r="N125" s="64">
        <v>3.98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5.68</v>
      </c>
      <c r="E128" s="11">
        <v>7.3</v>
      </c>
      <c r="F128" s="22">
        <v>866</v>
      </c>
      <c r="G128" s="16"/>
      <c r="H128" s="23" t="s">
        <v>25</v>
      </c>
      <c r="I128" s="136">
        <v>5.16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63.87</v>
      </c>
      <c r="E129" s="11"/>
      <c r="F129" s="22">
        <v>178</v>
      </c>
      <c r="G129" s="16"/>
      <c r="H129" s="27" t="s">
        <v>27</v>
      </c>
      <c r="I129" s="138">
        <v>4.5199999999999996</v>
      </c>
      <c r="J129" s="138"/>
      <c r="K129" s="139"/>
      <c r="M129" s="64">
        <v>6.8</v>
      </c>
      <c r="N129" s="28">
        <v>77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63.45</v>
      </c>
      <c r="E130" s="11"/>
      <c r="F130" s="22">
        <v>175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66.459999999999994</v>
      </c>
      <c r="E132" s="11"/>
      <c r="F132" s="22">
        <v>172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72.349999999999994</v>
      </c>
      <c r="E133" s="11"/>
      <c r="F133" s="22">
        <v>1466</v>
      </c>
      <c r="G133" s="16"/>
      <c r="H133" s="128">
        <v>7</v>
      </c>
      <c r="I133" s="130">
        <v>319</v>
      </c>
      <c r="J133" s="130">
        <v>200</v>
      </c>
      <c r="K133" s="132">
        <f>((I133-J133)/I133)</f>
        <v>0.37304075235109718</v>
      </c>
      <c r="M133" s="13">
        <v>2</v>
      </c>
      <c r="N133" s="35">
        <v>5.7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74.77</v>
      </c>
      <c r="E134" s="11">
        <v>7.8</v>
      </c>
      <c r="F134" s="22">
        <v>428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408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73.25</v>
      </c>
      <c r="E136" s="11">
        <v>6.8</v>
      </c>
      <c r="F136" s="22">
        <v>884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0.57538461538461538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859</v>
      </c>
      <c r="G137" s="16"/>
      <c r="M137" s="121" t="s">
        <v>64</v>
      </c>
      <c r="N137" s="122"/>
      <c r="O137" s="37">
        <f>(J122-J123)/J122</f>
        <v>0.22173913043478261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0.35661080074487894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-3.4732272069464547E-2</v>
      </c>
      <c r="P139" s="2"/>
    </row>
    <row r="140" spans="1:16" x14ac:dyDescent="0.2">
      <c r="A140" s="2"/>
      <c r="B140" s="41"/>
      <c r="C140" s="45" t="s">
        <v>71</v>
      </c>
      <c r="D140" s="33">
        <v>91.21</v>
      </c>
      <c r="E140" s="33"/>
      <c r="F140" s="34"/>
      <c r="G140" s="46"/>
      <c r="H140" s="47" t="s">
        <v>25</v>
      </c>
      <c r="I140" s="33">
        <v>342</v>
      </c>
      <c r="J140" s="33">
        <v>294</v>
      </c>
      <c r="K140" s="34">
        <f>I140-J140</f>
        <v>48</v>
      </c>
      <c r="M140" s="126" t="s">
        <v>72</v>
      </c>
      <c r="N140" s="127"/>
      <c r="O140" s="69">
        <f>(J122-J125)/J122</f>
        <v>0.48188405797101447</v>
      </c>
      <c r="P140" s="2"/>
    </row>
    <row r="141" spans="1:16" x14ac:dyDescent="0.2">
      <c r="A141" s="2"/>
      <c r="B141" s="41"/>
      <c r="C141" s="45" t="s">
        <v>73</v>
      </c>
      <c r="D141" s="33">
        <v>73.349999999999994</v>
      </c>
      <c r="E141" s="33">
        <v>69.37</v>
      </c>
      <c r="F141" s="34">
        <v>94.58</v>
      </c>
      <c r="G141" s="48">
        <v>5.5</v>
      </c>
      <c r="H141" s="64" t="s">
        <v>27</v>
      </c>
      <c r="I141" s="35">
        <v>178</v>
      </c>
      <c r="J141" s="35">
        <v>150</v>
      </c>
      <c r="K141" s="36">
        <f>I141-J141</f>
        <v>28</v>
      </c>
      <c r="L141" s="49"/>
      <c r="M141" s="116" t="s">
        <v>74</v>
      </c>
      <c r="N141" s="117"/>
      <c r="O141" s="70">
        <f>(J121-J125)/J121</f>
        <v>0.78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78.349999999999994</v>
      </c>
      <c r="E142" s="33">
        <v>65.930000000000007</v>
      </c>
      <c r="F142" s="34">
        <v>84.15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75.650000000000006</v>
      </c>
      <c r="E143" s="33">
        <v>55.64</v>
      </c>
      <c r="F143" s="34">
        <v>73.55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54.11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91.24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592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593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594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595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596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597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598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599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600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601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602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603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604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9194-75B3-4380-95E2-F6BBF9CF9427}">
  <dimension ref="A1:S171"/>
  <sheetViews>
    <sheetView topLeftCell="A103" zoomScale="110" zoomScaleNormal="110" workbookViewId="0">
      <selection activeCell="O194" sqref="O194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97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993.66666666666663</v>
      </c>
    </row>
    <row r="7" spans="1:19" x14ac:dyDescent="0.2">
      <c r="A7" s="2"/>
      <c r="C7" s="9" t="s">
        <v>24</v>
      </c>
      <c r="D7" s="10"/>
      <c r="E7" s="10"/>
      <c r="F7" s="11">
        <v>640</v>
      </c>
      <c r="G7" s="12"/>
      <c r="H7" s="12"/>
      <c r="I7" s="12"/>
      <c r="J7" s="141">
        <f>AVERAGE(F7:I7)</f>
        <v>640</v>
      </c>
      <c r="K7" s="142"/>
      <c r="M7" s="8">
        <v>2</v>
      </c>
      <c r="N7" s="143">
        <v>9.5</v>
      </c>
      <c r="O7" s="144"/>
      <c r="P7" s="2"/>
      <c r="R7" s="55" t="s">
        <v>25</v>
      </c>
      <c r="S7" s="71">
        <f>AVERAGE(J10,J67,J122)</f>
        <v>429.66666666666669</v>
      </c>
    </row>
    <row r="8" spans="1:19" x14ac:dyDescent="0.2">
      <c r="A8" s="2"/>
      <c r="C8" s="9" t="s">
        <v>26</v>
      </c>
      <c r="D8" s="10"/>
      <c r="E8" s="10"/>
      <c r="F8" s="11">
        <v>490</v>
      </c>
      <c r="G8" s="12"/>
      <c r="H8" s="12"/>
      <c r="I8" s="12"/>
      <c r="J8" s="141">
        <f t="shared" ref="J8:J13" si="0">AVERAGE(F8:I8)</f>
        <v>490</v>
      </c>
      <c r="K8" s="142"/>
      <c r="M8" s="8">
        <v>3</v>
      </c>
      <c r="N8" s="143">
        <v>9.1999999999999993</v>
      </c>
      <c r="O8" s="144"/>
      <c r="P8" s="2"/>
      <c r="R8" s="55" t="s">
        <v>27</v>
      </c>
      <c r="S8" s="72">
        <f>AVERAGE(J13,J70,J125)</f>
        <v>240.41666666666666</v>
      </c>
    </row>
    <row r="9" spans="1:19" x14ac:dyDescent="0.2">
      <c r="A9" s="2"/>
      <c r="C9" s="9" t="s">
        <v>28</v>
      </c>
      <c r="D9" s="11">
        <v>61.07</v>
      </c>
      <c r="E9" s="11">
        <v>6.3</v>
      </c>
      <c r="F9" s="11">
        <v>970</v>
      </c>
      <c r="G9" s="11">
        <v>1019</v>
      </c>
      <c r="H9" s="11">
        <v>1035</v>
      </c>
      <c r="I9" s="11">
        <v>1020</v>
      </c>
      <c r="J9" s="141">
        <f t="shared" si="0"/>
        <v>1011</v>
      </c>
      <c r="K9" s="142"/>
      <c r="M9" s="8">
        <v>4</v>
      </c>
      <c r="N9" s="143">
        <v>8.8000000000000007</v>
      </c>
      <c r="O9" s="144"/>
      <c r="P9" s="2"/>
      <c r="R9" s="73" t="s">
        <v>32</v>
      </c>
      <c r="S9" s="74">
        <f>S6-S8</f>
        <v>753.25</v>
      </c>
    </row>
    <row r="10" spans="1:19" x14ac:dyDescent="0.2">
      <c r="A10" s="2"/>
      <c r="C10" s="9" t="s">
        <v>29</v>
      </c>
      <c r="D10" s="11">
        <v>60.17</v>
      </c>
      <c r="E10" s="11">
        <v>8.8000000000000007</v>
      </c>
      <c r="F10" s="11">
        <v>369</v>
      </c>
      <c r="G10" s="11">
        <v>394</v>
      </c>
      <c r="H10" s="11">
        <v>415</v>
      </c>
      <c r="I10" s="11">
        <v>424</v>
      </c>
      <c r="J10" s="141">
        <f t="shared" si="0"/>
        <v>400.5</v>
      </c>
      <c r="K10" s="142"/>
      <c r="M10" s="8">
        <v>5</v>
      </c>
      <c r="N10" s="143">
        <v>8.6999999999999993</v>
      </c>
      <c r="O10" s="144"/>
      <c r="P10" s="2"/>
      <c r="R10" s="73" t="s">
        <v>30</v>
      </c>
      <c r="S10" s="75">
        <f>S7-S8</f>
        <v>189.25000000000003</v>
      </c>
    </row>
    <row r="11" spans="1:19" x14ac:dyDescent="0.2">
      <c r="A11" s="2"/>
      <c r="C11" s="9" t="s">
        <v>31</v>
      </c>
      <c r="D11" s="11"/>
      <c r="E11" s="11"/>
      <c r="F11" s="11">
        <v>265</v>
      </c>
      <c r="G11" s="62">
        <v>274</v>
      </c>
      <c r="H11" s="62">
        <v>297</v>
      </c>
      <c r="I11" s="62">
        <v>306</v>
      </c>
      <c r="J11" s="141">
        <f t="shared" si="0"/>
        <v>285.5</v>
      </c>
      <c r="K11" s="142"/>
      <c r="M11" s="13">
        <v>6</v>
      </c>
      <c r="N11" s="145">
        <v>7.5</v>
      </c>
      <c r="O11" s="146"/>
      <c r="P11" s="2"/>
      <c r="R11" s="76" t="s">
        <v>39</v>
      </c>
      <c r="S11" s="80">
        <f>S9/S6</f>
        <v>0.75805098960080508</v>
      </c>
    </row>
    <row r="12" spans="1:19" x14ac:dyDescent="0.2">
      <c r="A12" s="2"/>
      <c r="C12" s="9" t="s">
        <v>33</v>
      </c>
      <c r="D12" s="11"/>
      <c r="E12" s="11"/>
      <c r="F12" s="11">
        <v>220</v>
      </c>
      <c r="G12" s="62">
        <v>244</v>
      </c>
      <c r="H12" s="62">
        <v>247</v>
      </c>
      <c r="I12" s="62">
        <v>245</v>
      </c>
      <c r="J12" s="141">
        <f t="shared" si="0"/>
        <v>239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0.44045771916214121</v>
      </c>
    </row>
    <row r="13" spans="1:19" x14ac:dyDescent="0.2">
      <c r="A13" s="2"/>
      <c r="C13" s="14" t="s">
        <v>36</v>
      </c>
      <c r="D13" s="15">
        <v>59.83</v>
      </c>
      <c r="E13" s="15">
        <v>8.6</v>
      </c>
      <c r="F13" s="15">
        <v>217</v>
      </c>
      <c r="G13" s="15">
        <v>239</v>
      </c>
      <c r="H13" s="15">
        <v>245</v>
      </c>
      <c r="I13" s="15">
        <v>243</v>
      </c>
      <c r="J13" s="147">
        <f t="shared" si="0"/>
        <v>236</v>
      </c>
      <c r="K13" s="148"/>
      <c r="M13" s="66" t="s">
        <v>37</v>
      </c>
      <c r="N13" s="64">
        <v>3.6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18.13</v>
      </c>
      <c r="E16" s="11">
        <v>9.5</v>
      </c>
      <c r="F16" s="22">
        <v>839</v>
      </c>
      <c r="G16" s="16"/>
      <c r="H16" s="23" t="s">
        <v>25</v>
      </c>
      <c r="I16" s="136">
        <v>4.82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62.74</v>
      </c>
      <c r="E17" s="11"/>
      <c r="F17" s="22">
        <v>197</v>
      </c>
      <c r="G17" s="16"/>
      <c r="H17" s="27" t="s">
        <v>27</v>
      </c>
      <c r="I17" s="138">
        <v>4.49</v>
      </c>
      <c r="J17" s="138"/>
      <c r="K17" s="139"/>
      <c r="M17" s="64">
        <v>6.9</v>
      </c>
      <c r="N17" s="28">
        <v>71</v>
      </c>
      <c r="O17" s="65">
        <v>0.05</v>
      </c>
      <c r="P17" s="2"/>
    </row>
    <row r="18" spans="1:16" x14ac:dyDescent="0.2">
      <c r="A18" s="2"/>
      <c r="C18" s="21" t="s">
        <v>47</v>
      </c>
      <c r="D18" s="11">
        <v>63.45</v>
      </c>
      <c r="E18" s="11"/>
      <c r="F18" s="22">
        <v>195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64.84</v>
      </c>
      <c r="E20" s="11"/>
      <c r="F20" s="22">
        <v>192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5.9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70.760000000000005</v>
      </c>
      <c r="E21" s="11"/>
      <c r="F21" s="22">
        <v>1398</v>
      </c>
      <c r="G21" s="16"/>
      <c r="H21" s="128">
        <v>4</v>
      </c>
      <c r="I21" s="130">
        <v>419</v>
      </c>
      <c r="J21" s="130">
        <v>239</v>
      </c>
      <c r="K21" s="132">
        <f>((I21-J21)/I21)</f>
        <v>0.4295942720763723</v>
      </c>
      <c r="M21" s="13">
        <v>2</v>
      </c>
      <c r="N21" s="35">
        <v>6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75.31</v>
      </c>
      <c r="E22" s="11">
        <v>7.9</v>
      </c>
      <c r="F22" s="22">
        <v>440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424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74.319999999999993</v>
      </c>
      <c r="E24" s="11">
        <v>6.7</v>
      </c>
      <c r="F24" s="22">
        <v>890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0.60385756676557867</v>
      </c>
      <c r="P24" s="2"/>
    </row>
    <row r="25" spans="1:16" x14ac:dyDescent="0.2">
      <c r="A25" s="2"/>
      <c r="C25" s="38" t="s">
        <v>63</v>
      </c>
      <c r="D25" s="15"/>
      <c r="E25" s="15"/>
      <c r="F25" s="39">
        <v>876</v>
      </c>
      <c r="G25" s="16"/>
      <c r="M25" s="121" t="s">
        <v>64</v>
      </c>
      <c r="N25" s="122"/>
      <c r="O25" s="37">
        <f>(J10-J11)/J10</f>
        <v>0.28714107365792757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0.1628721541155867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1.2552301255230125E-2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25</v>
      </c>
      <c r="I28" s="33">
        <v>306</v>
      </c>
      <c r="J28" s="33">
        <v>274</v>
      </c>
      <c r="K28" s="34">
        <f>I28-J28</f>
        <v>32</v>
      </c>
      <c r="M28" s="126" t="s">
        <v>72</v>
      </c>
      <c r="N28" s="127"/>
      <c r="O28" s="69">
        <f>(J10-J13)/J10</f>
        <v>0.41073657927590512</v>
      </c>
      <c r="P28" s="2"/>
    </row>
    <row r="29" spans="1:16" x14ac:dyDescent="0.2">
      <c r="A29" s="2"/>
      <c r="B29" s="41"/>
      <c r="C29" s="45" t="s">
        <v>73</v>
      </c>
      <c r="D29" s="33">
        <v>73.099999999999994</v>
      </c>
      <c r="E29" s="33">
        <v>69.05</v>
      </c>
      <c r="F29" s="34">
        <v>94.46</v>
      </c>
      <c r="G29" s="48">
        <v>5.7</v>
      </c>
      <c r="H29" s="64" t="s">
        <v>27</v>
      </c>
      <c r="I29" s="35">
        <v>174</v>
      </c>
      <c r="J29" s="35">
        <v>151</v>
      </c>
      <c r="K29" s="36">
        <f>I29-J29</f>
        <v>23</v>
      </c>
      <c r="L29" s="49"/>
      <c r="M29" s="116" t="s">
        <v>74</v>
      </c>
      <c r="N29" s="117"/>
      <c r="O29" s="70">
        <f>(J9-J13)/J9</f>
        <v>0.7665677546983185</v>
      </c>
      <c r="P29" s="2"/>
    </row>
    <row r="30" spans="1:16" ht="15" customHeight="1" x14ac:dyDescent="0.2">
      <c r="A30" s="2"/>
      <c r="B30" s="41"/>
      <c r="C30" s="45" t="s">
        <v>75</v>
      </c>
      <c r="D30" s="33">
        <v>78.150000000000006</v>
      </c>
      <c r="E30" s="33">
        <v>65.88</v>
      </c>
      <c r="F30" s="34">
        <v>84.3</v>
      </c>
      <c r="P30" s="2"/>
    </row>
    <row r="31" spans="1:16" ht="15" customHeight="1" x14ac:dyDescent="0.2">
      <c r="A31" s="2"/>
      <c r="B31" s="41"/>
      <c r="C31" s="45" t="s">
        <v>76</v>
      </c>
      <c r="D31" s="33">
        <v>75.25</v>
      </c>
      <c r="E31" s="33">
        <v>55.44</v>
      </c>
      <c r="F31" s="34">
        <v>73.67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52.65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91.4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605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268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190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607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606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608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609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610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148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629</v>
      </c>
      <c r="G64" s="12"/>
      <c r="H64" s="12"/>
      <c r="I64" s="12"/>
      <c r="J64" s="141">
        <f>AVERAGE(F64:I64)</f>
        <v>629</v>
      </c>
      <c r="K64" s="142"/>
      <c r="M64" s="8">
        <v>2</v>
      </c>
      <c r="N64" s="143">
        <v>9.5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496</v>
      </c>
      <c r="G65" s="12"/>
      <c r="H65" s="12"/>
      <c r="I65" s="12"/>
      <c r="J65" s="141">
        <f t="shared" ref="J65:J70" si="1">AVERAGE(F65:I65)</f>
        <v>496</v>
      </c>
      <c r="K65" s="142"/>
      <c r="M65" s="8">
        <v>3</v>
      </c>
      <c r="N65" s="143">
        <v>9.3000000000000007</v>
      </c>
      <c r="O65" s="144"/>
      <c r="P65" s="2"/>
    </row>
    <row r="66" spans="1:16" ht="15" customHeight="1" x14ac:dyDescent="0.2">
      <c r="A66" s="2"/>
      <c r="C66" s="9" t="s">
        <v>28</v>
      </c>
      <c r="D66" s="11">
        <v>62.41</v>
      </c>
      <c r="E66" s="11">
        <v>7.2</v>
      </c>
      <c r="F66" s="11">
        <v>901</v>
      </c>
      <c r="G66" s="11">
        <v>890</v>
      </c>
      <c r="H66" s="11">
        <v>802</v>
      </c>
      <c r="I66" s="11">
        <v>898</v>
      </c>
      <c r="J66" s="141">
        <f t="shared" si="1"/>
        <v>872.75</v>
      </c>
      <c r="K66" s="142"/>
      <c r="M66" s="8">
        <v>4</v>
      </c>
      <c r="N66" s="143">
        <v>9.1</v>
      </c>
      <c r="O66" s="144"/>
      <c r="P66" s="2"/>
    </row>
    <row r="67" spans="1:16" ht="15" customHeight="1" x14ac:dyDescent="0.2">
      <c r="A67" s="2"/>
      <c r="C67" s="9" t="s">
        <v>29</v>
      </c>
      <c r="D67" s="11">
        <v>61.67</v>
      </c>
      <c r="E67" s="11">
        <v>8.8000000000000007</v>
      </c>
      <c r="F67" s="11">
        <v>439</v>
      </c>
      <c r="G67" s="11">
        <v>431</v>
      </c>
      <c r="H67" s="11">
        <v>384</v>
      </c>
      <c r="I67" s="11">
        <v>416</v>
      </c>
      <c r="J67" s="141">
        <f t="shared" si="1"/>
        <v>417.5</v>
      </c>
      <c r="K67" s="142"/>
      <c r="M67" s="8">
        <v>5</v>
      </c>
      <c r="N67" s="143">
        <v>8.8000000000000007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329</v>
      </c>
      <c r="G68" s="62">
        <v>333</v>
      </c>
      <c r="H68" s="62">
        <v>320</v>
      </c>
      <c r="I68" s="62">
        <v>351</v>
      </c>
      <c r="J68" s="141">
        <f t="shared" si="1"/>
        <v>333.25</v>
      </c>
      <c r="K68" s="142"/>
      <c r="M68" s="13">
        <v>6</v>
      </c>
      <c r="N68" s="145">
        <v>8.1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235</v>
      </c>
      <c r="G69" s="62">
        <v>233</v>
      </c>
      <c r="H69" s="62">
        <v>211</v>
      </c>
      <c r="I69" s="62">
        <v>277</v>
      </c>
      <c r="J69" s="141">
        <f t="shared" si="1"/>
        <v>239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61.41</v>
      </c>
      <c r="E70" s="15">
        <v>8.1</v>
      </c>
      <c r="F70" s="15">
        <v>245</v>
      </c>
      <c r="G70" s="15">
        <v>241</v>
      </c>
      <c r="H70" s="15">
        <v>219</v>
      </c>
      <c r="I70" s="15">
        <v>254</v>
      </c>
      <c r="J70" s="147">
        <f t="shared" si="1"/>
        <v>239.75</v>
      </c>
      <c r="K70" s="148"/>
      <c r="M70" s="66" t="s">
        <v>37</v>
      </c>
      <c r="N70" s="64">
        <v>4.33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13.37</v>
      </c>
      <c r="E73" s="11">
        <v>9.4</v>
      </c>
      <c r="F73" s="22">
        <v>1223</v>
      </c>
      <c r="G73" s="16"/>
      <c r="H73" s="23" t="s">
        <v>25</v>
      </c>
      <c r="I73" s="136">
        <v>5.27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64.02</v>
      </c>
      <c r="E74" s="11"/>
      <c r="F74" s="22">
        <v>222</v>
      </c>
      <c r="G74" s="16"/>
      <c r="H74" s="27" t="s">
        <v>27</v>
      </c>
      <c r="I74" s="138">
        <v>4.71</v>
      </c>
      <c r="J74" s="138"/>
      <c r="K74" s="139"/>
      <c r="M74" s="64">
        <v>6.9</v>
      </c>
      <c r="N74" s="28">
        <v>66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63.65</v>
      </c>
      <c r="E75" s="11"/>
      <c r="F75" s="22">
        <v>246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65.06</v>
      </c>
      <c r="E77" s="11"/>
      <c r="F77" s="22">
        <v>218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5.3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76.67</v>
      </c>
      <c r="E78" s="11"/>
      <c r="F78" s="22">
        <v>1442</v>
      </c>
      <c r="G78" s="16"/>
      <c r="H78" s="128">
        <v>8</v>
      </c>
      <c r="I78" s="130">
        <v>311</v>
      </c>
      <c r="J78" s="130">
        <v>66</v>
      </c>
      <c r="K78" s="132">
        <f>((I78-J78)/I78)</f>
        <v>0.78778135048231512</v>
      </c>
      <c r="M78" s="13">
        <v>2</v>
      </c>
      <c r="N78" s="35">
        <v>5.5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75.88</v>
      </c>
      <c r="E79" s="11">
        <v>7.3</v>
      </c>
      <c r="F79" s="22">
        <v>459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444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76.92</v>
      </c>
      <c r="E81" s="11">
        <v>6.7</v>
      </c>
      <c r="F81" s="22">
        <v>887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0.52162704096247492</v>
      </c>
      <c r="P81" s="2"/>
    </row>
    <row r="82" spans="1:16" x14ac:dyDescent="0.2">
      <c r="A82" s="2"/>
      <c r="C82" s="38" t="s">
        <v>63</v>
      </c>
      <c r="D82" s="15"/>
      <c r="E82" s="15"/>
      <c r="F82" s="39">
        <v>874</v>
      </c>
      <c r="G82" s="16"/>
      <c r="M82" s="121" t="s">
        <v>64</v>
      </c>
      <c r="N82" s="122"/>
      <c r="O82" s="37">
        <f>(J67-J68)/J67</f>
        <v>0.20179640718562875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0.2828207051762941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-3.1380753138075313E-3</v>
      </c>
      <c r="P84" s="2"/>
    </row>
    <row r="85" spans="1:16" x14ac:dyDescent="0.2">
      <c r="A85" s="2"/>
      <c r="B85" s="41"/>
      <c r="C85" s="45" t="s">
        <v>71</v>
      </c>
      <c r="D85" s="33">
        <v>90.79</v>
      </c>
      <c r="E85" s="33"/>
      <c r="F85" s="34"/>
      <c r="G85" s="46"/>
      <c r="H85" s="47" t="s">
        <v>25</v>
      </c>
      <c r="I85" s="33">
        <v>605</v>
      </c>
      <c r="J85" s="33">
        <v>522</v>
      </c>
      <c r="K85" s="34">
        <f>I85-J85</f>
        <v>83</v>
      </c>
      <c r="M85" s="126" t="s">
        <v>72</v>
      </c>
      <c r="N85" s="127"/>
      <c r="O85" s="69">
        <f>(J67-J70)/J67</f>
        <v>0.42574850299401196</v>
      </c>
      <c r="P85" s="2"/>
    </row>
    <row r="86" spans="1:16" x14ac:dyDescent="0.2">
      <c r="A86" s="2"/>
      <c r="B86" s="41"/>
      <c r="C86" s="45" t="s">
        <v>73</v>
      </c>
      <c r="D86" s="33">
        <v>72.75</v>
      </c>
      <c r="E86" s="33">
        <v>67.66</v>
      </c>
      <c r="F86" s="34">
        <v>93.01</v>
      </c>
      <c r="G86" s="48">
        <v>5.5</v>
      </c>
      <c r="H86" s="64" t="s">
        <v>27</v>
      </c>
      <c r="I86" s="35">
        <v>271</v>
      </c>
      <c r="J86" s="35">
        <v>249</v>
      </c>
      <c r="K86" s="36">
        <f>I86-J86</f>
        <v>22</v>
      </c>
      <c r="L86" s="49"/>
      <c r="M86" s="116" t="s">
        <v>74</v>
      </c>
      <c r="N86" s="117"/>
      <c r="O86" s="70">
        <f>(J66-J70)/J66</f>
        <v>0.72529361214551702</v>
      </c>
      <c r="P86" s="2"/>
    </row>
    <row r="87" spans="1:16" ht="15" customHeight="1" x14ac:dyDescent="0.2">
      <c r="A87" s="2"/>
      <c r="B87" s="41"/>
      <c r="C87" s="45" t="s">
        <v>75</v>
      </c>
      <c r="D87" s="33">
        <v>76.05</v>
      </c>
      <c r="E87" s="33">
        <v>63.03</v>
      </c>
      <c r="F87" s="34">
        <v>82.88</v>
      </c>
      <c r="P87" s="2"/>
    </row>
    <row r="88" spans="1:16" ht="15" customHeight="1" x14ac:dyDescent="0.2">
      <c r="A88" s="2"/>
      <c r="B88" s="41"/>
      <c r="C88" s="45" t="s">
        <v>76</v>
      </c>
      <c r="D88" s="33">
        <v>71.849999999999994</v>
      </c>
      <c r="E88" s="33">
        <v>51.48</v>
      </c>
      <c r="F88" s="34">
        <v>71.650000000000006</v>
      </c>
      <c r="P88" s="2"/>
    </row>
    <row r="89" spans="1:16" ht="15" customHeight="1" x14ac:dyDescent="0.2">
      <c r="A89" s="2"/>
      <c r="B89" s="41"/>
      <c r="C89" s="50" t="s">
        <v>77</v>
      </c>
      <c r="D89" s="96">
        <v>55.98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91.24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613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616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617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618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615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611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612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614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619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620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621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12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642</v>
      </c>
      <c r="G119" s="12"/>
      <c r="H119" s="12"/>
      <c r="I119" s="12"/>
      <c r="J119" s="141">
        <f>AVERAGE(F119:I119)</f>
        <v>642</v>
      </c>
      <c r="K119" s="142"/>
      <c r="M119" s="8">
        <v>2</v>
      </c>
      <c r="N119" s="143">
        <v>9.8000000000000007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545</v>
      </c>
      <c r="G120" s="12"/>
      <c r="H120" s="12"/>
      <c r="I120" s="12"/>
      <c r="J120" s="141">
        <f t="shared" ref="J120:J125" si="2">AVERAGE(F120:I120)</f>
        <v>545</v>
      </c>
      <c r="K120" s="142"/>
      <c r="M120" s="8">
        <v>3</v>
      </c>
      <c r="N120" s="143">
        <v>9.6999999999999993</v>
      </c>
      <c r="O120" s="144"/>
      <c r="P120" s="2"/>
    </row>
    <row r="121" spans="1:16" x14ac:dyDescent="0.2">
      <c r="A121" s="2"/>
      <c r="C121" s="9" t="s">
        <v>28</v>
      </c>
      <c r="D121" s="11">
        <v>60.23</v>
      </c>
      <c r="E121" s="11">
        <v>6.9</v>
      </c>
      <c r="F121" s="11">
        <v>1097</v>
      </c>
      <c r="G121" s="11">
        <v>1128</v>
      </c>
      <c r="H121" s="11">
        <v>1078</v>
      </c>
      <c r="I121" s="11">
        <v>1086</v>
      </c>
      <c r="J121" s="141">
        <f t="shared" si="2"/>
        <v>1097.25</v>
      </c>
      <c r="K121" s="142"/>
      <c r="M121" s="8">
        <v>4</v>
      </c>
      <c r="N121" s="143">
        <v>9.5</v>
      </c>
      <c r="O121" s="144"/>
      <c r="P121" s="2"/>
    </row>
    <row r="122" spans="1:16" x14ac:dyDescent="0.2">
      <c r="A122" s="2"/>
      <c r="C122" s="9" t="s">
        <v>29</v>
      </c>
      <c r="D122" s="11">
        <v>59.31</v>
      </c>
      <c r="E122" s="11">
        <v>8.9</v>
      </c>
      <c r="F122" s="11">
        <v>415</v>
      </c>
      <c r="G122" s="11">
        <v>408</v>
      </c>
      <c r="H122" s="11">
        <v>511</v>
      </c>
      <c r="I122" s="11">
        <v>550</v>
      </c>
      <c r="J122" s="141">
        <f t="shared" si="2"/>
        <v>471</v>
      </c>
      <c r="K122" s="142"/>
      <c r="M122" s="8">
        <v>5</v>
      </c>
      <c r="N122" s="143">
        <v>9.3000000000000007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334</v>
      </c>
      <c r="G123" s="62">
        <v>328</v>
      </c>
      <c r="H123" s="62">
        <v>354</v>
      </c>
      <c r="I123" s="62">
        <v>377</v>
      </c>
      <c r="J123" s="141">
        <f t="shared" si="2"/>
        <v>348.25</v>
      </c>
      <c r="K123" s="142"/>
      <c r="M123" s="13">
        <v>6</v>
      </c>
      <c r="N123" s="145">
        <v>8.5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213</v>
      </c>
      <c r="G124" s="62">
        <v>210</v>
      </c>
      <c r="H124" s="62">
        <v>235</v>
      </c>
      <c r="I124" s="62">
        <v>267</v>
      </c>
      <c r="J124" s="141">
        <f t="shared" si="2"/>
        <v>231.25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59.84</v>
      </c>
      <c r="E125" s="15">
        <v>8.5</v>
      </c>
      <c r="F125" s="15">
        <v>234</v>
      </c>
      <c r="G125" s="15">
        <v>231</v>
      </c>
      <c r="H125" s="15">
        <v>249</v>
      </c>
      <c r="I125" s="15">
        <v>268</v>
      </c>
      <c r="J125" s="147">
        <f t="shared" si="2"/>
        <v>245.5</v>
      </c>
      <c r="K125" s="148"/>
      <c r="M125" s="66" t="s">
        <v>37</v>
      </c>
      <c r="N125" s="64">
        <v>3.85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10.67</v>
      </c>
      <c r="E128" s="11">
        <v>8.1</v>
      </c>
      <c r="F128" s="22">
        <v>884</v>
      </c>
      <c r="G128" s="16"/>
      <c r="H128" s="23" t="s">
        <v>25</v>
      </c>
      <c r="I128" s="136">
        <v>5.85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63.85</v>
      </c>
      <c r="E129" s="11"/>
      <c r="F129" s="22">
        <v>245</v>
      </c>
      <c r="G129" s="16"/>
      <c r="H129" s="27" t="s">
        <v>27</v>
      </c>
      <c r="I129" s="138">
        <v>5.25</v>
      </c>
      <c r="J129" s="138"/>
      <c r="K129" s="139"/>
      <c r="M129" s="64">
        <v>6.8</v>
      </c>
      <c r="N129" s="28">
        <v>68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64.41</v>
      </c>
      <c r="E130" s="11"/>
      <c r="F130" s="22">
        <v>241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67.81</v>
      </c>
      <c r="E132" s="11"/>
      <c r="F132" s="22">
        <v>238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72.55</v>
      </c>
      <c r="E133" s="11"/>
      <c r="F133" s="22">
        <v>1625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75.12</v>
      </c>
      <c r="E134" s="11">
        <v>7.5</v>
      </c>
      <c r="F134" s="22">
        <v>458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445</v>
      </c>
      <c r="G135" s="16"/>
      <c r="H135" s="128">
        <v>10</v>
      </c>
      <c r="I135" s="130">
        <v>433</v>
      </c>
      <c r="J135" s="130">
        <v>258</v>
      </c>
      <c r="K135" s="132">
        <f>((I135-J135)/I135)</f>
        <v>0.40415704387990764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74.62</v>
      </c>
      <c r="E136" s="11">
        <v>6.7</v>
      </c>
      <c r="F136" s="22">
        <v>850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0.570745044429255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815</v>
      </c>
      <c r="G137" s="16"/>
      <c r="M137" s="121" t="s">
        <v>64</v>
      </c>
      <c r="N137" s="122"/>
      <c r="O137" s="37">
        <f>(J122-J123)/J122</f>
        <v>0.26061571125265393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0.33596554199569273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-6.1621621621621624E-2</v>
      </c>
      <c r="P139" s="2"/>
    </row>
    <row r="140" spans="1:16" x14ac:dyDescent="0.2">
      <c r="A140" s="2"/>
      <c r="B140" s="41"/>
      <c r="C140" s="45" t="s">
        <v>71</v>
      </c>
      <c r="D140" s="33">
        <v>91.65</v>
      </c>
      <c r="E140" s="33"/>
      <c r="F140" s="34"/>
      <c r="G140" s="46"/>
      <c r="H140" s="47" t="s">
        <v>25</v>
      </c>
      <c r="I140" s="33">
        <v>435</v>
      </c>
      <c r="J140" s="33">
        <v>371</v>
      </c>
      <c r="K140" s="34">
        <f>I140-J140</f>
        <v>64</v>
      </c>
      <c r="M140" s="126" t="s">
        <v>72</v>
      </c>
      <c r="N140" s="127"/>
      <c r="O140" s="69">
        <f>(J122-J125)/J122</f>
        <v>0.47876857749469215</v>
      </c>
      <c r="P140" s="2"/>
    </row>
    <row r="141" spans="1:16" x14ac:dyDescent="0.2">
      <c r="A141" s="2"/>
      <c r="B141" s="41"/>
      <c r="C141" s="45" t="s">
        <v>73</v>
      </c>
      <c r="D141" s="33">
        <v>72.349999999999994</v>
      </c>
      <c r="E141" s="33">
        <v>68.55</v>
      </c>
      <c r="F141" s="34">
        <v>94.75</v>
      </c>
      <c r="G141" s="48">
        <v>5.5</v>
      </c>
      <c r="H141" s="64" t="s">
        <v>27</v>
      </c>
      <c r="I141" s="35">
        <v>245</v>
      </c>
      <c r="J141" s="35">
        <v>203</v>
      </c>
      <c r="K141" s="36">
        <f>I141-J141</f>
        <v>42</v>
      </c>
      <c r="L141" s="49"/>
      <c r="M141" s="116" t="s">
        <v>74</v>
      </c>
      <c r="N141" s="117"/>
      <c r="O141" s="70">
        <f>(J121-J125)/J121</f>
        <v>0.77625882889040787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77.349999999999994</v>
      </c>
      <c r="E142" s="33">
        <v>64.75</v>
      </c>
      <c r="F142" s="34">
        <v>83.72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75.849999999999994</v>
      </c>
      <c r="E143" s="33">
        <v>54.11</v>
      </c>
      <c r="F143" s="34">
        <v>73.349999999999994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53.82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91.48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622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623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624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625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626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627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628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629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630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631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632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633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5B0C-9A69-4B66-B957-9E3AC9198812}">
  <dimension ref="A1:S171"/>
  <sheetViews>
    <sheetView topLeftCell="A162" zoomScale="130" zoomScaleNormal="130" workbookViewId="0">
      <selection activeCell="N6" sqref="N6:O11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113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843.83333333333337</v>
      </c>
    </row>
    <row r="7" spans="1:19" x14ac:dyDescent="0.2">
      <c r="A7" s="2"/>
      <c r="C7" s="9" t="s">
        <v>24</v>
      </c>
      <c r="D7" s="10"/>
      <c r="E7" s="10"/>
      <c r="F7" s="11">
        <v>578</v>
      </c>
      <c r="G7" s="12"/>
      <c r="H7" s="12"/>
      <c r="I7" s="12"/>
      <c r="J7" s="141">
        <f>AVERAGE(F7:I7)</f>
        <v>578</v>
      </c>
      <c r="K7" s="142"/>
      <c r="M7" s="8">
        <v>2</v>
      </c>
      <c r="N7" s="143">
        <v>9.5</v>
      </c>
      <c r="O7" s="144"/>
      <c r="P7" s="2"/>
      <c r="R7" s="55" t="s">
        <v>25</v>
      </c>
      <c r="S7" s="71">
        <f>AVERAGE(J10,J67,J122)</f>
        <v>431.75</v>
      </c>
    </row>
    <row r="8" spans="1:19" x14ac:dyDescent="0.2">
      <c r="A8" s="2"/>
      <c r="C8" s="9" t="s">
        <v>26</v>
      </c>
      <c r="D8" s="10"/>
      <c r="E8" s="10"/>
      <c r="F8" s="11">
        <v>489</v>
      </c>
      <c r="G8" s="12"/>
      <c r="H8" s="12"/>
      <c r="I8" s="12"/>
      <c r="J8" s="141">
        <f t="shared" ref="J8:J13" si="0">AVERAGE(F8:I8)</f>
        <v>489</v>
      </c>
      <c r="K8" s="142"/>
      <c r="M8" s="8">
        <v>3</v>
      </c>
      <c r="N8" s="143">
        <v>9.1999999999999993</v>
      </c>
      <c r="O8" s="144"/>
      <c r="P8" s="2"/>
      <c r="R8" s="55" t="s">
        <v>27</v>
      </c>
      <c r="S8" s="72">
        <f>AVERAGE(J13,J70,J125)</f>
        <v>222.58333333333334</v>
      </c>
    </row>
    <row r="9" spans="1:19" x14ac:dyDescent="0.2">
      <c r="A9" s="2"/>
      <c r="C9" s="9" t="s">
        <v>28</v>
      </c>
      <c r="D9" s="11">
        <v>63.47</v>
      </c>
      <c r="E9" s="11">
        <v>6.9</v>
      </c>
      <c r="F9" s="11">
        <v>975</v>
      </c>
      <c r="G9" s="11">
        <v>992</v>
      </c>
      <c r="H9" s="11">
        <v>981</v>
      </c>
      <c r="I9" s="11">
        <v>878</v>
      </c>
      <c r="J9" s="141">
        <f t="shared" si="0"/>
        <v>956.5</v>
      </c>
      <c r="K9" s="142"/>
      <c r="M9" s="8">
        <v>4</v>
      </c>
      <c r="N9" s="143">
        <v>9</v>
      </c>
      <c r="O9" s="144"/>
      <c r="P9" s="2"/>
      <c r="R9" s="73" t="s">
        <v>32</v>
      </c>
      <c r="S9" s="74">
        <f>S6-S8</f>
        <v>621.25</v>
      </c>
    </row>
    <row r="10" spans="1:19" x14ac:dyDescent="0.2">
      <c r="A10" s="2"/>
      <c r="C10" s="9" t="s">
        <v>29</v>
      </c>
      <c r="D10" s="11">
        <v>61.82</v>
      </c>
      <c r="E10" s="11">
        <v>8.8000000000000007</v>
      </c>
      <c r="F10" s="11">
        <v>515</v>
      </c>
      <c r="G10" s="11">
        <v>521</v>
      </c>
      <c r="H10" s="11">
        <v>530</v>
      </c>
      <c r="I10" s="11">
        <v>488</v>
      </c>
      <c r="J10" s="141">
        <f t="shared" si="0"/>
        <v>513.5</v>
      </c>
      <c r="K10" s="142"/>
      <c r="M10" s="8">
        <v>5</v>
      </c>
      <c r="N10" s="143">
        <v>8.8000000000000007</v>
      </c>
      <c r="O10" s="144"/>
      <c r="P10" s="2"/>
      <c r="R10" s="73" t="s">
        <v>30</v>
      </c>
      <c r="S10" s="75">
        <f>S7-S8</f>
        <v>209.16666666666666</v>
      </c>
    </row>
    <row r="11" spans="1:19" x14ac:dyDescent="0.2">
      <c r="A11" s="2"/>
      <c r="C11" s="9" t="s">
        <v>31</v>
      </c>
      <c r="D11" s="11"/>
      <c r="E11" s="11"/>
      <c r="F11" s="11">
        <v>401</v>
      </c>
      <c r="G11" s="62">
        <v>412</v>
      </c>
      <c r="H11" s="62">
        <v>428</v>
      </c>
      <c r="I11" s="62">
        <v>376</v>
      </c>
      <c r="J11" s="141">
        <f t="shared" si="0"/>
        <v>404.25</v>
      </c>
      <c r="K11" s="142"/>
      <c r="M11" s="13">
        <v>6</v>
      </c>
      <c r="N11" s="145">
        <v>7.8</v>
      </c>
      <c r="O11" s="146"/>
      <c r="P11" s="2"/>
      <c r="R11" s="76" t="s">
        <v>39</v>
      </c>
      <c r="S11" s="80">
        <f>S9/S6</f>
        <v>0.73622358285601419</v>
      </c>
    </row>
    <row r="12" spans="1:19" x14ac:dyDescent="0.2">
      <c r="A12" s="2"/>
      <c r="C12" s="9" t="s">
        <v>33</v>
      </c>
      <c r="D12" s="11"/>
      <c r="E12" s="11"/>
      <c r="F12" s="11">
        <v>262</v>
      </c>
      <c r="G12" s="62">
        <v>266</v>
      </c>
      <c r="H12" s="62">
        <v>278</v>
      </c>
      <c r="I12" s="62">
        <v>241</v>
      </c>
      <c r="J12" s="141">
        <f t="shared" si="0"/>
        <v>261.75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0.48446245898475193</v>
      </c>
    </row>
    <row r="13" spans="1:19" x14ac:dyDescent="0.2">
      <c r="A13" s="2"/>
      <c r="C13" s="14" t="s">
        <v>36</v>
      </c>
      <c r="D13" s="15">
        <v>61.63</v>
      </c>
      <c r="E13" s="15">
        <v>8.3000000000000007</v>
      </c>
      <c r="F13" s="15">
        <v>271</v>
      </c>
      <c r="G13" s="15">
        <v>277</v>
      </c>
      <c r="H13" s="15">
        <v>284</v>
      </c>
      <c r="I13" s="15">
        <v>250</v>
      </c>
      <c r="J13" s="147">
        <f t="shared" si="0"/>
        <v>270.5</v>
      </c>
      <c r="K13" s="148"/>
      <c r="M13" s="66" t="s">
        <v>37</v>
      </c>
      <c r="N13" s="64">
        <v>3.77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19.12</v>
      </c>
      <c r="E16" s="11">
        <v>9.5</v>
      </c>
      <c r="F16" s="22">
        <v>1404</v>
      </c>
      <c r="G16" s="16"/>
      <c r="H16" s="23" t="s">
        <v>25</v>
      </c>
      <c r="I16" s="136">
        <v>5.38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62.77</v>
      </c>
      <c r="E17" s="11"/>
      <c r="F17" s="22">
        <v>255</v>
      </c>
      <c r="G17" s="16"/>
      <c r="H17" s="27" t="s">
        <v>27</v>
      </c>
      <c r="I17" s="138">
        <v>4.93</v>
      </c>
      <c r="J17" s="138"/>
      <c r="K17" s="139"/>
      <c r="M17" s="64">
        <v>7</v>
      </c>
      <c r="N17" s="28">
        <v>61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64.42</v>
      </c>
      <c r="E18" s="11"/>
      <c r="F18" s="22">
        <v>249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65.06</v>
      </c>
      <c r="E20" s="11"/>
      <c r="F20" s="22">
        <v>272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150</v>
      </c>
      <c r="P20" s="2"/>
    </row>
    <row r="21" spans="1:16" x14ac:dyDescent="0.2">
      <c r="A21" s="2"/>
      <c r="C21" s="21" t="s">
        <v>57</v>
      </c>
      <c r="D21" s="11">
        <v>75.59</v>
      </c>
      <c r="E21" s="11"/>
      <c r="F21" s="22">
        <v>1505</v>
      </c>
      <c r="G21" s="16"/>
      <c r="H21" s="128">
        <v>11</v>
      </c>
      <c r="I21" s="130">
        <v>536</v>
      </c>
      <c r="J21" s="130">
        <v>290</v>
      </c>
      <c r="K21" s="132">
        <f>((I21-J21)/I21)</f>
        <v>0.45895522388059701</v>
      </c>
      <c r="M21" s="13">
        <v>2</v>
      </c>
      <c r="N21" s="35">
        <v>5.8</v>
      </c>
      <c r="O21" s="36">
        <v>150</v>
      </c>
      <c r="P21" s="2"/>
    </row>
    <row r="22" spans="1:16" ht="15.75" customHeight="1" x14ac:dyDescent="0.2">
      <c r="A22" s="2"/>
      <c r="C22" s="21" t="s">
        <v>58</v>
      </c>
      <c r="D22" s="11">
        <v>76.22</v>
      </c>
      <c r="E22" s="11">
        <v>7.4</v>
      </c>
      <c r="F22" s="22">
        <v>525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532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77.02</v>
      </c>
      <c r="E24" s="11">
        <v>7.1</v>
      </c>
      <c r="F24" s="22">
        <v>991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0.46314688970203866</v>
      </c>
      <c r="P24" s="2"/>
    </row>
    <row r="25" spans="1:16" x14ac:dyDescent="0.2">
      <c r="A25" s="2"/>
      <c r="C25" s="38" t="s">
        <v>63</v>
      </c>
      <c r="D25" s="15"/>
      <c r="E25" s="15"/>
      <c r="F25" s="39">
        <v>1011</v>
      </c>
      <c r="G25" s="16"/>
      <c r="M25" s="121" t="s">
        <v>64</v>
      </c>
      <c r="N25" s="122"/>
      <c r="O25" s="37">
        <f>(J10-J11)/J10</f>
        <v>0.21275559883154821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0.35250463821892392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-3.3428844317096466E-2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91.17</v>
      </c>
      <c r="E28" s="33"/>
      <c r="F28" s="34"/>
      <c r="G28" s="46"/>
      <c r="H28" s="47" t="s">
        <v>25</v>
      </c>
      <c r="I28" s="33">
        <v>767</v>
      </c>
      <c r="J28" s="33">
        <v>666</v>
      </c>
      <c r="K28" s="34">
        <f>I28-J28</f>
        <v>101</v>
      </c>
      <c r="M28" s="126" t="s">
        <v>72</v>
      </c>
      <c r="N28" s="127"/>
      <c r="O28" s="69">
        <f>(J10-J13)/J10</f>
        <v>0.47322297955209347</v>
      </c>
      <c r="P28" s="2"/>
    </row>
    <row r="29" spans="1:16" x14ac:dyDescent="0.2">
      <c r="A29" s="2"/>
      <c r="B29" s="41"/>
      <c r="C29" s="45" t="s">
        <v>73</v>
      </c>
      <c r="D29" s="33">
        <v>73.150000000000006</v>
      </c>
      <c r="E29" s="33">
        <v>68.31</v>
      </c>
      <c r="F29" s="34">
        <v>93.39</v>
      </c>
      <c r="G29" s="48">
        <v>5.6</v>
      </c>
      <c r="H29" s="64" t="s">
        <v>27</v>
      </c>
      <c r="I29" s="35">
        <v>302</v>
      </c>
      <c r="J29" s="35">
        <v>280</v>
      </c>
      <c r="K29" s="36">
        <f>I29-J29</f>
        <v>22</v>
      </c>
      <c r="L29" s="49"/>
      <c r="M29" s="116" t="s">
        <v>74</v>
      </c>
      <c r="N29" s="117"/>
      <c r="O29" s="70">
        <f>(J9-J13)/J9</f>
        <v>0.71719811813904866</v>
      </c>
      <c r="P29" s="2"/>
    </row>
    <row r="30" spans="1:16" ht="15" customHeight="1" x14ac:dyDescent="0.2">
      <c r="A30" s="2"/>
      <c r="B30" s="41"/>
      <c r="C30" s="45" t="s">
        <v>75</v>
      </c>
      <c r="D30" s="33">
        <v>76.95</v>
      </c>
      <c r="E30" s="33">
        <v>63.93</v>
      </c>
      <c r="F30" s="34">
        <v>83.08</v>
      </c>
      <c r="P30" s="2"/>
    </row>
    <row r="31" spans="1:16" ht="15" customHeight="1" x14ac:dyDescent="0.2">
      <c r="A31" s="2"/>
      <c r="B31" s="41"/>
      <c r="C31" s="45" t="s">
        <v>76</v>
      </c>
      <c r="D31" s="33">
        <v>72.849999999999994</v>
      </c>
      <c r="E31" s="33">
        <v>52.29</v>
      </c>
      <c r="F31" s="34">
        <v>71.790000000000006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55.88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90.93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634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638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639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640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637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641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642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635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636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643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644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148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559</v>
      </c>
      <c r="G64" s="12"/>
      <c r="H64" s="12"/>
      <c r="I64" s="12"/>
      <c r="J64" s="141">
        <f>AVERAGE(F64:I64)</f>
        <v>559</v>
      </c>
      <c r="K64" s="142"/>
      <c r="M64" s="8">
        <v>2</v>
      </c>
      <c r="N64" s="143">
        <v>9.5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458</v>
      </c>
      <c r="G65" s="12"/>
      <c r="H65" s="12"/>
      <c r="I65" s="12"/>
      <c r="J65" s="141">
        <f t="shared" ref="J65:J70" si="1">AVERAGE(F65:I65)</f>
        <v>458</v>
      </c>
      <c r="K65" s="142"/>
      <c r="M65" s="8">
        <v>3</v>
      </c>
      <c r="N65" s="143">
        <v>9.3000000000000007</v>
      </c>
      <c r="O65" s="144"/>
      <c r="P65" s="2"/>
    </row>
    <row r="66" spans="1:16" ht="15" customHeight="1" x14ac:dyDescent="0.2">
      <c r="A66" s="2"/>
      <c r="C66" s="9" t="s">
        <v>28</v>
      </c>
      <c r="D66" s="11">
        <v>62.41</v>
      </c>
      <c r="E66" s="11">
        <v>6.7</v>
      </c>
      <c r="F66" s="11">
        <v>844</v>
      </c>
      <c r="G66" s="11">
        <v>829</v>
      </c>
      <c r="H66" s="11">
        <v>808</v>
      </c>
      <c r="I66" s="11">
        <v>722</v>
      </c>
      <c r="J66" s="141">
        <f t="shared" si="1"/>
        <v>800.75</v>
      </c>
      <c r="K66" s="142"/>
      <c r="M66" s="8">
        <v>4</v>
      </c>
      <c r="N66" s="143">
        <v>8.9</v>
      </c>
      <c r="O66" s="144"/>
      <c r="P66" s="2"/>
    </row>
    <row r="67" spans="1:16" ht="15" customHeight="1" x14ac:dyDescent="0.2">
      <c r="A67" s="2"/>
      <c r="C67" s="9" t="s">
        <v>29</v>
      </c>
      <c r="D67" s="11">
        <v>60.72</v>
      </c>
      <c r="E67" s="11">
        <v>8.8000000000000007</v>
      </c>
      <c r="F67" s="11">
        <v>471</v>
      </c>
      <c r="G67" s="11">
        <v>460</v>
      </c>
      <c r="H67" s="11">
        <v>429</v>
      </c>
      <c r="I67" s="11">
        <v>411</v>
      </c>
      <c r="J67" s="141">
        <f t="shared" si="1"/>
        <v>442.75</v>
      </c>
      <c r="K67" s="142"/>
      <c r="M67" s="8">
        <v>5</v>
      </c>
      <c r="N67" s="143">
        <v>9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355</v>
      </c>
      <c r="G68" s="62">
        <v>339</v>
      </c>
      <c r="H68" s="62">
        <v>321</v>
      </c>
      <c r="I68" s="62">
        <v>308</v>
      </c>
      <c r="J68" s="141">
        <f t="shared" si="1"/>
        <v>330.75</v>
      </c>
      <c r="K68" s="142"/>
      <c r="M68" s="13">
        <v>6</v>
      </c>
      <c r="N68" s="145">
        <v>7.8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240</v>
      </c>
      <c r="G69" s="62">
        <v>232</v>
      </c>
      <c r="H69" s="62">
        <v>220</v>
      </c>
      <c r="I69" s="62">
        <v>200</v>
      </c>
      <c r="J69" s="141">
        <f t="shared" si="1"/>
        <v>223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60.43</v>
      </c>
      <c r="E70" s="15">
        <v>8.1</v>
      </c>
      <c r="F70" s="15">
        <v>246</v>
      </c>
      <c r="G70" s="15">
        <v>239</v>
      </c>
      <c r="H70" s="15">
        <v>231</v>
      </c>
      <c r="I70" s="15">
        <v>211</v>
      </c>
      <c r="J70" s="147">
        <f t="shared" si="1"/>
        <v>231.75</v>
      </c>
      <c r="K70" s="148"/>
      <c r="M70" s="66" t="s">
        <v>37</v>
      </c>
      <c r="N70" s="64">
        <v>4.04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13.32</v>
      </c>
      <c r="E73" s="11">
        <v>9.8000000000000007</v>
      </c>
      <c r="F73" s="22">
        <v>1192</v>
      </c>
      <c r="G73" s="16"/>
      <c r="H73" s="23" t="s">
        <v>25</v>
      </c>
      <c r="I73" s="136">
        <v>5.15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63.37</v>
      </c>
      <c r="E74" s="11"/>
      <c r="F74" s="22">
        <v>270</v>
      </c>
      <c r="G74" s="16"/>
      <c r="H74" s="27" t="s">
        <v>27</v>
      </c>
      <c r="I74" s="138">
        <v>4.82</v>
      </c>
      <c r="J74" s="138"/>
      <c r="K74" s="139"/>
      <c r="M74" s="64">
        <v>7.1</v>
      </c>
      <c r="N74" s="28">
        <v>57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64.88</v>
      </c>
      <c r="E75" s="11"/>
      <c r="F75" s="22">
        <v>242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65.61</v>
      </c>
      <c r="E77" s="11"/>
      <c r="F77" s="22">
        <v>261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150</v>
      </c>
      <c r="P77" s="2"/>
    </row>
    <row r="78" spans="1:16" x14ac:dyDescent="0.2">
      <c r="A78" s="2"/>
      <c r="C78" s="21" t="s">
        <v>57</v>
      </c>
      <c r="D78" s="11">
        <v>74.569999999999993</v>
      </c>
      <c r="E78" s="11"/>
      <c r="F78" s="22">
        <v>1476</v>
      </c>
      <c r="G78" s="16"/>
      <c r="H78" s="128">
        <v>12</v>
      </c>
      <c r="I78" s="130">
        <v>323</v>
      </c>
      <c r="J78" s="130">
        <v>138</v>
      </c>
      <c r="K78" s="132">
        <f>((I78-J78)/I78)</f>
        <v>0.5727554179566563</v>
      </c>
      <c r="M78" s="13">
        <v>2</v>
      </c>
      <c r="N78" s="35">
        <v>5.4</v>
      </c>
      <c r="O78" s="36">
        <v>150</v>
      </c>
      <c r="P78" s="2"/>
    </row>
    <row r="79" spans="1:16" x14ac:dyDescent="0.2">
      <c r="A79" s="2"/>
      <c r="C79" s="21" t="s">
        <v>58</v>
      </c>
      <c r="D79" s="11">
        <v>74.97</v>
      </c>
      <c r="E79" s="11">
        <v>7.1</v>
      </c>
      <c r="F79" s="22">
        <v>539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508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75.66</v>
      </c>
      <c r="E81" s="11">
        <v>6.5</v>
      </c>
      <c r="F81" s="22">
        <v>988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0.4470808616921636</v>
      </c>
      <c r="P81" s="2"/>
    </row>
    <row r="82" spans="1:16" x14ac:dyDescent="0.2">
      <c r="A82" s="2"/>
      <c r="C82" s="38" t="s">
        <v>63</v>
      </c>
      <c r="D82" s="15"/>
      <c r="E82" s="15"/>
      <c r="F82" s="39">
        <v>959</v>
      </c>
      <c r="G82" s="16"/>
      <c r="M82" s="121" t="s">
        <v>64</v>
      </c>
      <c r="N82" s="122"/>
      <c r="O82" s="37">
        <f>(J67-J68)/J67</f>
        <v>0.25296442687747034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0.32577475434618292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-3.923766816143498E-2</v>
      </c>
      <c r="P84" s="2"/>
    </row>
    <row r="85" spans="1:16" x14ac:dyDescent="0.2">
      <c r="A85" s="2"/>
      <c r="B85" s="41"/>
      <c r="C85" s="45" t="s">
        <v>71</v>
      </c>
      <c r="D85" s="33">
        <v>91.02</v>
      </c>
      <c r="E85" s="33"/>
      <c r="F85" s="34"/>
      <c r="G85" s="46"/>
      <c r="H85" s="47" t="s">
        <v>25</v>
      </c>
      <c r="I85" s="33">
        <v>598</v>
      </c>
      <c r="J85" s="33">
        <v>502</v>
      </c>
      <c r="K85" s="34">
        <f>I85-J85</f>
        <v>96</v>
      </c>
      <c r="M85" s="126" t="s">
        <v>72</v>
      </c>
      <c r="N85" s="127"/>
      <c r="O85" s="69">
        <f>(J67-J70)/J67</f>
        <v>0.47656691134952006</v>
      </c>
      <c r="P85" s="2"/>
    </row>
    <row r="86" spans="1:16" x14ac:dyDescent="0.2">
      <c r="A86" s="2"/>
      <c r="B86" s="41"/>
      <c r="C86" s="45" t="s">
        <v>73</v>
      </c>
      <c r="D86" s="33">
        <v>72.849999999999994</v>
      </c>
      <c r="E86" s="33">
        <v>67.83</v>
      </c>
      <c r="F86" s="34">
        <v>93.11</v>
      </c>
      <c r="G86" s="48">
        <v>5.6</v>
      </c>
      <c r="H86" s="64" t="s">
        <v>27</v>
      </c>
      <c r="I86" s="35">
        <v>268</v>
      </c>
      <c r="J86" s="35">
        <v>244</v>
      </c>
      <c r="K86" s="36">
        <f>I86-J86</f>
        <v>24</v>
      </c>
      <c r="L86" s="49"/>
      <c r="M86" s="116" t="s">
        <v>74</v>
      </c>
      <c r="N86" s="117"/>
      <c r="O86" s="70">
        <f>(J66-J70)/J66</f>
        <v>0.71058382766156725</v>
      </c>
      <c r="P86" s="2"/>
    </row>
    <row r="87" spans="1:16" ht="15" customHeight="1" x14ac:dyDescent="0.2">
      <c r="A87" s="2"/>
      <c r="B87" s="41"/>
      <c r="C87" s="45" t="s">
        <v>75</v>
      </c>
      <c r="D87" s="33">
        <v>74.349999999999994</v>
      </c>
      <c r="E87" s="33">
        <v>61.77</v>
      </c>
      <c r="F87" s="34">
        <v>83.09</v>
      </c>
      <c r="P87" s="2"/>
    </row>
    <row r="88" spans="1:16" ht="15" customHeight="1" x14ac:dyDescent="0.2">
      <c r="A88" s="2"/>
      <c r="B88" s="41"/>
      <c r="C88" s="45" t="s">
        <v>76</v>
      </c>
      <c r="D88" s="33">
        <v>70.95</v>
      </c>
      <c r="E88" s="33">
        <v>51.11</v>
      </c>
      <c r="F88" s="34">
        <v>72.05</v>
      </c>
      <c r="P88" s="2"/>
    </row>
    <row r="89" spans="1:16" ht="15" customHeight="1" x14ac:dyDescent="0.2">
      <c r="A89" s="2"/>
      <c r="B89" s="41"/>
      <c r="C89" s="50" t="s">
        <v>77</v>
      </c>
      <c r="D89" s="96">
        <v>57.03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91.66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647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650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651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652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649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646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645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648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653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654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12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606</v>
      </c>
      <c r="G119" s="12"/>
      <c r="H119" s="12"/>
      <c r="I119" s="12"/>
      <c r="J119" s="141">
        <f>AVERAGE(F119:I119)</f>
        <v>606</v>
      </c>
      <c r="K119" s="142"/>
      <c r="M119" s="8">
        <v>2</v>
      </c>
      <c r="N119" s="143">
        <v>9.5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451</v>
      </c>
      <c r="G120" s="12"/>
      <c r="H120" s="12"/>
      <c r="I120" s="12"/>
      <c r="J120" s="141">
        <f t="shared" ref="J120:J125" si="2">AVERAGE(F120:I120)</f>
        <v>451</v>
      </c>
      <c r="K120" s="142"/>
      <c r="M120" s="8">
        <v>3</v>
      </c>
      <c r="N120" s="143">
        <v>9.4</v>
      </c>
      <c r="O120" s="144"/>
      <c r="P120" s="2"/>
    </row>
    <row r="121" spans="1:16" x14ac:dyDescent="0.2">
      <c r="A121" s="2"/>
      <c r="C121" s="9" t="s">
        <v>28</v>
      </c>
      <c r="D121" s="11">
        <v>63.26</v>
      </c>
      <c r="E121" s="11">
        <v>7.2</v>
      </c>
      <c r="F121" s="11">
        <v>683</v>
      </c>
      <c r="G121" s="11">
        <v>841</v>
      </c>
      <c r="H121" s="11">
        <v>758</v>
      </c>
      <c r="I121" s="11">
        <v>815</v>
      </c>
      <c r="J121" s="141">
        <f t="shared" si="2"/>
        <v>774.25</v>
      </c>
      <c r="K121" s="142"/>
      <c r="M121" s="8">
        <v>4</v>
      </c>
      <c r="N121" s="143">
        <v>9.3000000000000007</v>
      </c>
      <c r="O121" s="144"/>
      <c r="P121" s="2"/>
    </row>
    <row r="122" spans="1:16" x14ac:dyDescent="0.2">
      <c r="A122" s="2"/>
      <c r="C122" s="9" t="s">
        <v>29</v>
      </c>
      <c r="D122" s="11">
        <v>59.32</v>
      </c>
      <c r="E122" s="11">
        <v>8.6</v>
      </c>
      <c r="F122" s="11">
        <v>350</v>
      </c>
      <c r="G122" s="11">
        <v>276</v>
      </c>
      <c r="H122" s="11">
        <v>369</v>
      </c>
      <c r="I122" s="11">
        <v>361</v>
      </c>
      <c r="J122" s="141">
        <f t="shared" si="2"/>
        <v>339</v>
      </c>
      <c r="K122" s="142"/>
      <c r="M122" s="8">
        <v>5</v>
      </c>
      <c r="N122" s="143">
        <v>9.1999999999999993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242</v>
      </c>
      <c r="G123" s="62">
        <v>235</v>
      </c>
      <c r="H123" s="62">
        <v>245</v>
      </c>
      <c r="I123" s="62">
        <v>248</v>
      </c>
      <c r="J123" s="141">
        <f t="shared" si="2"/>
        <v>242.5</v>
      </c>
      <c r="K123" s="142"/>
      <c r="M123" s="13">
        <v>6</v>
      </c>
      <c r="N123" s="145">
        <v>8.6999999999999993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156</v>
      </c>
      <c r="G124" s="62">
        <v>110</v>
      </c>
      <c r="H124" s="62">
        <v>176</v>
      </c>
      <c r="I124" s="62">
        <v>186</v>
      </c>
      <c r="J124" s="141">
        <f t="shared" si="2"/>
        <v>157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58.24</v>
      </c>
      <c r="E125" s="15">
        <v>8.3000000000000007</v>
      </c>
      <c r="F125" s="15">
        <v>168</v>
      </c>
      <c r="G125" s="15">
        <v>115</v>
      </c>
      <c r="H125" s="15">
        <v>183</v>
      </c>
      <c r="I125" s="15">
        <v>196</v>
      </c>
      <c r="J125" s="147">
        <f t="shared" si="2"/>
        <v>165.5</v>
      </c>
      <c r="K125" s="148"/>
      <c r="M125" s="66" t="s">
        <v>37</v>
      </c>
      <c r="N125" s="64">
        <v>3.25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13.8</v>
      </c>
      <c r="E128" s="11">
        <v>10</v>
      </c>
      <c r="F128" s="22">
        <v>788</v>
      </c>
      <c r="G128" s="16"/>
      <c r="H128" s="23" t="s">
        <v>25</v>
      </c>
      <c r="I128" s="136">
        <v>4.8499999999999996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62.78</v>
      </c>
      <c r="E129" s="11"/>
      <c r="F129" s="22">
        <v>180</v>
      </c>
      <c r="G129" s="16"/>
      <c r="H129" s="27" t="s">
        <v>27</v>
      </c>
      <c r="I129" s="138">
        <v>4.32</v>
      </c>
      <c r="J129" s="138"/>
      <c r="K129" s="139"/>
      <c r="M129" s="64">
        <v>6.6</v>
      </c>
      <c r="N129" s="28">
        <v>58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62.35</v>
      </c>
      <c r="E130" s="11"/>
      <c r="F130" s="22">
        <v>176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66.58</v>
      </c>
      <c r="E132" s="11"/>
      <c r="F132" s="22">
        <v>173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74.88</v>
      </c>
      <c r="E133" s="11"/>
      <c r="F133" s="22">
        <v>1425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76.25</v>
      </c>
      <c r="E134" s="11">
        <v>7.3</v>
      </c>
      <c r="F134" s="22">
        <v>485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467</v>
      </c>
      <c r="G135" s="16"/>
      <c r="H135" s="128">
        <v>14</v>
      </c>
      <c r="I135" s="130">
        <v>577</v>
      </c>
      <c r="J135" s="130">
        <v>388</v>
      </c>
      <c r="K135" s="132">
        <f>((I135-J135)/I135)</f>
        <v>0.32755632582322358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74.849999999999994</v>
      </c>
      <c r="E136" s="11">
        <v>6.6</v>
      </c>
      <c r="F136" s="22">
        <v>898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0.56215692605747503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874</v>
      </c>
      <c r="G137" s="16"/>
      <c r="M137" s="121" t="s">
        <v>64</v>
      </c>
      <c r="N137" s="122"/>
      <c r="O137" s="37">
        <f>(J122-J123)/J122</f>
        <v>0.28466076696165193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0.35257731958762889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-5.4140127388535034E-2</v>
      </c>
      <c r="P139" s="2"/>
    </row>
    <row r="140" spans="1:16" x14ac:dyDescent="0.2">
      <c r="A140" s="2"/>
      <c r="B140" s="41"/>
      <c r="C140" s="45" t="s">
        <v>71</v>
      </c>
      <c r="D140" s="33">
        <v>91.42</v>
      </c>
      <c r="E140" s="33"/>
      <c r="F140" s="34"/>
      <c r="G140" s="46"/>
      <c r="H140" s="47" t="s">
        <v>25</v>
      </c>
      <c r="I140" s="33">
        <v>365</v>
      </c>
      <c r="J140" s="33">
        <v>324</v>
      </c>
      <c r="K140" s="34">
        <f>I140-J140</f>
        <v>41</v>
      </c>
      <c r="M140" s="126" t="s">
        <v>72</v>
      </c>
      <c r="N140" s="127"/>
      <c r="O140" s="69">
        <f>(J122-J125)/J122</f>
        <v>0.51179941002949858</v>
      </c>
      <c r="P140" s="2"/>
    </row>
    <row r="141" spans="1:16" x14ac:dyDescent="0.2">
      <c r="A141" s="2"/>
      <c r="B141" s="41"/>
      <c r="C141" s="45" t="s">
        <v>73</v>
      </c>
      <c r="D141" s="33">
        <v>72.349999999999994</v>
      </c>
      <c r="E141" s="33">
        <v>68.45</v>
      </c>
      <c r="F141" s="34">
        <v>94.62</v>
      </c>
      <c r="G141" s="48">
        <v>5.6</v>
      </c>
      <c r="H141" s="64" t="s">
        <v>27</v>
      </c>
      <c r="I141" s="35">
        <v>181</v>
      </c>
      <c r="J141" s="35">
        <v>152</v>
      </c>
      <c r="K141" s="36">
        <f>I141-J141</f>
        <v>29</v>
      </c>
      <c r="L141" s="49"/>
      <c r="M141" s="116" t="s">
        <v>74</v>
      </c>
      <c r="N141" s="117"/>
      <c r="O141" s="70">
        <f>(J121-J125)/J121</f>
        <v>0.78624475298676133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76.349999999999994</v>
      </c>
      <c r="E142" s="33">
        <v>63.73</v>
      </c>
      <c r="F142" s="34">
        <v>83.48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74.45</v>
      </c>
      <c r="E143" s="33">
        <v>54.08</v>
      </c>
      <c r="F143" s="34">
        <v>72.650000000000006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53.71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91.48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655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656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657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658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659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660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661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 t="s">
        <v>662</v>
      </c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663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664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665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666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667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4328-C720-4580-8629-8D60E083DBEC}">
  <dimension ref="A1:S171"/>
  <sheetViews>
    <sheetView topLeftCell="A150" zoomScale="110" zoomScaleNormal="110" workbookViewId="0">
      <selection activeCell="N123" sqref="N123:O12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113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902.52777777777783</v>
      </c>
    </row>
    <row r="7" spans="1:19" x14ac:dyDescent="0.2">
      <c r="A7" s="2"/>
      <c r="C7" s="9" t="s">
        <v>24</v>
      </c>
      <c r="D7" s="10"/>
      <c r="E7" s="10"/>
      <c r="F7" s="11">
        <v>562</v>
      </c>
      <c r="G7" s="12"/>
      <c r="H7" s="12"/>
      <c r="I7" s="12"/>
      <c r="J7" s="141">
        <f>AVERAGE(F7:I7)</f>
        <v>562</v>
      </c>
      <c r="K7" s="142"/>
      <c r="M7" s="8">
        <v>2</v>
      </c>
      <c r="N7" s="143">
        <v>9.4</v>
      </c>
      <c r="O7" s="144"/>
      <c r="P7" s="2"/>
      <c r="R7" s="55" t="s">
        <v>25</v>
      </c>
      <c r="S7" s="71">
        <f>AVERAGE(J10,J67,J122)</f>
        <v>451.63888888888891</v>
      </c>
    </row>
    <row r="8" spans="1:19" x14ac:dyDescent="0.2">
      <c r="A8" s="2"/>
      <c r="C8" s="9" t="s">
        <v>26</v>
      </c>
      <c r="D8" s="10"/>
      <c r="E8" s="10"/>
      <c r="F8" s="11">
        <v>471</v>
      </c>
      <c r="G8" s="12"/>
      <c r="H8" s="12"/>
      <c r="I8" s="12"/>
      <c r="J8" s="141">
        <f t="shared" ref="J8:J13" si="0">AVERAGE(F8:I8)</f>
        <v>471</v>
      </c>
      <c r="K8" s="142"/>
      <c r="M8" s="8">
        <v>3</v>
      </c>
      <c r="N8" s="143">
        <v>9.1</v>
      </c>
      <c r="O8" s="144"/>
      <c r="P8" s="2"/>
      <c r="R8" s="55" t="s">
        <v>27</v>
      </c>
      <c r="S8" s="72">
        <f>AVERAGE(J13,J70,J125)</f>
        <v>229.94444444444446</v>
      </c>
    </row>
    <row r="9" spans="1:19" x14ac:dyDescent="0.2">
      <c r="A9" s="2"/>
      <c r="C9" s="9" t="s">
        <v>28</v>
      </c>
      <c r="D9" s="11">
        <v>63.07</v>
      </c>
      <c r="E9" s="11">
        <v>6.8</v>
      </c>
      <c r="F9" s="11">
        <v>839</v>
      </c>
      <c r="G9" s="11">
        <v>846</v>
      </c>
      <c r="H9" s="11">
        <v>887</v>
      </c>
      <c r="I9" s="11">
        <v>850</v>
      </c>
      <c r="J9" s="141">
        <f t="shared" si="0"/>
        <v>855.5</v>
      </c>
      <c r="K9" s="142"/>
      <c r="M9" s="8">
        <v>4</v>
      </c>
      <c r="N9" s="143">
        <v>8.9</v>
      </c>
      <c r="O9" s="144"/>
      <c r="P9" s="2"/>
      <c r="R9" s="73" t="s">
        <v>32</v>
      </c>
      <c r="S9" s="74">
        <f>S6-S8</f>
        <v>672.58333333333337</v>
      </c>
    </row>
    <row r="10" spans="1:19" x14ac:dyDescent="0.2">
      <c r="A10" s="2"/>
      <c r="C10" s="9" t="s">
        <v>29</v>
      </c>
      <c r="D10" s="11">
        <v>60.91</v>
      </c>
      <c r="E10" s="11">
        <v>8.6999999999999993</v>
      </c>
      <c r="F10" s="11">
        <v>422</v>
      </c>
      <c r="G10" s="11">
        <v>418</v>
      </c>
      <c r="H10" s="11">
        <v>453</v>
      </c>
      <c r="I10" s="11">
        <v>448</v>
      </c>
      <c r="J10" s="141">
        <f t="shared" si="0"/>
        <v>435.25</v>
      </c>
      <c r="K10" s="142"/>
      <c r="M10" s="8">
        <v>5</v>
      </c>
      <c r="N10" s="143">
        <v>8.6999999999999993</v>
      </c>
      <c r="O10" s="144"/>
      <c r="P10" s="2"/>
      <c r="R10" s="73" t="s">
        <v>30</v>
      </c>
      <c r="S10" s="75">
        <f>S7-S8</f>
        <v>221.69444444444446</v>
      </c>
    </row>
    <row r="11" spans="1:19" x14ac:dyDescent="0.2">
      <c r="A11" s="2"/>
      <c r="C11" s="9" t="s">
        <v>31</v>
      </c>
      <c r="D11" s="11"/>
      <c r="E11" s="11"/>
      <c r="F11" s="11">
        <v>319</v>
      </c>
      <c r="G11" s="62">
        <v>326</v>
      </c>
      <c r="H11" s="62">
        <v>349</v>
      </c>
      <c r="I11" s="62">
        <v>341</v>
      </c>
      <c r="J11" s="141">
        <f t="shared" si="0"/>
        <v>333.75</v>
      </c>
      <c r="K11" s="142"/>
      <c r="M11" s="13">
        <v>6</v>
      </c>
      <c r="N11" s="145">
        <v>7.5</v>
      </c>
      <c r="O11" s="146"/>
      <c r="P11" s="2"/>
      <c r="R11" s="76" t="s">
        <v>39</v>
      </c>
      <c r="S11" s="80">
        <f>S9/S6</f>
        <v>0.74522175371641375</v>
      </c>
    </row>
    <row r="12" spans="1:19" x14ac:dyDescent="0.2">
      <c r="A12" s="2"/>
      <c r="C12" s="9" t="s">
        <v>33</v>
      </c>
      <c r="D12" s="11"/>
      <c r="E12" s="11"/>
      <c r="F12" s="11">
        <v>203</v>
      </c>
      <c r="G12" s="62">
        <v>208</v>
      </c>
      <c r="H12" s="62">
        <v>220</v>
      </c>
      <c r="I12" s="62">
        <v>230</v>
      </c>
      <c r="J12" s="141">
        <f t="shared" si="0"/>
        <v>215.25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0.49086659696168278</v>
      </c>
    </row>
    <row r="13" spans="1:19" x14ac:dyDescent="0.2">
      <c r="A13" s="2"/>
      <c r="C13" s="14" t="s">
        <v>36</v>
      </c>
      <c r="D13" s="15">
        <v>60.74</v>
      </c>
      <c r="E13" s="15">
        <v>8.1999999999999993</v>
      </c>
      <c r="F13" s="15">
        <v>212</v>
      </c>
      <c r="G13" s="15">
        <v>219</v>
      </c>
      <c r="H13" s="15">
        <v>231</v>
      </c>
      <c r="I13" s="15">
        <v>239</v>
      </c>
      <c r="J13" s="147">
        <f t="shared" si="0"/>
        <v>225.25</v>
      </c>
      <c r="K13" s="148"/>
      <c r="M13" s="66" t="s">
        <v>37</v>
      </c>
      <c r="N13" s="64">
        <v>4.04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13.52</v>
      </c>
      <c r="E16" s="11">
        <v>9.1999999999999993</v>
      </c>
      <c r="F16" s="22">
        <v>1188</v>
      </c>
      <c r="G16" s="16"/>
      <c r="H16" s="23" t="s">
        <v>25</v>
      </c>
      <c r="I16" s="136">
        <v>5.27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63.36</v>
      </c>
      <c r="E17" s="11"/>
      <c r="F17" s="22">
        <v>198</v>
      </c>
      <c r="G17" s="16"/>
      <c r="H17" s="27" t="s">
        <v>27</v>
      </c>
      <c r="I17" s="138">
        <v>4.82</v>
      </c>
      <c r="J17" s="138"/>
      <c r="K17" s="139"/>
      <c r="M17" s="64">
        <v>7.1</v>
      </c>
      <c r="N17" s="28">
        <v>64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63.77</v>
      </c>
      <c r="E18" s="11"/>
      <c r="F18" s="22">
        <v>215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63.91</v>
      </c>
      <c r="E20" s="11"/>
      <c r="F20" s="22">
        <v>208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150</v>
      </c>
      <c r="P20" s="2"/>
    </row>
    <row r="21" spans="1:16" x14ac:dyDescent="0.2">
      <c r="A21" s="2"/>
      <c r="C21" s="21" t="s">
        <v>57</v>
      </c>
      <c r="D21" s="11">
        <v>75.040000000000006</v>
      </c>
      <c r="E21" s="11"/>
      <c r="F21" s="22">
        <v>1512</v>
      </c>
      <c r="G21" s="16"/>
      <c r="H21" s="128">
        <v>1</v>
      </c>
      <c r="I21" s="130">
        <v>429</v>
      </c>
      <c r="J21" s="130">
        <v>249</v>
      </c>
      <c r="K21" s="132">
        <f>((I21-J21)/I21)</f>
        <v>0.41958041958041958</v>
      </c>
      <c r="M21" s="13">
        <v>2</v>
      </c>
      <c r="N21" s="35">
        <v>5.4</v>
      </c>
      <c r="O21" s="36">
        <v>150</v>
      </c>
      <c r="P21" s="2"/>
    </row>
    <row r="22" spans="1:16" ht="15.75" customHeight="1" x14ac:dyDescent="0.2">
      <c r="A22" s="2"/>
      <c r="C22" s="21" t="s">
        <v>58</v>
      </c>
      <c r="D22" s="11">
        <v>75.81</v>
      </c>
      <c r="E22" s="11">
        <v>7.1</v>
      </c>
      <c r="F22" s="22">
        <v>488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477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76.09</v>
      </c>
      <c r="E24" s="11">
        <v>6.6</v>
      </c>
      <c r="F24" s="22">
        <v>1009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0.49123319696084161</v>
      </c>
      <c r="P24" s="2"/>
    </row>
    <row r="25" spans="1:16" x14ac:dyDescent="0.2">
      <c r="A25" s="2"/>
      <c r="C25" s="38" t="s">
        <v>63</v>
      </c>
      <c r="D25" s="15"/>
      <c r="E25" s="15"/>
      <c r="F25" s="39">
        <v>991</v>
      </c>
      <c r="G25" s="16"/>
      <c r="M25" s="121" t="s">
        <v>64</v>
      </c>
      <c r="N25" s="122"/>
      <c r="O25" s="37">
        <f>(J10-J11)/J10</f>
        <v>0.23319931074095349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0.35505617977528092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-4.6457607433217189E-2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90.76</v>
      </c>
      <c r="E28" s="33"/>
      <c r="F28" s="34"/>
      <c r="G28" s="46"/>
      <c r="H28" s="47" t="s">
        <v>25</v>
      </c>
      <c r="I28" s="33">
        <v>669</v>
      </c>
      <c r="J28" s="33">
        <v>577</v>
      </c>
      <c r="K28" s="34">
        <f>I28-J28</f>
        <v>92</v>
      </c>
      <c r="M28" s="126" t="s">
        <v>72</v>
      </c>
      <c r="N28" s="127"/>
      <c r="O28" s="69">
        <f>(J10-J13)/J10</f>
        <v>0.48248133256748993</v>
      </c>
      <c r="P28" s="2"/>
    </row>
    <row r="29" spans="1:16" x14ac:dyDescent="0.2">
      <c r="A29" s="2"/>
      <c r="B29" s="41"/>
      <c r="C29" s="45" t="s">
        <v>73</v>
      </c>
      <c r="D29" s="33">
        <v>72.849999999999994</v>
      </c>
      <c r="E29" s="33">
        <v>67.930000000000007</v>
      </c>
      <c r="F29" s="34">
        <v>93.25</v>
      </c>
      <c r="G29" s="48">
        <v>5.5</v>
      </c>
      <c r="H29" s="64" t="s">
        <v>27</v>
      </c>
      <c r="I29" s="35">
        <v>233</v>
      </c>
      <c r="J29" s="35">
        <v>213</v>
      </c>
      <c r="K29" s="36">
        <f>I29-J29</f>
        <v>20</v>
      </c>
      <c r="L29" s="49"/>
      <c r="M29" s="116" t="s">
        <v>74</v>
      </c>
      <c r="N29" s="117"/>
      <c r="O29" s="70">
        <f>(J9-J13)/J9</f>
        <v>0.73670368205727643</v>
      </c>
      <c r="P29" s="2"/>
    </row>
    <row r="30" spans="1:16" ht="15" customHeight="1" x14ac:dyDescent="0.2">
      <c r="A30" s="2"/>
      <c r="B30" s="41"/>
      <c r="C30" s="45" t="s">
        <v>75</v>
      </c>
      <c r="D30" s="33">
        <v>77.650000000000006</v>
      </c>
      <c r="E30" s="33">
        <v>65.290000000000006</v>
      </c>
      <c r="F30" s="34">
        <v>84.09</v>
      </c>
      <c r="P30" s="2"/>
    </row>
    <row r="31" spans="1:16" ht="15" customHeight="1" x14ac:dyDescent="0.2">
      <c r="A31" s="2"/>
      <c r="B31" s="41"/>
      <c r="C31" s="45" t="s">
        <v>76</v>
      </c>
      <c r="D31" s="33">
        <v>71.25</v>
      </c>
      <c r="E31" s="33">
        <v>51.29</v>
      </c>
      <c r="F31" s="34">
        <v>71.989999999999995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55.37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91.18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668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672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673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674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675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671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669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670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676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677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148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588</v>
      </c>
      <c r="G64" s="12"/>
      <c r="H64" s="12"/>
      <c r="I64" s="12"/>
      <c r="J64" s="141">
        <f>AVERAGE(F64:I64)</f>
        <v>588</v>
      </c>
      <c r="K64" s="142"/>
      <c r="M64" s="8">
        <v>2</v>
      </c>
      <c r="N64" s="143">
        <v>9.5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483</v>
      </c>
      <c r="G65" s="12"/>
      <c r="H65" s="12"/>
      <c r="I65" s="12"/>
      <c r="J65" s="141">
        <f t="shared" ref="J65:J70" si="1">AVERAGE(F65:I65)</f>
        <v>483</v>
      </c>
      <c r="K65" s="142"/>
      <c r="M65" s="8">
        <v>3</v>
      </c>
      <c r="N65" s="143">
        <v>9.1999999999999993</v>
      </c>
      <c r="O65" s="144"/>
      <c r="P65" s="2"/>
    </row>
    <row r="66" spans="1:16" ht="15" customHeight="1" x14ac:dyDescent="0.2">
      <c r="A66" s="2"/>
      <c r="C66" s="9" t="s">
        <v>28</v>
      </c>
      <c r="D66" s="11">
        <v>61.87</v>
      </c>
      <c r="E66" s="11">
        <v>6.9</v>
      </c>
      <c r="F66" s="11">
        <v>869</v>
      </c>
      <c r="G66" s="11">
        <v>891</v>
      </c>
      <c r="H66" s="11">
        <v>899</v>
      </c>
      <c r="I66" s="11"/>
      <c r="J66" s="141">
        <f t="shared" si="1"/>
        <v>886.33333333333337</v>
      </c>
      <c r="K66" s="142"/>
      <c r="M66" s="8">
        <v>4</v>
      </c>
      <c r="N66" s="143">
        <v>8.8000000000000007</v>
      </c>
      <c r="O66" s="144"/>
      <c r="P66" s="2"/>
    </row>
    <row r="67" spans="1:16" ht="15" customHeight="1" x14ac:dyDescent="0.2">
      <c r="A67" s="2"/>
      <c r="C67" s="9" t="s">
        <v>29</v>
      </c>
      <c r="D67" s="11">
        <v>60.84</v>
      </c>
      <c r="E67" s="11">
        <v>8.8000000000000007</v>
      </c>
      <c r="F67" s="11">
        <v>457</v>
      </c>
      <c r="G67" s="11">
        <v>480</v>
      </c>
      <c r="H67" s="11">
        <v>502</v>
      </c>
      <c r="I67" s="11"/>
      <c r="J67" s="141">
        <f t="shared" si="1"/>
        <v>479.66666666666669</v>
      </c>
      <c r="K67" s="142"/>
      <c r="M67" s="8">
        <v>5</v>
      </c>
      <c r="N67" s="143">
        <v>8.6999999999999993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338</v>
      </c>
      <c r="G68" s="62">
        <v>351</v>
      </c>
      <c r="H68" s="62">
        <v>377</v>
      </c>
      <c r="I68" s="62"/>
      <c r="J68" s="141">
        <f t="shared" si="1"/>
        <v>355.33333333333331</v>
      </c>
      <c r="K68" s="142"/>
      <c r="M68" s="13">
        <v>6</v>
      </c>
      <c r="N68" s="145">
        <v>7.5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230</v>
      </c>
      <c r="G69" s="62">
        <v>250</v>
      </c>
      <c r="H69" s="62">
        <v>259</v>
      </c>
      <c r="I69" s="62"/>
      <c r="J69" s="141">
        <f t="shared" si="1"/>
        <v>246.33333333333334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60.28</v>
      </c>
      <c r="E70" s="15">
        <v>8.3000000000000007</v>
      </c>
      <c r="F70" s="15">
        <v>241</v>
      </c>
      <c r="G70" s="15">
        <v>257</v>
      </c>
      <c r="H70" s="15">
        <v>268</v>
      </c>
      <c r="I70" s="15"/>
      <c r="J70" s="147">
        <f t="shared" si="1"/>
        <v>255.33333333333334</v>
      </c>
      <c r="K70" s="148"/>
      <c r="M70" s="66" t="s">
        <v>37</v>
      </c>
      <c r="N70" s="64">
        <v>4.25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10.82</v>
      </c>
      <c r="E73" s="11">
        <v>8.4</v>
      </c>
      <c r="F73" s="22">
        <v>1152</v>
      </c>
      <c r="G73" s="16"/>
      <c r="H73" s="23" t="s">
        <v>25</v>
      </c>
      <c r="I73" s="136">
        <v>5.15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63.62</v>
      </c>
      <c r="E74" s="11"/>
      <c r="F74" s="22">
        <v>222</v>
      </c>
      <c r="G74" s="16"/>
      <c r="H74" s="27" t="s">
        <v>27</v>
      </c>
      <c r="I74" s="138">
        <v>4.93</v>
      </c>
      <c r="J74" s="138"/>
      <c r="K74" s="139"/>
      <c r="M74" s="64">
        <v>7</v>
      </c>
      <c r="N74" s="28">
        <v>71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64.02</v>
      </c>
      <c r="E75" s="11"/>
      <c r="F75" s="22">
        <v>245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64.97</v>
      </c>
      <c r="E77" s="11"/>
      <c r="F77" s="22">
        <v>234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76.02</v>
      </c>
      <c r="E78" s="11"/>
      <c r="F78" s="22">
        <v>1472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5.6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74.92</v>
      </c>
      <c r="E79" s="11">
        <v>6.9</v>
      </c>
      <c r="F79" s="22">
        <v>481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490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75.569999999999993</v>
      </c>
      <c r="E81" s="11">
        <v>6.4</v>
      </c>
      <c r="F81" s="22">
        <v>970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0.45881910492666417</v>
      </c>
      <c r="P81" s="2"/>
    </row>
    <row r="82" spans="1:16" x14ac:dyDescent="0.2">
      <c r="A82" s="2"/>
      <c r="C82" s="38" t="s">
        <v>63</v>
      </c>
      <c r="D82" s="15"/>
      <c r="E82" s="15"/>
      <c r="F82" s="39">
        <v>979</v>
      </c>
      <c r="G82" s="16"/>
      <c r="M82" s="121" t="s">
        <v>64</v>
      </c>
      <c r="N82" s="122"/>
      <c r="O82" s="37">
        <f>(J67-J68)/J67</f>
        <v>0.25920778318276588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0.30675422138836766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-3.6535859269282815E-2</v>
      </c>
      <c r="P84" s="2"/>
    </row>
    <row r="85" spans="1:16" x14ac:dyDescent="0.2">
      <c r="A85" s="2"/>
      <c r="B85" s="41"/>
      <c r="C85" s="45" t="s">
        <v>71</v>
      </c>
      <c r="D85" s="33">
        <v>90.84</v>
      </c>
      <c r="E85" s="33"/>
      <c r="F85" s="34"/>
      <c r="G85" s="46"/>
      <c r="H85" s="47" t="s">
        <v>25</v>
      </c>
      <c r="I85" s="33">
        <v>592</v>
      </c>
      <c r="J85" s="33">
        <v>505</v>
      </c>
      <c r="K85" s="34">
        <f>I85-J85</f>
        <v>87</v>
      </c>
      <c r="M85" s="126" t="s">
        <v>72</v>
      </c>
      <c r="N85" s="127"/>
      <c r="O85" s="69">
        <f>(J67-J70)/J67</f>
        <v>0.46768589298123697</v>
      </c>
      <c r="P85" s="2"/>
    </row>
    <row r="86" spans="1:16" x14ac:dyDescent="0.2">
      <c r="A86" s="2"/>
      <c r="B86" s="41"/>
      <c r="C86" s="45" t="s">
        <v>73</v>
      </c>
      <c r="D86" s="33">
        <v>73.45</v>
      </c>
      <c r="E86" s="33">
        <v>69.09</v>
      </c>
      <c r="F86" s="34">
        <v>94.07</v>
      </c>
      <c r="G86" s="48">
        <v>5.4</v>
      </c>
      <c r="H86" s="64" t="s">
        <v>27</v>
      </c>
      <c r="I86" s="35">
        <v>275</v>
      </c>
      <c r="J86" s="35">
        <v>251</v>
      </c>
      <c r="K86" s="36">
        <f>I86-J86</f>
        <v>24</v>
      </c>
      <c r="L86" s="49"/>
      <c r="M86" s="116" t="s">
        <v>74</v>
      </c>
      <c r="N86" s="117"/>
      <c r="O86" s="70">
        <f>(J66-J70)/J66</f>
        <v>0.71192177510342236</v>
      </c>
      <c r="P86" s="2"/>
    </row>
    <row r="87" spans="1:16" ht="15" customHeight="1" x14ac:dyDescent="0.2">
      <c r="A87" s="2"/>
      <c r="B87" s="41"/>
      <c r="C87" s="45" t="s">
        <v>75</v>
      </c>
      <c r="D87" s="33">
        <v>75.05</v>
      </c>
      <c r="E87" s="33">
        <v>62.59</v>
      </c>
      <c r="F87" s="34">
        <v>83.41</v>
      </c>
      <c r="P87" s="2"/>
    </row>
    <row r="88" spans="1:16" ht="15" customHeight="1" x14ac:dyDescent="0.2">
      <c r="A88" s="2"/>
      <c r="B88" s="41"/>
      <c r="C88" s="45" t="s">
        <v>76</v>
      </c>
      <c r="D88" s="33">
        <v>76.349999999999994</v>
      </c>
      <c r="E88" s="33">
        <v>55.69</v>
      </c>
      <c r="F88" s="34">
        <v>72.959999999999994</v>
      </c>
      <c r="P88" s="2"/>
    </row>
    <row r="89" spans="1:16" ht="15" customHeight="1" x14ac:dyDescent="0.2">
      <c r="A89" s="2"/>
      <c r="B89" s="41"/>
      <c r="C89" s="50" t="s">
        <v>77</v>
      </c>
      <c r="D89" s="96">
        <v>55.02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91.34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679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682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683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684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681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678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680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685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97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580</v>
      </c>
      <c r="G119" s="12"/>
      <c r="H119" s="12"/>
      <c r="I119" s="12"/>
      <c r="J119" s="141">
        <f>AVERAGE(F119:I119)</f>
        <v>580</v>
      </c>
      <c r="K119" s="142"/>
      <c r="M119" s="8">
        <v>2</v>
      </c>
      <c r="N119" s="143">
        <v>9.3000000000000007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412</v>
      </c>
      <c r="G120" s="12"/>
      <c r="H120" s="12"/>
      <c r="I120" s="12"/>
      <c r="J120" s="141">
        <f t="shared" ref="J120:J125" si="2">AVERAGE(F120:I120)</f>
        <v>412</v>
      </c>
      <c r="K120" s="142"/>
      <c r="M120" s="8">
        <v>3</v>
      </c>
      <c r="N120" s="143">
        <v>9.1999999999999993</v>
      </c>
      <c r="O120" s="144"/>
      <c r="P120" s="2"/>
    </row>
    <row r="121" spans="1:16" x14ac:dyDescent="0.2">
      <c r="A121" s="2"/>
      <c r="C121" s="9" t="s">
        <v>28</v>
      </c>
      <c r="D121" s="11">
        <v>60.63</v>
      </c>
      <c r="E121" s="11">
        <v>6.9</v>
      </c>
      <c r="F121" s="11">
        <v>933</v>
      </c>
      <c r="G121" s="11">
        <v>946</v>
      </c>
      <c r="H121" s="11">
        <v>968</v>
      </c>
      <c r="I121" s="11">
        <v>1016</v>
      </c>
      <c r="J121" s="141">
        <f t="shared" si="2"/>
        <v>965.75</v>
      </c>
      <c r="K121" s="142"/>
      <c r="M121" s="8">
        <v>4</v>
      </c>
      <c r="N121" s="143">
        <v>8.6</v>
      </c>
      <c r="O121" s="144"/>
      <c r="P121" s="2"/>
    </row>
    <row r="122" spans="1:16" x14ac:dyDescent="0.2">
      <c r="A122" s="2"/>
      <c r="C122" s="9" t="s">
        <v>29</v>
      </c>
      <c r="D122" s="11">
        <v>59.2</v>
      </c>
      <c r="E122" s="11">
        <v>8.5</v>
      </c>
      <c r="F122" s="11">
        <v>416</v>
      </c>
      <c r="G122" s="11">
        <v>439</v>
      </c>
      <c r="H122" s="11">
        <v>451</v>
      </c>
      <c r="I122" s="11">
        <v>454</v>
      </c>
      <c r="J122" s="141">
        <f t="shared" si="2"/>
        <v>440</v>
      </c>
      <c r="K122" s="142"/>
      <c r="M122" s="8">
        <v>5</v>
      </c>
      <c r="N122" s="143">
        <v>8.5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327</v>
      </c>
      <c r="G123" s="62">
        <v>334</v>
      </c>
      <c r="H123" s="62">
        <v>326</v>
      </c>
      <c r="I123" s="62">
        <v>313</v>
      </c>
      <c r="J123" s="141">
        <f t="shared" si="2"/>
        <v>325</v>
      </c>
      <c r="K123" s="142"/>
      <c r="M123" s="13">
        <v>6</v>
      </c>
      <c r="N123" s="145">
        <v>7.5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208</v>
      </c>
      <c r="G124" s="62">
        <v>205</v>
      </c>
      <c r="H124" s="62">
        <v>205</v>
      </c>
      <c r="I124" s="62">
        <v>210</v>
      </c>
      <c r="J124" s="141">
        <f t="shared" si="2"/>
        <v>207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59.33</v>
      </c>
      <c r="E125" s="15">
        <v>8.1999999999999993</v>
      </c>
      <c r="F125" s="15">
        <v>211</v>
      </c>
      <c r="G125" s="15">
        <v>209</v>
      </c>
      <c r="H125" s="15">
        <v>206</v>
      </c>
      <c r="I125" s="15">
        <v>211</v>
      </c>
      <c r="J125" s="147">
        <f t="shared" si="2"/>
        <v>209.25</v>
      </c>
      <c r="K125" s="148"/>
      <c r="M125" s="66" t="s">
        <v>37</v>
      </c>
      <c r="N125" s="64">
        <v>3.86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9.85</v>
      </c>
      <c r="E128" s="11">
        <v>9.3000000000000007</v>
      </c>
      <c r="F128" s="22">
        <v>1009</v>
      </c>
      <c r="G128" s="16"/>
      <c r="H128" s="23" t="s">
        <v>25</v>
      </c>
      <c r="I128" s="136">
        <v>4.62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62.56</v>
      </c>
      <c r="E129" s="11"/>
      <c r="F129" s="22">
        <v>214</v>
      </c>
      <c r="G129" s="16"/>
      <c r="H129" s="27" t="s">
        <v>27</v>
      </c>
      <c r="I129" s="138">
        <v>4.34</v>
      </c>
      <c r="J129" s="138"/>
      <c r="K129" s="139"/>
      <c r="M129" s="64">
        <v>6.8</v>
      </c>
      <c r="N129" s="28">
        <v>80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64.430000000000007</v>
      </c>
      <c r="E130" s="11"/>
      <c r="F130" s="22">
        <v>211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67.3</v>
      </c>
      <c r="E132" s="11"/>
      <c r="F132" s="22">
        <v>215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75.36</v>
      </c>
      <c r="E133" s="11"/>
      <c r="F133" s="22">
        <v>1396</v>
      </c>
      <c r="G133" s="16"/>
      <c r="H133" s="128">
        <v>5</v>
      </c>
      <c r="I133" s="130">
        <v>330</v>
      </c>
      <c r="J133" s="130">
        <v>296</v>
      </c>
      <c r="K133" s="132">
        <f>((I133-J133)/I133)</f>
        <v>0.10303030303030303</v>
      </c>
      <c r="M133" s="13">
        <v>2</v>
      </c>
      <c r="N133" s="35">
        <v>5.8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76.34</v>
      </c>
      <c r="E134" s="11">
        <v>7.3</v>
      </c>
      <c r="F134" s="22">
        <v>521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549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74.349999999999994</v>
      </c>
      <c r="E136" s="11">
        <v>7.1</v>
      </c>
      <c r="F136" s="22">
        <v>991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0.54439554750194152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1018</v>
      </c>
      <c r="G137" s="16"/>
      <c r="M137" s="121" t="s">
        <v>64</v>
      </c>
      <c r="N137" s="122"/>
      <c r="O137" s="37">
        <f>(J122-J123)/J122</f>
        <v>0.26136363636363635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0.36307692307692307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-1.0869565217391304E-2</v>
      </c>
      <c r="P139" s="2"/>
    </row>
    <row r="140" spans="1:16" x14ac:dyDescent="0.2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25</v>
      </c>
      <c r="I140" s="33">
        <v>292</v>
      </c>
      <c r="J140" s="33">
        <v>226</v>
      </c>
      <c r="K140" s="34">
        <f>I140-J140</f>
        <v>66</v>
      </c>
      <c r="M140" s="126" t="s">
        <v>72</v>
      </c>
      <c r="N140" s="127"/>
      <c r="O140" s="69">
        <f>(J122-J125)/J122</f>
        <v>0.52443181818181817</v>
      </c>
      <c r="P140" s="2"/>
    </row>
    <row r="141" spans="1:16" x14ac:dyDescent="0.2">
      <c r="A141" s="2"/>
      <c r="B141" s="41"/>
      <c r="C141" s="45" t="s">
        <v>73</v>
      </c>
      <c r="D141" s="33">
        <v>73.099999999999994</v>
      </c>
      <c r="E141" s="33">
        <v>68.98</v>
      </c>
      <c r="F141" s="34">
        <v>94.36</v>
      </c>
      <c r="G141" s="48">
        <v>5.3</v>
      </c>
      <c r="H141" s="64" t="s">
        <v>27</v>
      </c>
      <c r="I141" s="35">
        <v>229</v>
      </c>
      <c r="J141" s="35">
        <v>205</v>
      </c>
      <c r="K141" s="36">
        <f>I141-J141</f>
        <v>24</v>
      </c>
      <c r="L141" s="49"/>
      <c r="M141" s="116" t="s">
        <v>74</v>
      </c>
      <c r="N141" s="117"/>
      <c r="O141" s="70">
        <f>(J121-J125)/J121</f>
        <v>0.78332901889723017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75.45</v>
      </c>
      <c r="E142" s="33">
        <v>64.430000000000007</v>
      </c>
      <c r="F142" s="34">
        <v>85.39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74.75</v>
      </c>
      <c r="E143" s="33">
        <v>56.71</v>
      </c>
      <c r="F143" s="34">
        <v>75.86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53.8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91.5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686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687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688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689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690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691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692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693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694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3735-90A8-4D2D-B67C-C262FBAEF11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BE9-E04F-4659-BDF1-E4C404517E0E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1ADB-2655-4718-8882-0B062F3B8BA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7373-DD65-46D7-93CE-847B0A6EF2B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11BB-AE60-4DBC-A286-3FEB21E13486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F48B-83A5-4488-9AD3-079176769341}">
  <dimension ref="A1:S171"/>
  <sheetViews>
    <sheetView topLeftCell="B70" zoomScale="120" zoomScaleNormal="120" workbookViewId="0">
      <selection activeCell="T156" sqref="T156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113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893</v>
      </c>
    </row>
    <row r="7" spans="1:19" x14ac:dyDescent="0.2">
      <c r="A7" s="2"/>
      <c r="C7" s="9" t="s">
        <v>24</v>
      </c>
      <c r="D7" s="10"/>
      <c r="E7" s="10"/>
      <c r="F7" s="11">
        <v>572</v>
      </c>
      <c r="G7" s="12"/>
      <c r="H7" s="12"/>
      <c r="I7" s="12"/>
      <c r="J7" s="141">
        <f>AVERAGE(F7:I7)</f>
        <v>572</v>
      </c>
      <c r="K7" s="142"/>
      <c r="M7" s="8">
        <v>2</v>
      </c>
      <c r="N7" s="143">
        <v>9.1</v>
      </c>
      <c r="O7" s="144"/>
      <c r="P7" s="2"/>
      <c r="R7" s="55" t="s">
        <v>25</v>
      </c>
      <c r="S7" s="71">
        <f>AVERAGE(J10,J67,J122)</f>
        <v>472.5</v>
      </c>
    </row>
    <row r="8" spans="1:19" x14ac:dyDescent="0.2">
      <c r="A8" s="2"/>
      <c r="C8" s="9" t="s">
        <v>26</v>
      </c>
      <c r="D8" s="10"/>
      <c r="E8" s="10"/>
      <c r="F8" s="11">
        <v>444</v>
      </c>
      <c r="G8" s="12"/>
      <c r="H8" s="12"/>
      <c r="I8" s="12"/>
      <c r="J8" s="141">
        <f t="shared" ref="J8:J13" si="0">AVERAGE(F8:I8)</f>
        <v>444</v>
      </c>
      <c r="K8" s="142"/>
      <c r="M8" s="8">
        <v>3</v>
      </c>
      <c r="N8" s="143">
        <v>8.8000000000000007</v>
      </c>
      <c r="O8" s="144"/>
      <c r="P8" s="2"/>
      <c r="R8" s="55" t="s">
        <v>27</v>
      </c>
      <c r="S8" s="72">
        <f>AVERAGE(J13,J70,J125)</f>
        <v>216.25</v>
      </c>
    </row>
    <row r="9" spans="1:19" x14ac:dyDescent="0.2">
      <c r="A9" s="2"/>
      <c r="C9" s="9" t="s">
        <v>28</v>
      </c>
      <c r="D9" s="11" t="s">
        <v>698</v>
      </c>
      <c r="E9" s="11">
        <v>6.7</v>
      </c>
      <c r="F9" s="11">
        <v>933</v>
      </c>
      <c r="G9" s="11">
        <v>921</v>
      </c>
      <c r="H9" s="11">
        <v>892</v>
      </c>
      <c r="I9" s="11">
        <v>879</v>
      </c>
      <c r="J9" s="141">
        <f t="shared" si="0"/>
        <v>906.25</v>
      </c>
      <c r="K9" s="142"/>
      <c r="M9" s="8">
        <v>4</v>
      </c>
      <c r="N9" s="143">
        <v>8.1</v>
      </c>
      <c r="O9" s="144"/>
      <c r="P9" s="2"/>
      <c r="R9" s="73" t="s">
        <v>32</v>
      </c>
      <c r="S9" s="74">
        <f>S6-S8</f>
        <v>676.75</v>
      </c>
    </row>
    <row r="10" spans="1:19" x14ac:dyDescent="0.2">
      <c r="A10" s="2"/>
      <c r="C10" s="9" t="s">
        <v>29</v>
      </c>
      <c r="D10" s="11">
        <v>56.01</v>
      </c>
      <c r="E10" s="11">
        <v>8.6</v>
      </c>
      <c r="F10" s="11">
        <v>402</v>
      </c>
      <c r="G10" s="11">
        <v>394</v>
      </c>
      <c r="H10" s="11">
        <v>480</v>
      </c>
      <c r="I10" s="11">
        <v>398</v>
      </c>
      <c r="J10" s="141">
        <f t="shared" si="0"/>
        <v>418.5</v>
      </c>
      <c r="K10" s="142"/>
      <c r="M10" s="8">
        <v>5</v>
      </c>
      <c r="N10" s="143">
        <v>7.6</v>
      </c>
      <c r="O10" s="144"/>
      <c r="P10" s="2"/>
      <c r="R10" s="73" t="s">
        <v>30</v>
      </c>
      <c r="S10" s="75">
        <f>S7-S8</f>
        <v>256.25</v>
      </c>
    </row>
    <row r="11" spans="1:19" x14ac:dyDescent="0.2">
      <c r="A11" s="2"/>
      <c r="C11" s="9" t="s">
        <v>31</v>
      </c>
      <c r="D11" s="11"/>
      <c r="E11" s="11"/>
      <c r="F11" s="11">
        <v>319</v>
      </c>
      <c r="G11" s="62">
        <v>309</v>
      </c>
      <c r="H11" s="62">
        <v>333</v>
      </c>
      <c r="I11" s="62">
        <v>300</v>
      </c>
      <c r="J11" s="141">
        <f t="shared" si="0"/>
        <v>315.25</v>
      </c>
      <c r="K11" s="142"/>
      <c r="M11" s="13">
        <v>6</v>
      </c>
      <c r="N11" s="145">
        <v>6.8</v>
      </c>
      <c r="O11" s="146"/>
      <c r="P11" s="2"/>
      <c r="R11" s="76" t="s">
        <v>39</v>
      </c>
      <c r="S11" s="80">
        <f>S9/S6</f>
        <v>0.7578387458006719</v>
      </c>
    </row>
    <row r="12" spans="1:19" x14ac:dyDescent="0.2">
      <c r="A12" s="2"/>
      <c r="C12" s="9" t="s">
        <v>33</v>
      </c>
      <c r="D12" s="11"/>
      <c r="E12" s="11"/>
      <c r="F12" s="11">
        <v>208</v>
      </c>
      <c r="G12" s="62">
        <v>211</v>
      </c>
      <c r="H12" s="62">
        <v>212</v>
      </c>
      <c r="I12" s="62">
        <v>189</v>
      </c>
      <c r="J12" s="141">
        <f t="shared" si="0"/>
        <v>205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0.54232804232804233</v>
      </c>
    </row>
    <row r="13" spans="1:19" x14ac:dyDescent="0.2">
      <c r="A13" s="2"/>
      <c r="C13" s="14" t="s">
        <v>36</v>
      </c>
      <c r="D13" s="15">
        <v>55.82</v>
      </c>
      <c r="E13" s="15">
        <v>8.1</v>
      </c>
      <c r="F13" s="15">
        <v>214</v>
      </c>
      <c r="G13" s="15">
        <v>217</v>
      </c>
      <c r="H13" s="15">
        <v>219</v>
      </c>
      <c r="I13" s="15">
        <v>197</v>
      </c>
      <c r="J13" s="147">
        <f t="shared" si="0"/>
        <v>211.75</v>
      </c>
      <c r="K13" s="148"/>
      <c r="M13" s="66" t="s">
        <v>37</v>
      </c>
      <c r="N13" s="64">
        <v>3.66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18.32</v>
      </c>
      <c r="E16" s="11">
        <v>10.1</v>
      </c>
      <c r="F16" s="22">
        <v>1197</v>
      </c>
      <c r="G16" s="16"/>
      <c r="H16" s="23" t="s">
        <v>25</v>
      </c>
      <c r="I16" s="136">
        <v>5.15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59.03</v>
      </c>
      <c r="E17" s="11"/>
      <c r="F17" s="22">
        <v>207</v>
      </c>
      <c r="G17" s="16"/>
      <c r="H17" s="27" t="s">
        <v>27</v>
      </c>
      <c r="I17" s="138">
        <v>4.59</v>
      </c>
      <c r="J17" s="138"/>
      <c r="K17" s="139"/>
      <c r="M17" s="64">
        <v>7</v>
      </c>
      <c r="N17" s="28">
        <v>72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61.84</v>
      </c>
      <c r="E18" s="11"/>
      <c r="F18" s="22">
        <v>217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64.84</v>
      </c>
      <c r="E20" s="11"/>
      <c r="F20" s="22">
        <v>200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150</v>
      </c>
      <c r="P20" s="2"/>
    </row>
    <row r="21" spans="1:16" x14ac:dyDescent="0.2">
      <c r="A21" s="2"/>
      <c r="C21" s="21" t="s">
        <v>57</v>
      </c>
      <c r="D21" s="11">
        <v>76.11</v>
      </c>
      <c r="E21" s="11"/>
      <c r="F21" s="22">
        <v>1533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5.6</v>
      </c>
      <c r="O21" s="36">
        <v>150</v>
      </c>
      <c r="P21" s="2"/>
    </row>
    <row r="22" spans="1:16" ht="15.75" customHeight="1" x14ac:dyDescent="0.2">
      <c r="A22" s="2"/>
      <c r="C22" s="21" t="s">
        <v>58</v>
      </c>
      <c r="D22" s="11">
        <v>75.66</v>
      </c>
      <c r="E22" s="11">
        <v>6.8</v>
      </c>
      <c r="F22" s="22">
        <v>409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422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77.010000000000005</v>
      </c>
      <c r="E24" s="11">
        <v>6.5</v>
      </c>
      <c r="F24" s="22">
        <v>855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0.53820689655172416</v>
      </c>
      <c r="P24" s="2"/>
    </row>
    <row r="25" spans="1:16" x14ac:dyDescent="0.2">
      <c r="A25" s="2"/>
      <c r="C25" s="38" t="s">
        <v>63</v>
      </c>
      <c r="D25" s="15"/>
      <c r="E25" s="15"/>
      <c r="F25" s="39">
        <v>862</v>
      </c>
      <c r="G25" s="16"/>
      <c r="M25" s="121" t="s">
        <v>64</v>
      </c>
      <c r="N25" s="122"/>
      <c r="O25" s="37">
        <f>(J10-J11)/J10</f>
        <v>0.24671445639187575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0.34972244250594764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-3.2926829268292684E-2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90.89</v>
      </c>
      <c r="E28" s="33"/>
      <c r="F28" s="34"/>
      <c r="G28" s="46"/>
      <c r="H28" s="47" t="s">
        <v>25</v>
      </c>
      <c r="I28" s="33">
        <v>654</v>
      </c>
      <c r="J28" s="33">
        <v>552</v>
      </c>
      <c r="K28" s="34">
        <f>I28-J28</f>
        <v>102</v>
      </c>
      <c r="M28" s="126" t="s">
        <v>72</v>
      </c>
      <c r="N28" s="127"/>
      <c r="O28" s="69">
        <f>(J10-J13)/J10</f>
        <v>0.49402628434886497</v>
      </c>
      <c r="P28" s="2"/>
    </row>
    <row r="29" spans="1:16" x14ac:dyDescent="0.2">
      <c r="A29" s="2"/>
      <c r="B29" s="41"/>
      <c r="C29" s="45" t="s">
        <v>73</v>
      </c>
      <c r="D29" s="33">
        <v>72.75</v>
      </c>
      <c r="E29" s="33">
        <v>67.88</v>
      </c>
      <c r="F29" s="34">
        <v>93.31</v>
      </c>
      <c r="G29" s="48">
        <v>5.5</v>
      </c>
      <c r="H29" s="64" t="s">
        <v>27</v>
      </c>
      <c r="I29" s="35">
        <v>239</v>
      </c>
      <c r="J29" s="35">
        <v>211</v>
      </c>
      <c r="K29" s="36">
        <f>I29-J29</f>
        <v>28</v>
      </c>
      <c r="L29" s="49"/>
      <c r="M29" s="116" t="s">
        <v>74</v>
      </c>
      <c r="N29" s="117"/>
      <c r="O29" s="70">
        <f>(J9-J13)/J9</f>
        <v>0.76634482758620692</v>
      </c>
      <c r="P29" s="2"/>
    </row>
    <row r="30" spans="1:16" ht="15" customHeight="1" x14ac:dyDescent="0.2">
      <c r="A30" s="2"/>
      <c r="B30" s="41"/>
      <c r="C30" s="45" t="s">
        <v>75</v>
      </c>
      <c r="D30" s="33">
        <v>76.05</v>
      </c>
      <c r="E30" s="33">
        <v>63.95</v>
      </c>
      <c r="F30" s="34">
        <v>84.09</v>
      </c>
      <c r="P30" s="2"/>
    </row>
    <row r="31" spans="1:16" ht="15" customHeight="1" x14ac:dyDescent="0.2">
      <c r="A31" s="2"/>
      <c r="B31" s="41"/>
      <c r="C31" s="45" t="s">
        <v>76</v>
      </c>
      <c r="D31" s="33">
        <v>73.349999999999994</v>
      </c>
      <c r="E31" s="33">
        <v>52.84</v>
      </c>
      <c r="F31" s="34">
        <v>72.05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54.77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90.58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695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700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701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702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699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696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697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703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704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12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636</v>
      </c>
      <c r="G64" s="12"/>
      <c r="H64" s="12"/>
      <c r="I64" s="12"/>
      <c r="J64" s="141">
        <f>AVERAGE(F64:I64)</f>
        <v>636</v>
      </c>
      <c r="K64" s="142"/>
      <c r="M64" s="8">
        <v>2</v>
      </c>
      <c r="N64" s="143">
        <v>9.1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492</v>
      </c>
      <c r="G65" s="12"/>
      <c r="H65" s="12"/>
      <c r="I65" s="12"/>
      <c r="J65" s="141">
        <f t="shared" ref="J65:J70" si="1">AVERAGE(F65:I65)</f>
        <v>492</v>
      </c>
      <c r="K65" s="142"/>
      <c r="M65" s="8">
        <v>3</v>
      </c>
      <c r="N65" s="143">
        <v>8.6</v>
      </c>
      <c r="O65" s="144"/>
      <c r="P65" s="2"/>
    </row>
    <row r="66" spans="1:16" ht="15" customHeight="1" x14ac:dyDescent="0.2">
      <c r="A66" s="2"/>
      <c r="C66" s="9" t="s">
        <v>28</v>
      </c>
      <c r="D66" s="11">
        <v>64.19</v>
      </c>
      <c r="E66" s="11">
        <v>6.7</v>
      </c>
      <c r="F66" s="11">
        <v>821</v>
      </c>
      <c r="G66" s="11">
        <v>818</v>
      </c>
      <c r="H66" s="11">
        <v>979</v>
      </c>
      <c r="I66" s="11">
        <v>960</v>
      </c>
      <c r="J66" s="141">
        <f t="shared" si="1"/>
        <v>894.5</v>
      </c>
      <c r="K66" s="142"/>
      <c r="M66" s="8">
        <v>4</v>
      </c>
      <c r="N66" s="143">
        <v>7.8</v>
      </c>
      <c r="O66" s="144"/>
      <c r="P66" s="2"/>
    </row>
    <row r="67" spans="1:16" ht="15" customHeight="1" x14ac:dyDescent="0.2">
      <c r="A67" s="2"/>
      <c r="C67" s="9" t="s">
        <v>29</v>
      </c>
      <c r="D67" s="11">
        <v>58.95</v>
      </c>
      <c r="E67" s="11">
        <v>7.7</v>
      </c>
      <c r="F67" s="11">
        <v>444</v>
      </c>
      <c r="G67" s="11">
        <v>432</v>
      </c>
      <c r="H67" s="11">
        <v>446</v>
      </c>
      <c r="I67" s="11">
        <v>484</v>
      </c>
      <c r="J67" s="141">
        <f t="shared" si="1"/>
        <v>451.5</v>
      </c>
      <c r="K67" s="142"/>
      <c r="M67" s="8">
        <v>5</v>
      </c>
      <c r="N67" s="143">
        <v>7.7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375</v>
      </c>
      <c r="G68" s="62">
        <v>365</v>
      </c>
      <c r="H68" s="62">
        <v>381</v>
      </c>
      <c r="I68" s="62">
        <v>412</v>
      </c>
      <c r="J68" s="141">
        <f t="shared" si="1"/>
        <v>383.25</v>
      </c>
      <c r="K68" s="142"/>
      <c r="M68" s="13">
        <v>6</v>
      </c>
      <c r="N68" s="145">
        <v>7.4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175</v>
      </c>
      <c r="G69" s="62">
        <v>171</v>
      </c>
      <c r="H69" s="62">
        <v>182</v>
      </c>
      <c r="I69" s="62">
        <v>270</v>
      </c>
      <c r="J69" s="141">
        <f t="shared" si="1"/>
        <v>199.5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56.98</v>
      </c>
      <c r="E70" s="15">
        <v>7.9</v>
      </c>
      <c r="F70" s="15">
        <v>183</v>
      </c>
      <c r="G70" s="15">
        <v>179</v>
      </c>
      <c r="H70" s="15">
        <v>190</v>
      </c>
      <c r="I70" s="15">
        <v>227</v>
      </c>
      <c r="J70" s="147">
        <f t="shared" si="1"/>
        <v>194.75</v>
      </c>
      <c r="K70" s="148"/>
      <c r="M70" s="66" t="s">
        <v>37</v>
      </c>
      <c r="N70" s="64">
        <v>3.65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12.66</v>
      </c>
      <c r="E73" s="11">
        <v>10</v>
      </c>
      <c r="F73" s="22">
        <v>927</v>
      </c>
      <c r="G73" s="16"/>
      <c r="H73" s="23" t="s">
        <v>25</v>
      </c>
      <c r="I73" s="136">
        <v>5.88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61.77</v>
      </c>
      <c r="E74" s="11"/>
      <c r="F74" s="22">
        <v>195</v>
      </c>
      <c r="G74" s="16"/>
      <c r="H74" s="27" t="s">
        <v>27</v>
      </c>
      <c r="I74" s="138">
        <v>4.6500000000000004</v>
      </c>
      <c r="J74" s="138"/>
      <c r="K74" s="139"/>
      <c r="M74" s="64">
        <v>6.7</v>
      </c>
      <c r="N74" s="28">
        <v>85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66.58</v>
      </c>
      <c r="E75" s="11"/>
      <c r="F75" s="22">
        <v>192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65.72</v>
      </c>
      <c r="E77" s="11"/>
      <c r="F77" s="22">
        <v>188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6.6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75.88</v>
      </c>
      <c r="E78" s="11"/>
      <c r="F78" s="22">
        <v>1542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6.5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74.45</v>
      </c>
      <c r="E79" s="11">
        <v>6.9</v>
      </c>
      <c r="F79" s="22">
        <v>478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452</v>
      </c>
      <c r="G80" s="16"/>
      <c r="H80" s="128">
        <v>3</v>
      </c>
      <c r="I80" s="130">
        <v>435</v>
      </c>
      <c r="J80" s="130">
        <v>322</v>
      </c>
      <c r="K80" s="132">
        <f>((I80-J80)/I80)</f>
        <v>0.25977011494252872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73.62</v>
      </c>
      <c r="E81" s="11">
        <v>6.3</v>
      </c>
      <c r="F81" s="22">
        <v>877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0.49524874231414195</v>
      </c>
      <c r="P81" s="2"/>
    </row>
    <row r="82" spans="1:16" x14ac:dyDescent="0.2">
      <c r="A82" s="2"/>
      <c r="C82" s="38" t="s">
        <v>63</v>
      </c>
      <c r="D82" s="15"/>
      <c r="E82" s="15"/>
      <c r="F82" s="39">
        <v>844</v>
      </c>
      <c r="G82" s="16"/>
      <c r="M82" s="121" t="s">
        <v>64</v>
      </c>
      <c r="N82" s="122"/>
      <c r="O82" s="37">
        <f>(J67-J68)/J67</f>
        <v>0.15116279069767441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0.47945205479452052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2.3809523809523808E-2</v>
      </c>
      <c r="P84" s="2"/>
    </row>
    <row r="85" spans="1:16" x14ac:dyDescent="0.2">
      <c r="A85" s="2"/>
      <c r="B85" s="41"/>
      <c r="C85" s="45" t="s">
        <v>71</v>
      </c>
      <c r="D85" s="33">
        <v>91.65</v>
      </c>
      <c r="E85" s="33"/>
      <c r="F85" s="34"/>
      <c r="G85" s="46"/>
      <c r="H85" s="47" t="s">
        <v>25</v>
      </c>
      <c r="I85" s="33">
        <v>454</v>
      </c>
      <c r="J85" s="33">
        <v>398</v>
      </c>
      <c r="K85" s="34">
        <f>I85-J85</f>
        <v>56</v>
      </c>
      <c r="M85" s="126" t="s">
        <v>72</v>
      </c>
      <c r="N85" s="127"/>
      <c r="O85" s="69">
        <f>(J67-J70)/J67</f>
        <v>0.56866002214839428</v>
      </c>
      <c r="P85" s="2"/>
    </row>
    <row r="86" spans="1:16" x14ac:dyDescent="0.2">
      <c r="A86" s="2"/>
      <c r="B86" s="41"/>
      <c r="C86" s="45" t="s">
        <v>73</v>
      </c>
      <c r="D86" s="33">
        <v>72.650000000000006</v>
      </c>
      <c r="E86" s="33">
        <v>68.59</v>
      </c>
      <c r="F86" s="34">
        <v>94.42</v>
      </c>
      <c r="G86" s="48">
        <v>5.6</v>
      </c>
      <c r="H86" s="64" t="s">
        <v>27</v>
      </c>
      <c r="I86" s="35">
        <v>198</v>
      </c>
      <c r="J86" s="35">
        <v>167</v>
      </c>
      <c r="K86" s="36">
        <f>I86-J86</f>
        <v>31</v>
      </c>
      <c r="L86" s="49"/>
      <c r="M86" s="116" t="s">
        <v>74</v>
      </c>
      <c r="N86" s="117"/>
      <c r="O86" s="70">
        <f>(J66-J70)/J66</f>
        <v>0.78228060368921182</v>
      </c>
      <c r="P86" s="2"/>
    </row>
    <row r="87" spans="1:16" ht="15" customHeight="1" x14ac:dyDescent="0.2">
      <c r="A87" s="2"/>
      <c r="B87" s="41"/>
      <c r="C87" s="45" t="s">
        <v>75</v>
      </c>
      <c r="D87" s="33">
        <v>78.25</v>
      </c>
      <c r="E87" s="33">
        <v>64.67</v>
      </c>
      <c r="F87" s="34">
        <v>82.65</v>
      </c>
      <c r="P87" s="2"/>
    </row>
    <row r="88" spans="1:16" ht="15" customHeight="1" x14ac:dyDescent="0.2">
      <c r="A88" s="2"/>
      <c r="B88" s="41"/>
      <c r="C88" s="45" t="s">
        <v>76</v>
      </c>
      <c r="D88" s="33">
        <v>76.95</v>
      </c>
      <c r="E88" s="33">
        <v>54.13</v>
      </c>
      <c r="F88" s="34">
        <v>70.349999999999994</v>
      </c>
      <c r="P88" s="2"/>
    </row>
    <row r="89" spans="1:16" ht="15" customHeight="1" x14ac:dyDescent="0.2">
      <c r="A89" s="2"/>
      <c r="B89" s="41"/>
      <c r="C89" s="50" t="s">
        <v>77</v>
      </c>
      <c r="D89" s="96">
        <v>53.91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91.33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705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706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707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708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709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710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711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712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713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714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715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716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717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97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590</v>
      </c>
      <c r="G119" s="12"/>
      <c r="H119" s="12"/>
      <c r="I119" s="12"/>
      <c r="J119" s="141">
        <f>AVERAGE(F119:I119)</f>
        <v>590</v>
      </c>
      <c r="K119" s="142"/>
      <c r="M119" s="8">
        <v>2</v>
      </c>
      <c r="N119" s="143">
        <v>8.9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423</v>
      </c>
      <c r="G120" s="12"/>
      <c r="H120" s="12"/>
      <c r="I120" s="12"/>
      <c r="J120" s="141">
        <f t="shared" ref="J120:J125" si="2">AVERAGE(F120:I120)</f>
        <v>423</v>
      </c>
      <c r="K120" s="142"/>
      <c r="M120" s="8">
        <v>3</v>
      </c>
      <c r="N120" s="143">
        <v>8.8000000000000007</v>
      </c>
      <c r="O120" s="144"/>
      <c r="P120" s="2"/>
    </row>
    <row r="121" spans="1:16" x14ac:dyDescent="0.2">
      <c r="A121" s="2"/>
      <c r="C121" s="9" t="s">
        <v>28</v>
      </c>
      <c r="D121" s="11">
        <v>63.98</v>
      </c>
      <c r="E121" s="11">
        <v>5.9</v>
      </c>
      <c r="F121" s="11">
        <v>846</v>
      </c>
      <c r="G121" s="11">
        <v>927</v>
      </c>
      <c r="H121" s="11">
        <v>899</v>
      </c>
      <c r="I121" s="11">
        <v>841</v>
      </c>
      <c r="J121" s="141">
        <f t="shared" si="2"/>
        <v>878.25</v>
      </c>
      <c r="K121" s="142"/>
      <c r="M121" s="8">
        <v>4</v>
      </c>
      <c r="N121" s="143">
        <v>8.4</v>
      </c>
      <c r="O121" s="144"/>
      <c r="P121" s="2"/>
    </row>
    <row r="122" spans="1:16" x14ac:dyDescent="0.2">
      <c r="A122" s="2"/>
      <c r="C122" s="9" t="s">
        <v>29</v>
      </c>
      <c r="D122" s="11">
        <v>58.45</v>
      </c>
      <c r="E122" s="11">
        <v>7.9</v>
      </c>
      <c r="F122" s="11">
        <v>542</v>
      </c>
      <c r="G122" s="11">
        <v>544</v>
      </c>
      <c r="H122" s="11">
        <v>549</v>
      </c>
      <c r="I122" s="11">
        <v>555</v>
      </c>
      <c r="J122" s="141">
        <f t="shared" si="2"/>
        <v>547.5</v>
      </c>
      <c r="K122" s="142"/>
      <c r="M122" s="8">
        <v>5</v>
      </c>
      <c r="N122" s="143">
        <v>8.1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414</v>
      </c>
      <c r="G123" s="62">
        <v>405</v>
      </c>
      <c r="H123" s="62">
        <v>426</v>
      </c>
      <c r="I123" s="62">
        <v>446</v>
      </c>
      <c r="J123" s="141">
        <f t="shared" si="2"/>
        <v>422.75</v>
      </c>
      <c r="K123" s="142"/>
      <c r="M123" s="13">
        <v>6</v>
      </c>
      <c r="N123" s="145">
        <v>7.5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226</v>
      </c>
      <c r="G124" s="62">
        <v>220</v>
      </c>
      <c r="H124" s="62">
        <v>240</v>
      </c>
      <c r="I124" s="62">
        <v>277</v>
      </c>
      <c r="J124" s="141">
        <f t="shared" si="2"/>
        <v>240.75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59.56</v>
      </c>
      <c r="E125" s="15">
        <v>7.7</v>
      </c>
      <c r="F125" s="15">
        <v>228</v>
      </c>
      <c r="G125" s="15">
        <v>223</v>
      </c>
      <c r="H125" s="15">
        <v>242</v>
      </c>
      <c r="I125" s="15">
        <v>276</v>
      </c>
      <c r="J125" s="147">
        <f t="shared" si="2"/>
        <v>242.25</v>
      </c>
      <c r="K125" s="148"/>
      <c r="M125" s="66" t="s">
        <v>37</v>
      </c>
      <c r="N125" s="64">
        <v>3.42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10.58</v>
      </c>
      <c r="E128" s="11">
        <v>5.9</v>
      </c>
      <c r="F128" s="22">
        <v>1148</v>
      </c>
      <c r="G128" s="16"/>
      <c r="H128" s="23" t="s">
        <v>25</v>
      </c>
      <c r="I128" s="136">
        <v>5.69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63.87</v>
      </c>
      <c r="E129" s="11"/>
      <c r="F129" s="22">
        <v>243</v>
      </c>
      <c r="G129" s="16"/>
      <c r="H129" s="27" t="s">
        <v>27</v>
      </c>
      <c r="I129" s="138">
        <v>5.34</v>
      </c>
      <c r="J129" s="138"/>
      <c r="K129" s="139"/>
      <c r="M129" s="64">
        <v>6.8</v>
      </c>
      <c r="N129" s="28">
        <v>75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65.540000000000006</v>
      </c>
      <c r="E130" s="11"/>
      <c r="F130" s="22">
        <v>236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67.010000000000005</v>
      </c>
      <c r="E132" s="11"/>
      <c r="F132" s="22">
        <v>241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6.6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74.25</v>
      </c>
      <c r="E133" s="11"/>
      <c r="F133" s="22">
        <v>1458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6.8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75.39</v>
      </c>
      <c r="E134" s="11">
        <v>7.3</v>
      </c>
      <c r="F134" s="22">
        <v>482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511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75.47</v>
      </c>
      <c r="E136" s="11">
        <v>7.1</v>
      </c>
      <c r="F136" s="22">
        <v>922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0.37660119555935101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1086</v>
      </c>
      <c r="G137" s="16"/>
      <c r="M137" s="121" t="s">
        <v>64</v>
      </c>
      <c r="N137" s="122"/>
      <c r="O137" s="37">
        <f>(J122-J123)/J122</f>
        <v>0.22785388127853881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0.43051448846836193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-6.2305295950155761E-3</v>
      </c>
      <c r="P139" s="2"/>
    </row>
    <row r="140" spans="1:16" x14ac:dyDescent="0.2">
      <c r="A140" s="2"/>
      <c r="B140" s="41"/>
      <c r="C140" s="45" t="s">
        <v>71</v>
      </c>
      <c r="D140" s="33">
        <v>91.65</v>
      </c>
      <c r="E140" s="33"/>
      <c r="F140" s="34"/>
      <c r="G140" s="46"/>
      <c r="H140" s="47" t="s">
        <v>25</v>
      </c>
      <c r="I140" s="33">
        <v>332</v>
      </c>
      <c r="J140" s="33">
        <v>256</v>
      </c>
      <c r="K140" s="34">
        <f>I140-J140</f>
        <v>76</v>
      </c>
      <c r="M140" s="126" t="s">
        <v>72</v>
      </c>
      <c r="N140" s="127"/>
      <c r="O140" s="69">
        <f>(J122-J125)/J122</f>
        <v>0.55753424657534245</v>
      </c>
      <c r="P140" s="2"/>
    </row>
    <row r="141" spans="1:16" x14ac:dyDescent="0.2">
      <c r="A141" s="2"/>
      <c r="B141" s="41"/>
      <c r="C141" s="45" t="s">
        <v>73</v>
      </c>
      <c r="D141" s="33">
        <v>73.2</v>
      </c>
      <c r="E141" s="33">
        <v>66.959999999999994</v>
      </c>
      <c r="F141" s="34">
        <v>91.47</v>
      </c>
      <c r="G141" s="48">
        <v>5.5</v>
      </c>
      <c r="H141" s="64" t="s">
        <v>27</v>
      </c>
      <c r="I141" s="35">
        <v>238</v>
      </c>
      <c r="J141" s="35">
        <v>209</v>
      </c>
      <c r="K141" s="36">
        <f>I141-J141</f>
        <v>29</v>
      </c>
      <c r="L141" s="49"/>
      <c r="M141" s="116" t="s">
        <v>74</v>
      </c>
      <c r="N141" s="117"/>
      <c r="O141" s="70">
        <f>(J121-J125)/J121</f>
        <v>0.72416737830913747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76.150000000000006</v>
      </c>
      <c r="E142" s="33">
        <v>64.510000000000005</v>
      </c>
      <c r="F142" s="34">
        <v>84.72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75.8</v>
      </c>
      <c r="E143" s="33">
        <v>56.38</v>
      </c>
      <c r="F143" s="34">
        <v>74.39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54.55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91.5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718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723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443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721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722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720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719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725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724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1BA6-A421-4D7C-968F-B5184D24692D}">
  <dimension ref="A1:S171"/>
  <sheetViews>
    <sheetView topLeftCell="A124" zoomScaleNormal="100" workbookViewId="0">
      <selection activeCell="J13" sqref="J13:K1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148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898.58333333333337</v>
      </c>
    </row>
    <row r="7" spans="1:19" x14ac:dyDescent="0.2">
      <c r="A7" s="2"/>
      <c r="C7" s="9" t="s">
        <v>24</v>
      </c>
      <c r="D7" s="10"/>
      <c r="E7" s="10"/>
      <c r="F7" s="11">
        <v>625</v>
      </c>
      <c r="G7" s="12"/>
      <c r="H7" s="12"/>
      <c r="I7" s="12"/>
      <c r="J7" s="141">
        <f>AVERAGE(F7:I7)</f>
        <v>625</v>
      </c>
      <c r="K7" s="142"/>
      <c r="M7" s="8">
        <v>2</v>
      </c>
      <c r="N7" s="143">
        <v>8.5</v>
      </c>
      <c r="O7" s="144"/>
      <c r="P7" s="2"/>
      <c r="R7" s="55" t="s">
        <v>25</v>
      </c>
      <c r="S7" s="71">
        <f>AVERAGE(J10,J67,J122)</f>
        <v>517.16666666666663</v>
      </c>
    </row>
    <row r="8" spans="1:19" x14ac:dyDescent="0.2">
      <c r="A8" s="2"/>
      <c r="C8" s="9" t="s">
        <v>26</v>
      </c>
      <c r="D8" s="10"/>
      <c r="E8" s="10"/>
      <c r="F8" s="11">
        <v>521</v>
      </c>
      <c r="G8" s="12"/>
      <c r="H8" s="12"/>
      <c r="I8" s="12"/>
      <c r="J8" s="141">
        <f t="shared" ref="J8:J13" si="0">AVERAGE(F8:I8)</f>
        <v>521</v>
      </c>
      <c r="K8" s="142"/>
      <c r="M8" s="8">
        <v>3</v>
      </c>
      <c r="N8" s="143">
        <v>8.6999999999999993</v>
      </c>
      <c r="O8" s="144"/>
      <c r="P8" s="2"/>
      <c r="R8" s="55" t="s">
        <v>27</v>
      </c>
      <c r="S8" s="72">
        <f>AVERAGE(J13,J70,J125)</f>
        <v>242.33333333333334</v>
      </c>
    </row>
    <row r="9" spans="1:19" x14ac:dyDescent="0.2">
      <c r="A9" s="2"/>
      <c r="C9" s="9" t="s">
        <v>28</v>
      </c>
      <c r="D9" s="11">
        <v>53.42</v>
      </c>
      <c r="E9" s="11">
        <v>6.5</v>
      </c>
      <c r="F9" s="11">
        <v>864</v>
      </c>
      <c r="G9" s="11">
        <v>893</v>
      </c>
      <c r="H9" s="11">
        <v>873</v>
      </c>
      <c r="I9" s="11">
        <v>890</v>
      </c>
      <c r="J9" s="141">
        <f t="shared" si="0"/>
        <v>880</v>
      </c>
      <c r="K9" s="142"/>
      <c r="M9" s="8">
        <v>4</v>
      </c>
      <c r="N9" s="143">
        <v>8.4</v>
      </c>
      <c r="O9" s="144"/>
      <c r="P9" s="2"/>
      <c r="R9" s="73" t="s">
        <v>32</v>
      </c>
      <c r="S9" s="74">
        <f>S6-S8</f>
        <v>656.25</v>
      </c>
    </row>
    <row r="10" spans="1:19" x14ac:dyDescent="0.2">
      <c r="A10" s="2"/>
      <c r="C10" s="9" t="s">
        <v>29</v>
      </c>
      <c r="D10" s="11">
        <v>58.95</v>
      </c>
      <c r="E10" s="11">
        <v>7.7</v>
      </c>
      <c r="F10" s="11">
        <v>490</v>
      </c>
      <c r="G10" s="11">
        <v>466</v>
      </c>
      <c r="H10" s="11">
        <v>453</v>
      </c>
      <c r="I10" s="11">
        <v>482</v>
      </c>
      <c r="J10" s="141">
        <f t="shared" si="0"/>
        <v>472.75</v>
      </c>
      <c r="K10" s="142"/>
      <c r="M10" s="8">
        <v>5</v>
      </c>
      <c r="N10" s="143">
        <v>7.8</v>
      </c>
      <c r="O10" s="144"/>
      <c r="P10" s="2"/>
      <c r="R10" s="73" t="s">
        <v>30</v>
      </c>
      <c r="S10" s="75">
        <f>S7-S8</f>
        <v>274.83333333333326</v>
      </c>
    </row>
    <row r="11" spans="1:19" x14ac:dyDescent="0.2">
      <c r="A11" s="2"/>
      <c r="C11" s="9" t="s">
        <v>31</v>
      </c>
      <c r="D11" s="11"/>
      <c r="E11" s="11"/>
      <c r="F11" s="11">
        <v>375</v>
      </c>
      <c r="G11" s="62">
        <v>362</v>
      </c>
      <c r="H11" s="62">
        <v>346</v>
      </c>
      <c r="I11" s="62">
        <v>371</v>
      </c>
      <c r="J11" s="141">
        <f t="shared" si="0"/>
        <v>363.5</v>
      </c>
      <c r="K11" s="142"/>
      <c r="M11" s="13">
        <v>6</v>
      </c>
      <c r="N11" s="145">
        <v>7.3</v>
      </c>
      <c r="O11" s="146"/>
      <c r="P11" s="2"/>
      <c r="R11" s="76" t="s">
        <v>39</v>
      </c>
      <c r="S11" s="80">
        <f>S9/S6</f>
        <v>0.73031623852360195</v>
      </c>
    </row>
    <row r="12" spans="1:19" x14ac:dyDescent="0.2">
      <c r="A12" s="2"/>
      <c r="C12" s="9" t="s">
        <v>33</v>
      </c>
      <c r="D12" s="11"/>
      <c r="E12" s="11"/>
      <c r="F12" s="11">
        <v>241</v>
      </c>
      <c r="G12" s="62">
        <v>236</v>
      </c>
      <c r="H12" s="62">
        <v>225</v>
      </c>
      <c r="I12" s="62">
        <v>219</v>
      </c>
      <c r="J12" s="141">
        <f t="shared" si="0"/>
        <v>230.25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0.53142120528520775</v>
      </c>
    </row>
    <row r="13" spans="1:19" x14ac:dyDescent="0.2">
      <c r="A13" s="2"/>
      <c r="C13" s="14" t="s">
        <v>36</v>
      </c>
      <c r="D13" s="15">
        <v>57.47</v>
      </c>
      <c r="E13" s="15">
        <v>7.5</v>
      </c>
      <c r="F13" s="15">
        <v>274</v>
      </c>
      <c r="G13" s="15">
        <v>247</v>
      </c>
      <c r="H13" s="15">
        <v>233</v>
      </c>
      <c r="I13" s="15">
        <v>232</v>
      </c>
      <c r="J13" s="147">
        <f t="shared" si="0"/>
        <v>246.5</v>
      </c>
      <c r="K13" s="148"/>
      <c r="M13" s="66" t="s">
        <v>37</v>
      </c>
      <c r="N13" s="64">
        <v>3.95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4.0999999999999996</v>
      </c>
      <c r="E16" s="11">
        <v>6</v>
      </c>
      <c r="F16" s="22">
        <v>960</v>
      </c>
      <c r="G16" s="16"/>
      <c r="H16" s="23" t="s">
        <v>25</v>
      </c>
      <c r="I16" s="136">
        <v>6.26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62.71</v>
      </c>
      <c r="E17" s="11"/>
      <c r="F17" s="22">
        <v>277</v>
      </c>
      <c r="G17" s="16"/>
      <c r="H17" s="27" t="s">
        <v>27</v>
      </c>
      <c r="I17" s="138">
        <v>5.35</v>
      </c>
      <c r="J17" s="138"/>
      <c r="K17" s="139"/>
      <c r="M17" s="64">
        <v>6.6</v>
      </c>
      <c r="N17" s="28">
        <v>85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63.52</v>
      </c>
      <c r="E18" s="11"/>
      <c r="F18" s="22">
        <v>275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64.81</v>
      </c>
      <c r="E20" s="11"/>
      <c r="F20" s="22">
        <v>271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73.349999999999994</v>
      </c>
      <c r="E21" s="11"/>
      <c r="F21" s="22">
        <v>1588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5.5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75.66</v>
      </c>
      <c r="E22" s="11">
        <v>7.1</v>
      </c>
      <c r="F22" s="22">
        <v>446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421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74.81</v>
      </c>
      <c r="E24" s="11">
        <v>6.6</v>
      </c>
      <c r="F24" s="22">
        <v>946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0.46278409090909089</v>
      </c>
      <c r="P24" s="2"/>
    </row>
    <row r="25" spans="1:16" x14ac:dyDescent="0.2">
      <c r="A25" s="2"/>
      <c r="C25" s="38" t="s">
        <v>63</v>
      </c>
      <c r="D25" s="15"/>
      <c r="E25" s="15"/>
      <c r="F25" s="39">
        <v>906</v>
      </c>
      <c r="G25" s="16"/>
      <c r="M25" s="121" t="s">
        <v>64</v>
      </c>
      <c r="N25" s="122"/>
      <c r="O25" s="37">
        <f>(J10-J11)/J10</f>
        <v>0.2310946589106293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0.36657496561210456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-7.0575461454940286E-2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91.52</v>
      </c>
      <c r="E28" s="33"/>
      <c r="F28" s="34"/>
      <c r="G28" s="46"/>
      <c r="H28" s="47" t="s">
        <v>25</v>
      </c>
      <c r="I28" s="33">
        <v>515</v>
      </c>
      <c r="J28" s="33">
        <v>450</v>
      </c>
      <c r="K28" s="34">
        <f>I28-J28</f>
        <v>65</v>
      </c>
      <c r="M28" s="126" t="s">
        <v>72</v>
      </c>
      <c r="N28" s="127"/>
      <c r="O28" s="69">
        <f>(J10-J13)/J10</f>
        <v>0.47858276044420939</v>
      </c>
      <c r="P28" s="2"/>
    </row>
    <row r="29" spans="1:16" x14ac:dyDescent="0.2">
      <c r="A29" s="2"/>
      <c r="B29" s="41"/>
      <c r="C29" s="45" t="s">
        <v>73</v>
      </c>
      <c r="D29" s="33">
        <v>72.349999999999994</v>
      </c>
      <c r="E29" s="33">
        <v>68.52</v>
      </c>
      <c r="F29" s="34">
        <v>94.71</v>
      </c>
      <c r="G29" s="48">
        <v>5.5</v>
      </c>
      <c r="H29" s="64" t="s">
        <v>27</v>
      </c>
      <c r="I29" s="35">
        <v>286</v>
      </c>
      <c r="J29" s="35">
        <v>244</v>
      </c>
      <c r="K29" s="36">
        <f>I29-J29</f>
        <v>42</v>
      </c>
      <c r="L29" s="49"/>
      <c r="M29" s="116" t="s">
        <v>74</v>
      </c>
      <c r="N29" s="117"/>
      <c r="O29" s="70">
        <f>(J9-J13)/J9</f>
        <v>0.7198863636363636</v>
      </c>
      <c r="P29" s="2"/>
    </row>
    <row r="30" spans="1:16" ht="15" customHeight="1" x14ac:dyDescent="0.2">
      <c r="A30" s="2"/>
      <c r="B30" s="41"/>
      <c r="C30" s="45" t="s">
        <v>75</v>
      </c>
      <c r="D30" s="33">
        <v>78.25</v>
      </c>
      <c r="E30" s="33">
        <v>65.45</v>
      </c>
      <c r="F30" s="34">
        <v>83.65</v>
      </c>
      <c r="P30" s="2"/>
    </row>
    <row r="31" spans="1:16" ht="15" customHeight="1" x14ac:dyDescent="0.2">
      <c r="A31" s="2"/>
      <c r="B31" s="41"/>
      <c r="C31" s="45" t="s">
        <v>76</v>
      </c>
      <c r="D31" s="33">
        <v>76.45</v>
      </c>
      <c r="E31" s="33">
        <v>55.31</v>
      </c>
      <c r="F31" s="34">
        <v>72.349999999999994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53.51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91.48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726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727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728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729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730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731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732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733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734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735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736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737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738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12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660</v>
      </c>
      <c r="G64" s="12"/>
      <c r="H64" s="12"/>
      <c r="I64" s="12"/>
      <c r="J64" s="141">
        <f>AVERAGE(F64:I64)</f>
        <v>660</v>
      </c>
      <c r="K64" s="142"/>
      <c r="M64" s="8">
        <v>2</v>
      </c>
      <c r="N64" s="143">
        <v>9.3000000000000007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521</v>
      </c>
      <c r="G65" s="12"/>
      <c r="H65" s="12"/>
      <c r="I65" s="12"/>
      <c r="J65" s="141">
        <f t="shared" ref="J65:J70" si="1">AVERAGE(F65:I65)</f>
        <v>521</v>
      </c>
      <c r="K65" s="142"/>
      <c r="M65" s="8">
        <v>3</v>
      </c>
      <c r="N65" s="143">
        <v>8.8000000000000007</v>
      </c>
      <c r="O65" s="144"/>
      <c r="P65" s="2"/>
    </row>
    <row r="66" spans="1:16" ht="15" customHeight="1" x14ac:dyDescent="0.2">
      <c r="A66" s="2"/>
      <c r="C66" s="9" t="s">
        <v>28</v>
      </c>
      <c r="D66" s="11">
        <v>66.42</v>
      </c>
      <c r="E66" s="11">
        <v>6.6</v>
      </c>
      <c r="F66" s="11">
        <v>902</v>
      </c>
      <c r="G66" s="11">
        <v>940</v>
      </c>
      <c r="H66" s="11">
        <v>899</v>
      </c>
      <c r="I66" s="11">
        <v>862</v>
      </c>
      <c r="J66" s="141">
        <f t="shared" si="1"/>
        <v>900.75</v>
      </c>
      <c r="K66" s="142"/>
      <c r="M66" s="8">
        <v>4</v>
      </c>
      <c r="N66" s="143">
        <v>9.1999999999999993</v>
      </c>
      <c r="O66" s="144"/>
      <c r="P66" s="2"/>
    </row>
    <row r="67" spans="1:16" ht="15" customHeight="1" x14ac:dyDescent="0.2">
      <c r="A67" s="2"/>
      <c r="C67" s="9" t="s">
        <v>29</v>
      </c>
      <c r="D67" s="11">
        <v>57.72</v>
      </c>
      <c r="E67" s="11">
        <v>8.1</v>
      </c>
      <c r="F67" s="11">
        <v>468</v>
      </c>
      <c r="G67" s="11">
        <v>494</v>
      </c>
      <c r="H67" s="11">
        <v>509</v>
      </c>
      <c r="I67" s="11">
        <v>588</v>
      </c>
      <c r="J67" s="141">
        <f t="shared" si="1"/>
        <v>514.75</v>
      </c>
      <c r="K67" s="142"/>
      <c r="M67" s="8">
        <v>5</v>
      </c>
      <c r="N67" s="143">
        <v>8.3000000000000007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325</v>
      </c>
      <c r="G68" s="62">
        <v>345</v>
      </c>
      <c r="H68" s="62">
        <v>368</v>
      </c>
      <c r="I68" s="62">
        <v>392</v>
      </c>
      <c r="J68" s="141">
        <f t="shared" si="1"/>
        <v>357.5</v>
      </c>
      <c r="K68" s="142"/>
      <c r="M68" s="13">
        <v>6</v>
      </c>
      <c r="N68" s="145">
        <v>8.1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199</v>
      </c>
      <c r="G69" s="62">
        <v>196</v>
      </c>
      <c r="H69" s="62">
        <v>210</v>
      </c>
      <c r="I69" s="62">
        <v>200</v>
      </c>
      <c r="J69" s="141">
        <f t="shared" si="1"/>
        <v>201.25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56.8</v>
      </c>
      <c r="E70" s="15">
        <v>7.7</v>
      </c>
      <c r="F70" s="15">
        <v>218</v>
      </c>
      <c r="G70" s="15">
        <v>213</v>
      </c>
      <c r="H70" s="15">
        <v>232</v>
      </c>
      <c r="I70" s="15">
        <v>202</v>
      </c>
      <c r="J70" s="147">
        <f t="shared" si="1"/>
        <v>216.25</v>
      </c>
      <c r="K70" s="148"/>
      <c r="M70" s="66" t="s">
        <v>37</v>
      </c>
      <c r="N70" s="64">
        <v>3.26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21.27</v>
      </c>
      <c r="E73" s="11">
        <v>9.6</v>
      </c>
      <c r="F73" s="22">
        <v>884</v>
      </c>
      <c r="G73" s="16"/>
      <c r="H73" s="23" t="s">
        <v>25</v>
      </c>
      <c r="I73" s="136">
        <v>5.92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60.77</v>
      </c>
      <c r="E74" s="11"/>
      <c r="F74" s="22">
        <v>227</v>
      </c>
      <c r="G74" s="16"/>
      <c r="H74" s="27" t="s">
        <v>27</v>
      </c>
      <c r="I74" s="138">
        <v>5.33</v>
      </c>
      <c r="J74" s="138"/>
      <c r="K74" s="139"/>
      <c r="M74" s="64">
        <v>6.8</v>
      </c>
      <c r="N74" s="28">
        <v>71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62.48</v>
      </c>
      <c r="E75" s="11"/>
      <c r="F75" s="22">
        <v>224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65.849999999999994</v>
      </c>
      <c r="E77" s="11"/>
      <c r="F77" s="22">
        <v>221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76.11</v>
      </c>
      <c r="E78" s="11"/>
      <c r="F78" s="22">
        <v>1541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5.5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74.650000000000006</v>
      </c>
      <c r="E79" s="11">
        <v>6.9</v>
      </c>
      <c r="F79" s="22">
        <v>469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435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73.25</v>
      </c>
      <c r="E81" s="11">
        <v>6.2</v>
      </c>
      <c r="F81" s="22">
        <v>884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0.42853177907299472</v>
      </c>
      <c r="P81" s="2"/>
    </row>
    <row r="82" spans="1:16" x14ac:dyDescent="0.2">
      <c r="A82" s="2"/>
      <c r="C82" s="38" t="s">
        <v>63</v>
      </c>
      <c r="D82" s="15"/>
      <c r="E82" s="15"/>
      <c r="F82" s="39">
        <v>868</v>
      </c>
      <c r="G82" s="16"/>
      <c r="M82" s="121" t="s">
        <v>64</v>
      </c>
      <c r="N82" s="122"/>
      <c r="O82" s="37">
        <f>(J67-J68)/J67</f>
        <v>0.30548810101991258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0.43706293706293708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-7.4534161490683232E-2</v>
      </c>
      <c r="P84" s="2"/>
    </row>
    <row r="85" spans="1:16" x14ac:dyDescent="0.2">
      <c r="A85" s="2"/>
      <c r="B85" s="41"/>
      <c r="C85" s="45" t="s">
        <v>71</v>
      </c>
      <c r="D85" s="33">
        <v>91.42</v>
      </c>
      <c r="E85" s="33"/>
      <c r="F85" s="34"/>
      <c r="G85" s="46"/>
      <c r="H85" s="47" t="s">
        <v>25</v>
      </c>
      <c r="I85" s="33">
        <v>481</v>
      </c>
      <c r="J85" s="33">
        <v>417</v>
      </c>
      <c r="K85" s="34">
        <f>I85-J85</f>
        <v>64</v>
      </c>
      <c r="M85" s="126" t="s">
        <v>72</v>
      </c>
      <c r="N85" s="127"/>
      <c r="O85" s="69">
        <f>(J67-J70)/J67</f>
        <v>0.57989315201554148</v>
      </c>
      <c r="P85" s="2"/>
    </row>
    <row r="86" spans="1:16" x14ac:dyDescent="0.2">
      <c r="A86" s="2"/>
      <c r="B86" s="41"/>
      <c r="C86" s="45" t="s">
        <v>73</v>
      </c>
      <c r="D86" s="33">
        <v>73.45</v>
      </c>
      <c r="E86" s="33">
        <v>68.849999999999994</v>
      </c>
      <c r="F86" s="34">
        <v>93.75</v>
      </c>
      <c r="G86" s="48">
        <v>5.5</v>
      </c>
      <c r="H86" s="64" t="s">
        <v>27</v>
      </c>
      <c r="I86" s="35">
        <v>231</v>
      </c>
      <c r="J86" s="35">
        <v>193</v>
      </c>
      <c r="K86" s="36">
        <f>I86-J86</f>
        <v>38</v>
      </c>
      <c r="L86" s="49"/>
      <c r="M86" s="116" t="s">
        <v>74</v>
      </c>
      <c r="N86" s="117"/>
      <c r="O86" s="70">
        <f>(J66-J70)/J66</f>
        <v>0.75992228698306963</v>
      </c>
      <c r="P86" s="2"/>
    </row>
    <row r="87" spans="1:16" ht="15" customHeight="1" x14ac:dyDescent="0.2">
      <c r="A87" s="2"/>
      <c r="B87" s="41"/>
      <c r="C87" s="45" t="s">
        <v>75</v>
      </c>
      <c r="D87" s="33">
        <v>76.45</v>
      </c>
      <c r="E87" s="33">
        <v>63.23</v>
      </c>
      <c r="F87" s="34">
        <v>82.71</v>
      </c>
      <c r="P87" s="2"/>
    </row>
    <row r="88" spans="1:16" ht="15" customHeight="1" x14ac:dyDescent="0.2">
      <c r="A88" s="2"/>
      <c r="B88" s="41"/>
      <c r="C88" s="45" t="s">
        <v>76</v>
      </c>
      <c r="D88" s="33">
        <v>74.349999999999994</v>
      </c>
      <c r="E88" s="33">
        <v>54</v>
      </c>
      <c r="F88" s="34">
        <v>72.64</v>
      </c>
      <c r="P88" s="2"/>
    </row>
    <row r="89" spans="1:16" ht="15" customHeight="1" x14ac:dyDescent="0.2">
      <c r="A89" s="2"/>
      <c r="B89" s="41"/>
      <c r="C89" s="50" t="s">
        <v>77</v>
      </c>
      <c r="D89" s="96">
        <v>54.05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91.38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L93" s="63" t="s">
        <v>102</v>
      </c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739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740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741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742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743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744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746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747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745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748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749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750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97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612</v>
      </c>
      <c r="G119" s="12"/>
      <c r="H119" s="12"/>
      <c r="I119" s="12"/>
      <c r="J119" s="141">
        <f>AVERAGE(F119:I119)</f>
        <v>612</v>
      </c>
      <c r="K119" s="142"/>
      <c r="M119" s="8">
        <v>2</v>
      </c>
      <c r="N119" s="143">
        <v>9.3000000000000007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457</v>
      </c>
      <c r="G120" s="12"/>
      <c r="H120" s="12"/>
      <c r="I120" s="12"/>
      <c r="J120" s="141">
        <f t="shared" ref="J120:J125" si="2">AVERAGE(F120:I120)</f>
        <v>457</v>
      </c>
      <c r="K120" s="142"/>
      <c r="M120" s="8">
        <v>3</v>
      </c>
      <c r="N120" s="143">
        <v>9.1</v>
      </c>
      <c r="O120" s="144"/>
      <c r="P120" s="2"/>
    </row>
    <row r="121" spans="1:16" x14ac:dyDescent="0.2">
      <c r="A121" s="2"/>
      <c r="C121" s="9" t="s">
        <v>28</v>
      </c>
      <c r="D121" s="11">
        <v>63.5</v>
      </c>
      <c r="E121" s="11">
        <v>7.7</v>
      </c>
      <c r="F121" s="11">
        <v>912</v>
      </c>
      <c r="G121" s="11">
        <v>910</v>
      </c>
      <c r="H121" s="11">
        <v>922</v>
      </c>
      <c r="I121" s="11">
        <v>916</v>
      </c>
      <c r="J121" s="141">
        <f t="shared" si="2"/>
        <v>915</v>
      </c>
      <c r="K121" s="142"/>
      <c r="M121" s="8">
        <v>4</v>
      </c>
      <c r="N121" s="143">
        <v>9</v>
      </c>
      <c r="O121" s="144"/>
      <c r="P121" s="2"/>
    </row>
    <row r="122" spans="1:16" x14ac:dyDescent="0.2">
      <c r="A122" s="2"/>
      <c r="C122" s="9" t="s">
        <v>29</v>
      </c>
      <c r="D122" s="11">
        <v>60.08</v>
      </c>
      <c r="E122" s="11">
        <v>8.8000000000000007</v>
      </c>
      <c r="F122" s="11">
        <v>597</v>
      </c>
      <c r="G122" s="11">
        <v>576</v>
      </c>
      <c r="H122" s="11">
        <v>551</v>
      </c>
      <c r="I122" s="11">
        <v>532</v>
      </c>
      <c r="J122" s="141">
        <f t="shared" si="2"/>
        <v>564</v>
      </c>
      <c r="K122" s="142"/>
      <c r="M122" s="8">
        <v>5</v>
      </c>
      <c r="N122" s="143">
        <v>8.8000000000000007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355</v>
      </c>
      <c r="G123" s="62">
        <v>351</v>
      </c>
      <c r="H123" s="62">
        <v>389</v>
      </c>
      <c r="I123" s="62">
        <v>423</v>
      </c>
      <c r="J123" s="141">
        <f t="shared" si="2"/>
        <v>379.5</v>
      </c>
      <c r="K123" s="142"/>
      <c r="M123" s="13">
        <v>6</v>
      </c>
      <c r="N123" s="145">
        <v>8.5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235</v>
      </c>
      <c r="G124" s="62">
        <v>261</v>
      </c>
      <c r="H124" s="62">
        <v>275</v>
      </c>
      <c r="I124" s="62">
        <v>280</v>
      </c>
      <c r="J124" s="141">
        <f t="shared" si="2"/>
        <v>262.75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59.49</v>
      </c>
      <c r="E125" s="15">
        <v>7.7</v>
      </c>
      <c r="F125" s="15">
        <v>237</v>
      </c>
      <c r="G125" s="15">
        <v>264</v>
      </c>
      <c r="H125" s="15">
        <v>275</v>
      </c>
      <c r="I125" s="15">
        <v>281</v>
      </c>
      <c r="J125" s="147">
        <f t="shared" si="2"/>
        <v>264.25</v>
      </c>
      <c r="K125" s="148"/>
      <c r="M125" s="66" t="s">
        <v>37</v>
      </c>
      <c r="N125" s="64">
        <v>3.52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17.73</v>
      </c>
      <c r="E128" s="11">
        <v>10</v>
      </c>
      <c r="F128" s="22">
        <v>1162</v>
      </c>
      <c r="G128" s="16"/>
      <c r="H128" s="23" t="s">
        <v>25</v>
      </c>
      <c r="I128" s="136">
        <v>6.22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62.87</v>
      </c>
      <c r="E129" s="11"/>
      <c r="F129" s="22">
        <v>247</v>
      </c>
      <c r="G129" s="16"/>
      <c r="H129" s="27" t="s">
        <v>27</v>
      </c>
      <c r="I129" s="138">
        <v>5.85</v>
      </c>
      <c r="J129" s="138"/>
      <c r="K129" s="139"/>
      <c r="M129" s="64">
        <v>6.8</v>
      </c>
      <c r="N129" s="28">
        <v>80</v>
      </c>
      <c r="O129" s="65">
        <v>0.03</v>
      </c>
      <c r="P129" s="2"/>
    </row>
    <row r="130" spans="1:16" ht="15" customHeight="1" x14ac:dyDescent="0.2">
      <c r="A130" s="2"/>
      <c r="C130" s="21" t="s">
        <v>47</v>
      </c>
      <c r="D130" s="11">
        <v>64.900000000000006</v>
      </c>
      <c r="E130" s="11"/>
      <c r="F130" s="22">
        <v>241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67.930000000000007</v>
      </c>
      <c r="E132" s="11"/>
      <c r="F132" s="22">
        <v>245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72.56</v>
      </c>
      <c r="E133" s="11"/>
      <c r="F133" s="22">
        <v>1542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5.5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75.260000000000005</v>
      </c>
      <c r="E134" s="11">
        <v>7</v>
      </c>
      <c r="F134" s="22">
        <v>472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531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74.63</v>
      </c>
      <c r="E136" s="11">
        <v>6.5</v>
      </c>
      <c r="F136" s="22">
        <v>975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0.38360655737704918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1094</v>
      </c>
      <c r="G137" s="16"/>
      <c r="M137" s="121" t="s">
        <v>64</v>
      </c>
      <c r="N137" s="122"/>
      <c r="O137" s="37">
        <f>(J122-J123)/J122</f>
        <v>0.3271276595744681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0.30764163372859027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-5.708848715509039E-3</v>
      </c>
      <c r="P139" s="2"/>
    </row>
    <row r="140" spans="1:16" x14ac:dyDescent="0.2">
      <c r="A140" s="2"/>
      <c r="B140" s="41"/>
      <c r="C140" s="45" t="s">
        <v>71</v>
      </c>
      <c r="D140" s="33">
        <v>91.7</v>
      </c>
      <c r="E140" s="33"/>
      <c r="F140" s="34"/>
      <c r="G140" s="46"/>
      <c r="H140" s="47" t="s">
        <v>25</v>
      </c>
      <c r="I140" s="33">
        <v>356</v>
      </c>
      <c r="J140" s="33">
        <v>277</v>
      </c>
      <c r="K140" s="34">
        <f>I140-J140</f>
        <v>79</v>
      </c>
      <c r="M140" s="126" t="s">
        <v>72</v>
      </c>
      <c r="N140" s="127"/>
      <c r="O140" s="69">
        <f>(J122-J125)/J122</f>
        <v>0.53147163120567376</v>
      </c>
      <c r="P140" s="2"/>
    </row>
    <row r="141" spans="1:16" x14ac:dyDescent="0.2">
      <c r="A141" s="2"/>
      <c r="B141" s="41"/>
      <c r="C141" s="45" t="s">
        <v>73</v>
      </c>
      <c r="D141" s="33">
        <v>72.95</v>
      </c>
      <c r="E141" s="33">
        <v>68.59</v>
      </c>
      <c r="F141" s="34">
        <v>94.02</v>
      </c>
      <c r="G141" s="48">
        <v>5.5</v>
      </c>
      <c r="H141" s="64" t="s">
        <v>27</v>
      </c>
      <c r="I141" s="35">
        <v>239</v>
      </c>
      <c r="J141" s="35">
        <v>207</v>
      </c>
      <c r="K141" s="36">
        <f>I141-J141</f>
        <v>32</v>
      </c>
      <c r="L141" s="49"/>
      <c r="M141" s="116" t="s">
        <v>74</v>
      </c>
      <c r="N141" s="117"/>
      <c r="O141" s="70">
        <f>(J121-J125)/J121</f>
        <v>0.71120218579234973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76.400000000000006</v>
      </c>
      <c r="E142" s="33">
        <v>65.150000000000006</v>
      </c>
      <c r="F142" s="34">
        <v>85.27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75.150000000000006</v>
      </c>
      <c r="E143" s="33">
        <v>56.1</v>
      </c>
      <c r="F143" s="34">
        <v>74.650000000000006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55.35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91.25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 t="s">
        <v>751</v>
      </c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754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756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721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 t="s">
        <v>755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752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753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757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 t="s">
        <v>758</v>
      </c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035-D06C-4105-9545-EE1DE758FB86}">
  <dimension ref="A1:S171"/>
  <sheetViews>
    <sheetView topLeftCell="C1" zoomScale="110" zoomScaleNormal="110" workbookViewId="0">
      <selection activeCell="Q119" sqref="Q119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148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847.16666666666663</v>
      </c>
    </row>
    <row r="7" spans="1:19" x14ac:dyDescent="0.2">
      <c r="A7" s="2"/>
      <c r="C7" s="9" t="s">
        <v>24</v>
      </c>
      <c r="D7" s="10"/>
      <c r="E7" s="10"/>
      <c r="F7" s="11">
        <v>602</v>
      </c>
      <c r="G7" s="12"/>
      <c r="H7" s="12"/>
      <c r="I7" s="12"/>
      <c r="J7" s="141">
        <f>AVERAGE(F7:I7)</f>
        <v>602</v>
      </c>
      <c r="K7" s="142"/>
      <c r="M7" s="8">
        <v>2</v>
      </c>
      <c r="N7" s="143">
        <v>9.4</v>
      </c>
      <c r="O7" s="144"/>
      <c r="P7" s="2"/>
      <c r="R7" s="55" t="s">
        <v>25</v>
      </c>
      <c r="S7" s="71">
        <f>AVERAGE(J10,J67,J122)</f>
        <v>483.66666666666669</v>
      </c>
    </row>
    <row r="8" spans="1:19" x14ac:dyDescent="0.2">
      <c r="A8" s="2"/>
      <c r="C8" s="9" t="s">
        <v>26</v>
      </c>
      <c r="D8" s="10"/>
      <c r="E8" s="10"/>
      <c r="F8" s="11">
        <v>478</v>
      </c>
      <c r="G8" s="12"/>
      <c r="H8" s="12"/>
      <c r="I8" s="12"/>
      <c r="J8" s="141">
        <f t="shared" ref="J8:J13" si="0">AVERAGE(F8:I8)</f>
        <v>478</v>
      </c>
      <c r="K8" s="142"/>
      <c r="M8" s="8">
        <v>3</v>
      </c>
      <c r="N8" s="143">
        <v>9.1</v>
      </c>
      <c r="O8" s="144"/>
      <c r="P8" s="2"/>
      <c r="R8" s="55" t="s">
        <v>27</v>
      </c>
      <c r="S8" s="72">
        <f>AVERAGE(J13,J70,J125)</f>
        <v>280</v>
      </c>
    </row>
    <row r="9" spans="1:19" x14ac:dyDescent="0.2">
      <c r="A9" s="2"/>
      <c r="C9" s="9" t="s">
        <v>28</v>
      </c>
      <c r="D9" s="11">
        <v>62.45</v>
      </c>
      <c r="E9" s="11">
        <v>6.7</v>
      </c>
      <c r="F9" s="11">
        <v>935</v>
      </c>
      <c r="G9" s="11">
        <v>951</v>
      </c>
      <c r="H9" s="11">
        <v>979</v>
      </c>
      <c r="I9" s="11">
        <v>960</v>
      </c>
      <c r="J9" s="141">
        <f t="shared" si="0"/>
        <v>956.25</v>
      </c>
      <c r="K9" s="142"/>
      <c r="M9" s="8">
        <v>4</v>
      </c>
      <c r="N9" s="143">
        <v>8.8000000000000007</v>
      </c>
      <c r="O9" s="144"/>
      <c r="P9" s="2"/>
      <c r="R9" s="73" t="s">
        <v>32</v>
      </c>
      <c r="S9" s="74">
        <f>S6-S8</f>
        <v>567.16666666666663</v>
      </c>
    </row>
    <row r="10" spans="1:19" x14ac:dyDescent="0.2">
      <c r="A10" s="2"/>
      <c r="C10" s="9" t="s">
        <v>29</v>
      </c>
      <c r="D10" s="11">
        <v>63.39</v>
      </c>
      <c r="E10" s="11">
        <v>8.1999999999999993</v>
      </c>
      <c r="F10" s="11">
        <v>521</v>
      </c>
      <c r="G10" s="11">
        <v>512</v>
      </c>
      <c r="H10" s="11">
        <v>455</v>
      </c>
      <c r="I10" s="11">
        <v>437</v>
      </c>
      <c r="J10" s="141">
        <f t="shared" si="0"/>
        <v>481.25</v>
      </c>
      <c r="K10" s="142"/>
      <c r="M10" s="8">
        <v>5</v>
      </c>
      <c r="N10" s="143">
        <v>8.6999999999999993</v>
      </c>
      <c r="O10" s="144"/>
      <c r="P10" s="2"/>
      <c r="R10" s="73" t="s">
        <v>30</v>
      </c>
      <c r="S10" s="75">
        <f>S7-S8</f>
        <v>203.66666666666669</v>
      </c>
    </row>
    <row r="11" spans="1:19" x14ac:dyDescent="0.2">
      <c r="A11" s="2"/>
      <c r="C11" s="9" t="s">
        <v>31</v>
      </c>
      <c r="D11" s="11"/>
      <c r="E11" s="11"/>
      <c r="F11" s="11">
        <v>365</v>
      </c>
      <c r="G11" s="62">
        <v>317</v>
      </c>
      <c r="H11" s="62">
        <v>302</v>
      </c>
      <c r="I11" s="62">
        <v>309</v>
      </c>
      <c r="J11" s="141">
        <f t="shared" si="0"/>
        <v>323.25</v>
      </c>
      <c r="K11" s="142"/>
      <c r="M11" s="13">
        <v>6</v>
      </c>
      <c r="N11" s="145">
        <v>8.4</v>
      </c>
      <c r="O11" s="146"/>
      <c r="P11" s="2"/>
      <c r="R11" s="76" t="s">
        <v>39</v>
      </c>
      <c r="S11" s="80">
        <f>S9/S6</f>
        <v>0.66948652370647255</v>
      </c>
    </row>
    <row r="12" spans="1:19" x14ac:dyDescent="0.2">
      <c r="A12" s="2"/>
      <c r="C12" s="9" t="s">
        <v>33</v>
      </c>
      <c r="D12" s="11"/>
      <c r="E12" s="11"/>
      <c r="F12" s="11">
        <v>285</v>
      </c>
      <c r="G12" s="62">
        <v>289</v>
      </c>
      <c r="H12" s="62">
        <v>291</v>
      </c>
      <c r="I12" s="62">
        <v>293</v>
      </c>
      <c r="J12" s="141">
        <f t="shared" si="0"/>
        <v>289.5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0.42108890420399725</v>
      </c>
    </row>
    <row r="13" spans="1:19" x14ac:dyDescent="0.2">
      <c r="A13" s="2"/>
      <c r="C13" s="14" t="s">
        <v>36</v>
      </c>
      <c r="D13" s="15">
        <v>62.39</v>
      </c>
      <c r="E13" s="15">
        <v>7.7</v>
      </c>
      <c r="F13" s="15">
        <v>282</v>
      </c>
      <c r="G13" s="15">
        <v>284</v>
      </c>
      <c r="H13" s="15">
        <v>288</v>
      </c>
      <c r="I13" s="15">
        <v>290</v>
      </c>
      <c r="J13" s="147">
        <f t="shared" si="0"/>
        <v>286</v>
      </c>
      <c r="K13" s="148"/>
      <c r="M13" s="66" t="s">
        <v>37</v>
      </c>
      <c r="N13" s="64">
        <v>3.69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28.95</v>
      </c>
      <c r="E16" s="11">
        <v>8.3000000000000007</v>
      </c>
      <c r="F16" s="22">
        <v>1055</v>
      </c>
      <c r="G16" s="16"/>
      <c r="H16" s="23" t="s">
        <v>25</v>
      </c>
      <c r="I16" s="136">
        <v>5.16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65.8</v>
      </c>
      <c r="E17" s="11"/>
      <c r="F17" s="22">
        <v>269</v>
      </c>
      <c r="G17" s="16"/>
      <c r="H17" s="27" t="s">
        <v>27</v>
      </c>
      <c r="I17" s="138">
        <v>4.93</v>
      </c>
      <c r="J17" s="138"/>
      <c r="K17" s="139"/>
      <c r="M17" s="64">
        <v>6.9</v>
      </c>
      <c r="N17" s="28">
        <v>68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66.91</v>
      </c>
      <c r="E18" s="11"/>
      <c r="F18" s="22">
        <v>267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68.72</v>
      </c>
      <c r="E20" s="11"/>
      <c r="F20" s="22">
        <v>263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5.8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73.42</v>
      </c>
      <c r="E21" s="11"/>
      <c r="F21" s="22">
        <v>1480</v>
      </c>
      <c r="G21" s="16"/>
      <c r="H21" s="128">
        <v>9</v>
      </c>
      <c r="I21" s="130">
        <v>530</v>
      </c>
      <c r="J21" s="130">
        <v>334</v>
      </c>
      <c r="K21" s="132">
        <f>((I21-J21)/I21)</f>
        <v>0.36981132075471695</v>
      </c>
      <c r="M21" s="13">
        <v>2</v>
      </c>
      <c r="N21" s="35">
        <v>5.9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75.97</v>
      </c>
      <c r="E22" s="11">
        <v>7.1</v>
      </c>
      <c r="F22" s="22">
        <v>525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512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75.2</v>
      </c>
      <c r="E24" s="11">
        <v>6.7</v>
      </c>
      <c r="F24" s="22">
        <v>996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0.49673202614379086</v>
      </c>
      <c r="P24" s="2"/>
    </row>
    <row r="25" spans="1:16" x14ac:dyDescent="0.2">
      <c r="A25" s="2"/>
      <c r="C25" s="38" t="s">
        <v>63</v>
      </c>
      <c r="D25" s="15"/>
      <c r="E25" s="15"/>
      <c r="F25" s="39">
        <v>983</v>
      </c>
      <c r="G25" s="16"/>
      <c r="M25" s="121" t="s">
        <v>64</v>
      </c>
      <c r="N25" s="122"/>
      <c r="O25" s="37">
        <f>(J10-J11)/J10</f>
        <v>0.32831168831168833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0.10440835266821345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1.2089810017271158E-2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91.5</v>
      </c>
      <c r="E28" s="33"/>
      <c r="F28" s="34"/>
      <c r="G28" s="46"/>
      <c r="H28" s="47" t="s">
        <v>25</v>
      </c>
      <c r="I28" s="33">
        <v>315</v>
      </c>
      <c r="J28" s="33">
        <v>262</v>
      </c>
      <c r="K28" s="34">
        <f>I28-J28</f>
        <v>53</v>
      </c>
      <c r="M28" s="126" t="s">
        <v>72</v>
      </c>
      <c r="N28" s="127"/>
      <c r="O28" s="69">
        <f>(J10-J13)/J10</f>
        <v>0.40571428571428569</v>
      </c>
      <c r="P28" s="2"/>
    </row>
    <row r="29" spans="1:16" x14ac:dyDescent="0.2">
      <c r="A29" s="2"/>
      <c r="B29" s="41"/>
      <c r="C29" s="45" t="s">
        <v>73</v>
      </c>
      <c r="D29" s="33">
        <v>72.8</v>
      </c>
      <c r="E29" s="33">
        <v>68.64</v>
      </c>
      <c r="F29" s="34">
        <v>94.29</v>
      </c>
      <c r="G29" s="48">
        <v>5.7</v>
      </c>
      <c r="H29" s="64" t="s">
        <v>27</v>
      </c>
      <c r="I29" s="35">
        <v>193</v>
      </c>
      <c r="J29" s="35">
        <v>165</v>
      </c>
      <c r="K29" s="36">
        <f>I29-J29</f>
        <v>28</v>
      </c>
      <c r="L29" s="49"/>
      <c r="M29" s="116" t="s">
        <v>74</v>
      </c>
      <c r="N29" s="117"/>
      <c r="O29" s="70">
        <f>(J9-J13)/J9</f>
        <v>0.70091503267973854</v>
      </c>
      <c r="P29" s="2"/>
    </row>
    <row r="30" spans="1:16" ht="15" customHeight="1" x14ac:dyDescent="0.2">
      <c r="A30" s="2"/>
      <c r="B30" s="41"/>
      <c r="C30" s="45" t="s">
        <v>75</v>
      </c>
      <c r="D30" s="33">
        <v>76.150000000000006</v>
      </c>
      <c r="E30" s="33">
        <v>65.02</v>
      </c>
      <c r="F30" s="34">
        <v>85.38</v>
      </c>
      <c r="P30" s="2"/>
    </row>
    <row r="31" spans="1:16" ht="15" customHeight="1" x14ac:dyDescent="0.2">
      <c r="A31" s="2"/>
      <c r="B31" s="41"/>
      <c r="C31" s="45" t="s">
        <v>76</v>
      </c>
      <c r="D31" s="33">
        <v>75.349999999999994</v>
      </c>
      <c r="E31" s="33">
        <v>56.35</v>
      </c>
      <c r="F31" s="34">
        <v>74.78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52.9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91.3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759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761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762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406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763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760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764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765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766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12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625</v>
      </c>
      <c r="G64" s="12"/>
      <c r="H64" s="12"/>
      <c r="I64" s="12"/>
      <c r="J64" s="141">
        <f>AVERAGE(F64:I64)</f>
        <v>625</v>
      </c>
      <c r="K64" s="142"/>
      <c r="M64" s="8">
        <v>2</v>
      </c>
      <c r="N64" s="143">
        <v>9.3000000000000007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541</v>
      </c>
      <c r="G65" s="12"/>
      <c r="H65" s="12"/>
      <c r="I65" s="12"/>
      <c r="J65" s="141">
        <f t="shared" ref="J65:J70" si="1">AVERAGE(F65:I65)</f>
        <v>541</v>
      </c>
      <c r="K65" s="142"/>
      <c r="M65" s="8">
        <v>3</v>
      </c>
      <c r="N65" s="143">
        <v>9.1999999999999993</v>
      </c>
      <c r="O65" s="144"/>
      <c r="P65" s="2"/>
    </row>
    <row r="66" spans="1:16" ht="15" customHeight="1" x14ac:dyDescent="0.2">
      <c r="A66" s="2"/>
      <c r="C66" s="9" t="s">
        <v>28</v>
      </c>
      <c r="D66" s="11">
        <v>38.75</v>
      </c>
      <c r="E66" s="11">
        <v>6.8</v>
      </c>
      <c r="F66" s="11">
        <v>1124</v>
      </c>
      <c r="G66" s="11">
        <v>989</v>
      </c>
      <c r="H66" s="11">
        <v>1100</v>
      </c>
      <c r="I66" s="11">
        <v>615</v>
      </c>
      <c r="J66" s="141">
        <f t="shared" si="1"/>
        <v>957</v>
      </c>
      <c r="K66" s="142"/>
      <c r="M66" s="8">
        <v>4</v>
      </c>
      <c r="N66" s="143">
        <v>8.9</v>
      </c>
      <c r="O66" s="144"/>
      <c r="P66" s="2"/>
    </row>
    <row r="67" spans="1:16" ht="15" customHeight="1" x14ac:dyDescent="0.2">
      <c r="A67" s="2"/>
      <c r="C67" s="9" t="s">
        <v>29</v>
      </c>
      <c r="D67" s="11">
        <v>61.24</v>
      </c>
      <c r="E67" s="11">
        <v>8.6999999999999993</v>
      </c>
      <c r="F67" s="11">
        <v>461</v>
      </c>
      <c r="G67" s="11">
        <v>460</v>
      </c>
      <c r="H67" s="11">
        <v>440</v>
      </c>
      <c r="I67" s="11">
        <v>410</v>
      </c>
      <c r="J67" s="141">
        <f t="shared" si="1"/>
        <v>442.75</v>
      </c>
      <c r="K67" s="142"/>
      <c r="M67" s="8">
        <v>5</v>
      </c>
      <c r="N67" s="143">
        <v>8.6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263</v>
      </c>
      <c r="G68" s="62">
        <v>262</v>
      </c>
      <c r="H68" s="62">
        <v>291</v>
      </c>
      <c r="I68" s="62">
        <v>285</v>
      </c>
      <c r="J68" s="141">
        <f t="shared" si="1"/>
        <v>275.25</v>
      </c>
      <c r="K68" s="142"/>
      <c r="M68" s="13">
        <v>6</v>
      </c>
      <c r="N68" s="145">
        <v>8.5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226</v>
      </c>
      <c r="G69" s="62">
        <v>275</v>
      </c>
      <c r="H69" s="62">
        <v>271</v>
      </c>
      <c r="I69" s="62">
        <v>252</v>
      </c>
      <c r="J69" s="141">
        <f t="shared" si="1"/>
        <v>256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63.78</v>
      </c>
      <c r="E70" s="15">
        <v>8</v>
      </c>
      <c r="F70" s="15">
        <v>272</v>
      </c>
      <c r="G70" s="15">
        <v>283</v>
      </c>
      <c r="H70" s="15">
        <v>287</v>
      </c>
      <c r="I70" s="15">
        <v>271</v>
      </c>
      <c r="J70" s="147">
        <f t="shared" si="1"/>
        <v>278.25</v>
      </c>
      <c r="K70" s="148"/>
      <c r="M70" s="66" t="s">
        <v>37</v>
      </c>
      <c r="N70" s="64">
        <v>4.45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12.2</v>
      </c>
      <c r="E73" s="11">
        <v>9.8000000000000007</v>
      </c>
      <c r="F73" s="22">
        <v>925</v>
      </c>
      <c r="G73" s="16"/>
      <c r="H73" s="23" t="s">
        <v>25</v>
      </c>
      <c r="I73" s="136">
        <v>5.45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69.44</v>
      </c>
      <c r="E74" s="11"/>
      <c r="F74" s="22">
        <v>285</v>
      </c>
      <c r="G74" s="16"/>
      <c r="H74" s="27" t="s">
        <v>27</v>
      </c>
      <c r="I74" s="138">
        <v>4.66</v>
      </c>
      <c r="J74" s="138"/>
      <c r="K74" s="139"/>
      <c r="M74" s="64">
        <v>6.7</v>
      </c>
      <c r="N74" s="28">
        <v>84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70.510000000000005</v>
      </c>
      <c r="E75" s="11"/>
      <c r="F75" s="22">
        <v>282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68.88</v>
      </c>
      <c r="E77" s="11"/>
      <c r="F77" s="22">
        <v>278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73.849999999999994</v>
      </c>
      <c r="E78" s="11"/>
      <c r="F78" s="22">
        <v>1632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5.5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75.849999999999994</v>
      </c>
      <c r="E79" s="11">
        <v>7.2</v>
      </c>
      <c r="F79" s="22">
        <v>545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513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74.25</v>
      </c>
      <c r="E81" s="11">
        <v>6.7</v>
      </c>
      <c r="F81" s="22">
        <v>954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0.53735632183908044</v>
      </c>
      <c r="P81" s="2"/>
    </row>
    <row r="82" spans="1:16" x14ac:dyDescent="0.2">
      <c r="A82" s="2"/>
      <c r="C82" s="38" t="s">
        <v>63</v>
      </c>
      <c r="D82" s="15"/>
      <c r="E82" s="15"/>
      <c r="F82" s="39">
        <v>922</v>
      </c>
      <c r="G82" s="16"/>
      <c r="M82" s="121" t="s">
        <v>64</v>
      </c>
      <c r="N82" s="122"/>
      <c r="O82" s="37">
        <f>(J67-J68)/J67</f>
        <v>0.37831733483907398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6.9936421435059043E-2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-8.69140625E-2</v>
      </c>
      <c r="P84" s="2"/>
    </row>
    <row r="85" spans="1:16" x14ac:dyDescent="0.2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25</v>
      </c>
      <c r="I85" s="33">
        <v>475</v>
      </c>
      <c r="J85" s="33">
        <v>423</v>
      </c>
      <c r="K85" s="34">
        <f>I85-J85</f>
        <v>52</v>
      </c>
      <c r="M85" s="126" t="s">
        <v>72</v>
      </c>
      <c r="N85" s="127"/>
      <c r="O85" s="69">
        <f>(J67-J70)/J67</f>
        <v>0.3715415019762846</v>
      </c>
      <c r="P85" s="2"/>
    </row>
    <row r="86" spans="1:16" x14ac:dyDescent="0.2">
      <c r="A86" s="2"/>
      <c r="B86" s="41"/>
      <c r="C86" s="45" t="s">
        <v>73</v>
      </c>
      <c r="D86" s="33">
        <v>72.150000000000006</v>
      </c>
      <c r="E86" s="33">
        <v>69.010000000000005</v>
      </c>
      <c r="F86" s="34">
        <v>95.65</v>
      </c>
      <c r="G86" s="48">
        <v>5.4</v>
      </c>
      <c r="H86" s="64" t="s">
        <v>27</v>
      </c>
      <c r="I86" s="35">
        <v>285</v>
      </c>
      <c r="J86" s="35">
        <v>247</v>
      </c>
      <c r="K86" s="36">
        <f>I86-J86</f>
        <v>38</v>
      </c>
      <c r="L86" s="49"/>
      <c r="M86" s="116" t="s">
        <v>74</v>
      </c>
      <c r="N86" s="117"/>
      <c r="O86" s="70">
        <f>(J66-J70)/J66</f>
        <v>0.70924764890282133</v>
      </c>
      <c r="P86" s="2"/>
    </row>
    <row r="87" spans="1:16" ht="15" customHeight="1" x14ac:dyDescent="0.2">
      <c r="A87" s="2"/>
      <c r="B87" s="41"/>
      <c r="C87" s="45" t="s">
        <v>75</v>
      </c>
      <c r="D87" s="33">
        <v>76.349999999999994</v>
      </c>
      <c r="E87" s="33">
        <v>63.91</v>
      </c>
      <c r="F87" s="34">
        <v>83.71</v>
      </c>
      <c r="P87" s="2"/>
    </row>
    <row r="88" spans="1:16" ht="15" customHeight="1" x14ac:dyDescent="0.2">
      <c r="A88" s="2"/>
      <c r="B88" s="41"/>
      <c r="C88" s="45" t="s">
        <v>76</v>
      </c>
      <c r="D88" s="33">
        <v>75.25</v>
      </c>
      <c r="E88" s="33">
        <v>55.34</v>
      </c>
      <c r="F88" s="34">
        <v>73.55</v>
      </c>
      <c r="P88" s="2"/>
    </row>
    <row r="89" spans="1:16" ht="15" customHeight="1" x14ac:dyDescent="0.2">
      <c r="A89" s="2"/>
      <c r="B89" s="41"/>
      <c r="C89" s="50" t="s">
        <v>77</v>
      </c>
      <c r="D89" s="96">
        <v>54.88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91.54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 t="s">
        <v>767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768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 t="s">
        <v>769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770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771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772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774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773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 t="s">
        <v>775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776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777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162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778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113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584</v>
      </c>
      <c r="G119" s="12"/>
      <c r="H119" s="12"/>
      <c r="I119" s="12"/>
      <c r="J119" s="141">
        <f>AVERAGE(F119:I119)</f>
        <v>584</v>
      </c>
      <c r="K119" s="142"/>
      <c r="M119" s="8">
        <v>2</v>
      </c>
      <c r="N119" s="143">
        <v>9.8000000000000007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474</v>
      </c>
      <c r="G120" s="12"/>
      <c r="H120" s="12"/>
      <c r="I120" s="12"/>
      <c r="J120" s="141">
        <f t="shared" ref="J120:J125" si="2">AVERAGE(F120:I120)</f>
        <v>474</v>
      </c>
      <c r="K120" s="142"/>
      <c r="M120" s="8">
        <v>3</v>
      </c>
      <c r="N120" s="143">
        <v>9.5</v>
      </c>
      <c r="O120" s="144"/>
      <c r="P120" s="2"/>
    </row>
    <row r="121" spans="1:16" x14ac:dyDescent="0.2">
      <c r="A121" s="2"/>
      <c r="C121" s="9" t="s">
        <v>28</v>
      </c>
      <c r="D121" s="11">
        <v>48.49</v>
      </c>
      <c r="E121" s="11">
        <v>8.6999999999999993</v>
      </c>
      <c r="F121" s="11">
        <v>601</v>
      </c>
      <c r="G121" s="11">
        <v>619</v>
      </c>
      <c r="H121" s="11">
        <v>627</v>
      </c>
      <c r="I121" s="11">
        <v>666</v>
      </c>
      <c r="J121" s="141">
        <f t="shared" si="2"/>
        <v>628.25</v>
      </c>
      <c r="K121" s="142"/>
      <c r="M121" s="8">
        <v>4</v>
      </c>
      <c r="N121" s="143">
        <v>9.1</v>
      </c>
      <c r="O121" s="144"/>
      <c r="P121" s="2"/>
    </row>
    <row r="122" spans="1:16" x14ac:dyDescent="0.2">
      <c r="A122" s="2"/>
      <c r="C122" s="9" t="s">
        <v>29</v>
      </c>
      <c r="D122" s="11">
        <v>48.77</v>
      </c>
      <c r="E122" s="11">
        <v>8.8000000000000007</v>
      </c>
      <c r="F122" s="11">
        <v>529</v>
      </c>
      <c r="G122" s="11">
        <v>522</v>
      </c>
      <c r="H122" s="11">
        <v>517</v>
      </c>
      <c r="I122" s="11">
        <v>540</v>
      </c>
      <c r="J122" s="141">
        <f t="shared" si="2"/>
        <v>527</v>
      </c>
      <c r="K122" s="142"/>
      <c r="M122" s="8">
        <v>5</v>
      </c>
      <c r="N122" s="143">
        <v>8.4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384</v>
      </c>
      <c r="G123" s="62">
        <v>388</v>
      </c>
      <c r="H123" s="62">
        <v>379</v>
      </c>
      <c r="I123" s="62">
        <v>405</v>
      </c>
      <c r="J123" s="141">
        <f t="shared" si="2"/>
        <v>389</v>
      </c>
      <c r="K123" s="142"/>
      <c r="M123" s="13">
        <v>6</v>
      </c>
      <c r="N123" s="145">
        <v>8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261</v>
      </c>
      <c r="G124" s="62">
        <v>249</v>
      </c>
      <c r="H124" s="62">
        <v>248</v>
      </c>
      <c r="I124" s="62">
        <v>290</v>
      </c>
      <c r="J124" s="141">
        <f t="shared" si="2"/>
        <v>262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55.77</v>
      </c>
      <c r="E125" s="15">
        <v>8.1999999999999993</v>
      </c>
      <c r="F125" s="15">
        <v>273</v>
      </c>
      <c r="G125" s="15">
        <v>262</v>
      </c>
      <c r="H125" s="15">
        <v>265</v>
      </c>
      <c r="I125" s="15">
        <v>303</v>
      </c>
      <c r="J125" s="147">
        <f t="shared" si="2"/>
        <v>275.75</v>
      </c>
      <c r="K125" s="148"/>
      <c r="M125" s="66" t="s">
        <v>37</v>
      </c>
      <c r="N125" s="64">
        <v>4.4400000000000004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10.71</v>
      </c>
      <c r="E128" s="11">
        <v>9.6</v>
      </c>
      <c r="F128" s="22">
        <v>1307</v>
      </c>
      <c r="G128" s="16"/>
      <c r="H128" s="23" t="s">
        <v>25</v>
      </c>
      <c r="I128" s="136">
        <v>5.72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68.88</v>
      </c>
      <c r="E129" s="11"/>
      <c r="F129" s="22">
        <v>255</v>
      </c>
      <c r="G129" s="16"/>
      <c r="H129" s="27" t="s">
        <v>27</v>
      </c>
      <c r="I129" s="138">
        <v>5.15</v>
      </c>
      <c r="J129" s="138"/>
      <c r="K129" s="139"/>
      <c r="M129" s="64">
        <v>6.9</v>
      </c>
      <c r="N129" s="28">
        <v>69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69.05</v>
      </c>
      <c r="E130" s="11"/>
      <c r="F130" s="22">
        <v>270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67.92</v>
      </c>
      <c r="E132" s="11"/>
      <c r="F132" s="22">
        <v>262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74.48</v>
      </c>
      <c r="E133" s="11"/>
      <c r="F133" s="22">
        <v>1633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5.5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75.58</v>
      </c>
      <c r="E134" s="11">
        <v>7.1</v>
      </c>
      <c r="F134" s="22">
        <v>577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565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76.92</v>
      </c>
      <c r="E136" s="11">
        <v>6.6</v>
      </c>
      <c r="F136" s="22">
        <v>1092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0.16116195781933942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1077</v>
      </c>
      <c r="G137" s="16"/>
      <c r="M137" s="121" t="s">
        <v>64</v>
      </c>
      <c r="N137" s="122"/>
      <c r="O137" s="37">
        <f>(J122-J123)/J122</f>
        <v>0.26185958254269448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0.32647814910025708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-5.2480916030534348E-2</v>
      </c>
      <c r="P139" s="2"/>
    </row>
    <row r="140" spans="1:16" x14ac:dyDescent="0.2">
      <c r="A140" s="2"/>
      <c r="B140" s="41"/>
      <c r="C140" s="45" t="s">
        <v>71</v>
      </c>
      <c r="D140" s="33">
        <v>91.14</v>
      </c>
      <c r="E140" s="33"/>
      <c r="F140" s="34"/>
      <c r="G140" s="46"/>
      <c r="H140" s="47" t="s">
        <v>25</v>
      </c>
      <c r="I140" s="33">
        <v>777</v>
      </c>
      <c r="J140" s="33">
        <v>679</v>
      </c>
      <c r="K140" s="34">
        <f>I140-J140</f>
        <v>98</v>
      </c>
      <c r="M140" s="126" t="s">
        <v>72</v>
      </c>
      <c r="N140" s="127"/>
      <c r="O140" s="69">
        <f>(J122-J125)/J122</f>
        <v>0.47675521821631878</v>
      </c>
      <c r="P140" s="2"/>
    </row>
    <row r="141" spans="1:16" x14ac:dyDescent="0.2">
      <c r="A141" s="2"/>
      <c r="B141" s="41"/>
      <c r="C141" s="45" t="s">
        <v>73</v>
      </c>
      <c r="D141" s="33">
        <v>73.150000000000006</v>
      </c>
      <c r="E141" s="33">
        <v>68.790000000000006</v>
      </c>
      <c r="F141" s="34">
        <v>94.04</v>
      </c>
      <c r="G141" s="48">
        <v>5.6</v>
      </c>
      <c r="H141" s="64" t="s">
        <v>27</v>
      </c>
      <c r="I141" s="35">
        <v>303</v>
      </c>
      <c r="J141" s="35">
        <v>277</v>
      </c>
      <c r="K141" s="36">
        <f>I141-J141</f>
        <v>26</v>
      </c>
      <c r="L141" s="49"/>
      <c r="M141" s="116" t="s">
        <v>74</v>
      </c>
      <c r="N141" s="117"/>
      <c r="O141" s="70">
        <f>(J121-J125)/J121</f>
        <v>0.56108237166732988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78.05</v>
      </c>
      <c r="E142" s="33">
        <v>64.78</v>
      </c>
      <c r="F142" s="34">
        <v>83.01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76.650000000000006</v>
      </c>
      <c r="E143" s="33">
        <v>55.2</v>
      </c>
      <c r="F143" s="34">
        <v>72.02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55.58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90.88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779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783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784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785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782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780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781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786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787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1AE-3F11-493F-BDCF-8A63DF7C0046}">
  <dimension ref="A1:S171"/>
  <sheetViews>
    <sheetView topLeftCell="A24" zoomScale="85" zoomScaleNormal="85" workbookViewId="0">
      <selection activeCell="R122" sqref="R122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148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804.75</v>
      </c>
    </row>
    <row r="7" spans="1:19" x14ac:dyDescent="0.2">
      <c r="A7" s="2"/>
      <c r="C7" s="9" t="s">
        <v>24</v>
      </c>
      <c r="D7" s="10"/>
      <c r="E7" s="10"/>
      <c r="F7" s="11">
        <v>597</v>
      </c>
      <c r="G7" s="12"/>
      <c r="H7" s="12"/>
      <c r="I7" s="12"/>
      <c r="J7" s="141">
        <f>AVERAGE(F7:I7)</f>
        <v>597</v>
      </c>
      <c r="K7" s="142"/>
      <c r="M7" s="8">
        <v>2</v>
      </c>
      <c r="N7" s="143">
        <v>10.1</v>
      </c>
      <c r="O7" s="144"/>
      <c r="P7" s="2"/>
      <c r="R7" s="55" t="s">
        <v>25</v>
      </c>
      <c r="S7" s="71">
        <f>AVERAGE(J10,J67,J122)</f>
        <v>644.08333333333337</v>
      </c>
    </row>
    <row r="8" spans="1:19" x14ac:dyDescent="0.2">
      <c r="A8" s="2"/>
      <c r="C8" s="9" t="s">
        <v>26</v>
      </c>
      <c r="D8" s="10"/>
      <c r="E8" s="10"/>
      <c r="F8" s="11">
        <v>485</v>
      </c>
      <c r="G8" s="12"/>
      <c r="H8" s="12"/>
      <c r="I8" s="12"/>
      <c r="J8" s="141">
        <f t="shared" ref="J8:J13" si="0">AVERAGE(F8:I8)</f>
        <v>485</v>
      </c>
      <c r="K8" s="142"/>
      <c r="M8" s="8">
        <v>3</v>
      </c>
      <c r="N8" s="143">
        <v>9.9</v>
      </c>
      <c r="O8" s="144"/>
      <c r="P8" s="2"/>
      <c r="R8" s="55" t="s">
        <v>27</v>
      </c>
      <c r="S8" s="72">
        <f>AVERAGE(J13,J70,J125)</f>
        <v>427.91666666666669</v>
      </c>
    </row>
    <row r="9" spans="1:19" x14ac:dyDescent="0.2">
      <c r="A9" s="2"/>
      <c r="C9" s="9" t="s">
        <v>28</v>
      </c>
      <c r="D9" s="11">
        <v>46.97</v>
      </c>
      <c r="E9" s="11">
        <v>6.8</v>
      </c>
      <c r="F9" s="11">
        <v>590</v>
      </c>
      <c r="G9" s="11">
        <v>389</v>
      </c>
      <c r="H9" s="11">
        <v>891</v>
      </c>
      <c r="I9" s="11">
        <v>870</v>
      </c>
      <c r="J9" s="141">
        <f t="shared" si="0"/>
        <v>685</v>
      </c>
      <c r="K9" s="142"/>
      <c r="M9" s="8">
        <v>4</v>
      </c>
      <c r="N9" s="143">
        <v>9.8000000000000007</v>
      </c>
      <c r="O9" s="144"/>
      <c r="P9" s="2"/>
      <c r="R9" s="73" t="s">
        <v>32</v>
      </c>
      <c r="S9" s="74">
        <f>S6-S8</f>
        <v>376.83333333333331</v>
      </c>
    </row>
    <row r="10" spans="1:19" x14ac:dyDescent="0.2">
      <c r="A10" s="2"/>
      <c r="C10" s="9" t="s">
        <v>29</v>
      </c>
      <c r="D10" s="11">
        <v>41.54</v>
      </c>
      <c r="E10" s="11">
        <v>10.4</v>
      </c>
      <c r="F10" s="11">
        <v>719</v>
      </c>
      <c r="G10" s="11">
        <v>816</v>
      </c>
      <c r="H10" s="11">
        <v>825</v>
      </c>
      <c r="I10" s="11">
        <v>796</v>
      </c>
      <c r="J10" s="141">
        <f t="shared" si="0"/>
        <v>789</v>
      </c>
      <c r="K10" s="142"/>
      <c r="M10" s="8">
        <v>5</v>
      </c>
      <c r="N10" s="143">
        <v>8.5</v>
      </c>
      <c r="O10" s="144"/>
      <c r="P10" s="2"/>
      <c r="R10" s="73" t="s">
        <v>30</v>
      </c>
      <c r="S10" s="75">
        <f>S7-S8</f>
        <v>216.16666666666669</v>
      </c>
    </row>
    <row r="11" spans="1:19" x14ac:dyDescent="0.2">
      <c r="A11" s="2"/>
      <c r="C11" s="9" t="s">
        <v>31</v>
      </c>
      <c r="D11" s="11"/>
      <c r="E11" s="11"/>
      <c r="F11" s="11">
        <v>603</v>
      </c>
      <c r="G11" s="62">
        <v>712</v>
      </c>
      <c r="H11" s="62">
        <v>692</v>
      </c>
      <c r="I11" s="62">
        <v>609</v>
      </c>
      <c r="J11" s="141">
        <f t="shared" si="0"/>
        <v>654</v>
      </c>
      <c r="K11" s="142"/>
      <c r="M11" s="13">
        <v>6</v>
      </c>
      <c r="N11" s="145">
        <v>7</v>
      </c>
      <c r="O11" s="146"/>
      <c r="P11" s="2"/>
      <c r="R11" s="76" t="s">
        <v>39</v>
      </c>
      <c r="S11" s="80">
        <f>S9/S6</f>
        <v>0.46826136481308894</v>
      </c>
    </row>
    <row r="12" spans="1:19" x14ac:dyDescent="0.2">
      <c r="A12" s="2"/>
      <c r="C12" s="9" t="s">
        <v>33</v>
      </c>
      <c r="D12" s="11"/>
      <c r="E12" s="11"/>
      <c r="F12" s="11">
        <v>593</v>
      </c>
      <c r="G12" s="62">
        <v>650</v>
      </c>
      <c r="H12" s="62">
        <v>581</v>
      </c>
      <c r="I12" s="62">
        <v>563</v>
      </c>
      <c r="J12" s="141">
        <f t="shared" si="0"/>
        <v>596.75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0.33561909690775005</v>
      </c>
    </row>
    <row r="13" spans="1:19" x14ac:dyDescent="0.2">
      <c r="A13" s="2"/>
      <c r="C13" s="14" t="s">
        <v>36</v>
      </c>
      <c r="D13" s="15">
        <v>41.95</v>
      </c>
      <c r="E13" s="15">
        <v>10</v>
      </c>
      <c r="F13" s="15">
        <v>590</v>
      </c>
      <c r="G13" s="15">
        <v>648</v>
      </c>
      <c r="H13" s="15">
        <v>579</v>
      </c>
      <c r="I13" s="15">
        <v>560</v>
      </c>
      <c r="J13" s="147">
        <f t="shared" si="0"/>
        <v>594.25</v>
      </c>
      <c r="K13" s="148"/>
      <c r="M13" s="66" t="s">
        <v>37</v>
      </c>
      <c r="N13" s="64"/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5.98</v>
      </c>
      <c r="E16" s="11">
        <v>5.9</v>
      </c>
      <c r="F16" s="22">
        <v>390</v>
      </c>
      <c r="G16" s="16"/>
      <c r="H16" s="23" t="s">
        <v>25</v>
      </c>
      <c r="I16" s="136">
        <v>6.28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52.11</v>
      </c>
      <c r="E17" s="11"/>
      <c r="F17" s="22">
        <v>538</v>
      </c>
      <c r="G17" s="16"/>
      <c r="H17" s="27" t="s">
        <v>27</v>
      </c>
      <c r="I17" s="138">
        <v>6.06</v>
      </c>
      <c r="J17" s="138"/>
      <c r="K17" s="139"/>
      <c r="M17" s="64">
        <v>6.8</v>
      </c>
      <c r="N17" s="28">
        <v>55</v>
      </c>
      <c r="O17" s="65">
        <v>0.03</v>
      </c>
      <c r="P17" s="2"/>
    </row>
    <row r="18" spans="1:16" x14ac:dyDescent="0.2">
      <c r="A18" s="2"/>
      <c r="C18" s="21" t="s">
        <v>47</v>
      </c>
      <c r="D18" s="11">
        <v>51.53</v>
      </c>
      <c r="E18" s="11"/>
      <c r="F18" s="22">
        <v>535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59.24</v>
      </c>
      <c r="E20" s="11"/>
      <c r="F20" s="22">
        <v>531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74.25</v>
      </c>
      <c r="E21" s="11"/>
      <c r="F21" s="22">
        <v>1591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72.400000000000006</v>
      </c>
      <c r="E22" s="11">
        <v>6.8</v>
      </c>
      <c r="F22" s="22">
        <v>696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683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74.319999999999993</v>
      </c>
      <c r="E24" s="11">
        <v>5.8</v>
      </c>
      <c r="F24" s="22">
        <v>1130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-0.15182481751824817</v>
      </c>
      <c r="P24" s="2"/>
    </row>
    <row r="25" spans="1:16" x14ac:dyDescent="0.2">
      <c r="A25" s="2"/>
      <c r="C25" s="38" t="s">
        <v>63</v>
      </c>
      <c r="D25" s="15"/>
      <c r="E25" s="15"/>
      <c r="F25" s="39">
        <v>1119</v>
      </c>
      <c r="G25" s="16"/>
      <c r="M25" s="121" t="s">
        <v>64</v>
      </c>
      <c r="N25" s="122"/>
      <c r="O25" s="37">
        <f>(J10-J11)/J10</f>
        <v>0.17110266159695817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8.7538226299694183E-2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4.1893590280687055E-3</v>
      </c>
      <c r="P27" s="2"/>
    </row>
    <row r="28" spans="1:16" ht="15" customHeight="1" x14ac:dyDescent="0.2">
      <c r="A28" s="2"/>
      <c r="B28" s="41"/>
      <c r="C28" s="45" t="s">
        <v>71</v>
      </c>
      <c r="D28" s="33">
        <v>91.35</v>
      </c>
      <c r="E28" s="33"/>
      <c r="F28" s="34"/>
      <c r="G28" s="46"/>
      <c r="H28" s="47" t="s">
        <v>25</v>
      </c>
      <c r="I28" s="33">
        <v>340</v>
      </c>
      <c r="J28" s="33">
        <v>279</v>
      </c>
      <c r="K28" s="34">
        <f>I28-J28</f>
        <v>61</v>
      </c>
      <c r="M28" s="126" t="s">
        <v>72</v>
      </c>
      <c r="N28" s="127"/>
      <c r="O28" s="69">
        <f>(J10-J13)/J10</f>
        <v>0.24683143219264891</v>
      </c>
      <c r="P28" s="2"/>
    </row>
    <row r="29" spans="1:16" x14ac:dyDescent="0.2">
      <c r="A29" s="2"/>
      <c r="B29" s="41"/>
      <c r="C29" s="45" t="s">
        <v>73</v>
      </c>
      <c r="D29" s="33">
        <v>72.849999999999994</v>
      </c>
      <c r="E29" s="33">
        <v>68.7</v>
      </c>
      <c r="F29" s="34">
        <v>94.3</v>
      </c>
      <c r="G29" s="48">
        <v>5.8</v>
      </c>
      <c r="H29" s="64" t="s">
        <v>27</v>
      </c>
      <c r="I29" s="35">
        <v>239</v>
      </c>
      <c r="J29" s="35">
        <v>205</v>
      </c>
      <c r="K29" s="36">
        <f>I29-J29</f>
        <v>34</v>
      </c>
      <c r="L29" s="49"/>
      <c r="M29" s="116" t="s">
        <v>74</v>
      </c>
      <c r="N29" s="117"/>
      <c r="O29" s="70">
        <f>(J9-J13)/J9</f>
        <v>0.13248175182481753</v>
      </c>
      <c r="P29" s="2"/>
    </row>
    <row r="30" spans="1:16" ht="15" customHeight="1" x14ac:dyDescent="0.2">
      <c r="A30" s="2"/>
      <c r="B30" s="41"/>
      <c r="C30" s="45" t="s">
        <v>75</v>
      </c>
      <c r="D30" s="33">
        <v>77.900000000000006</v>
      </c>
      <c r="E30" s="33">
        <v>64.84</v>
      </c>
      <c r="F30" s="34">
        <v>83.23</v>
      </c>
      <c r="P30" s="2"/>
    </row>
    <row r="31" spans="1:16" ht="15" customHeight="1" x14ac:dyDescent="0.2">
      <c r="A31" s="2"/>
      <c r="B31" s="41"/>
      <c r="C31" s="45" t="s">
        <v>76</v>
      </c>
      <c r="D31" s="33">
        <v>76.400000000000006</v>
      </c>
      <c r="E31" s="33">
        <v>55.25</v>
      </c>
      <c r="F31" s="34">
        <v>72.319999999999993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52.95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91.25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788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789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790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158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791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792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793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97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622</v>
      </c>
      <c r="G64" s="12"/>
      <c r="H64" s="12"/>
      <c r="I64" s="12"/>
      <c r="J64" s="141">
        <f>AVERAGE(F64:I64)</f>
        <v>622</v>
      </c>
      <c r="K64" s="142"/>
      <c r="M64" s="8">
        <v>2</v>
      </c>
      <c r="N64" s="143">
        <v>9.9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452</v>
      </c>
      <c r="G65" s="12"/>
      <c r="H65" s="12"/>
      <c r="I65" s="12"/>
      <c r="J65" s="141">
        <f t="shared" ref="J65:J70" si="1">AVERAGE(F65:I65)</f>
        <v>452</v>
      </c>
      <c r="K65" s="142"/>
      <c r="M65" s="8">
        <v>3</v>
      </c>
      <c r="N65" s="143">
        <v>9.8000000000000007</v>
      </c>
      <c r="O65" s="144"/>
      <c r="P65" s="2"/>
    </row>
    <row r="66" spans="1:16" ht="15" customHeight="1" x14ac:dyDescent="0.2">
      <c r="A66" s="2"/>
      <c r="C66" s="9" t="s">
        <v>28</v>
      </c>
      <c r="D66" s="11">
        <v>62.38</v>
      </c>
      <c r="E66" s="11">
        <v>8.3000000000000007</v>
      </c>
      <c r="F66" s="11">
        <v>918</v>
      </c>
      <c r="G66" s="11">
        <v>906</v>
      </c>
      <c r="H66" s="11">
        <v>914</v>
      </c>
      <c r="I66" s="11">
        <v>838</v>
      </c>
      <c r="J66" s="141">
        <f t="shared" si="1"/>
        <v>894</v>
      </c>
      <c r="K66" s="142"/>
      <c r="M66" s="8">
        <v>4</v>
      </c>
      <c r="N66" s="143">
        <v>9.6</v>
      </c>
      <c r="O66" s="144"/>
      <c r="P66" s="2"/>
    </row>
    <row r="67" spans="1:16" ht="15" customHeight="1" x14ac:dyDescent="0.2">
      <c r="A67" s="2"/>
      <c r="C67" s="9" t="s">
        <v>29</v>
      </c>
      <c r="D67" s="11">
        <v>54.7</v>
      </c>
      <c r="E67" s="11">
        <v>9.6999999999999993</v>
      </c>
      <c r="F67" s="11">
        <v>615</v>
      </c>
      <c r="G67" s="11">
        <v>594</v>
      </c>
      <c r="H67" s="11">
        <v>583</v>
      </c>
      <c r="I67" s="11">
        <v>558</v>
      </c>
      <c r="J67" s="141">
        <f t="shared" si="1"/>
        <v>587.5</v>
      </c>
      <c r="K67" s="142"/>
      <c r="M67" s="8">
        <v>5</v>
      </c>
      <c r="N67" s="143">
        <v>8.6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480</v>
      </c>
      <c r="G68" s="62">
        <v>493</v>
      </c>
      <c r="H68" s="62">
        <v>465</v>
      </c>
      <c r="I68" s="62">
        <v>415</v>
      </c>
      <c r="J68" s="141">
        <f t="shared" si="1"/>
        <v>463.25</v>
      </c>
      <c r="K68" s="142"/>
      <c r="M68" s="13">
        <v>6</v>
      </c>
      <c r="N68" s="145">
        <v>7.1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474</v>
      </c>
      <c r="G69" s="62">
        <v>375</v>
      </c>
      <c r="H69" s="62" t="s">
        <v>797</v>
      </c>
      <c r="I69" s="62">
        <v>332</v>
      </c>
      <c r="J69" s="141">
        <f t="shared" si="1"/>
        <v>393.66666666666669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51.11</v>
      </c>
      <c r="E70" s="15">
        <v>9.9</v>
      </c>
      <c r="F70" s="15">
        <v>478</v>
      </c>
      <c r="G70" s="15">
        <v>379</v>
      </c>
      <c r="H70" s="15">
        <v>327</v>
      </c>
      <c r="I70" s="15">
        <v>334</v>
      </c>
      <c r="J70" s="147">
        <f t="shared" si="1"/>
        <v>379.5</v>
      </c>
      <c r="K70" s="148"/>
      <c r="M70" s="66" t="s">
        <v>37</v>
      </c>
      <c r="N70" s="64">
        <v>3.37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13.57</v>
      </c>
      <c r="E73" s="11">
        <v>10.5</v>
      </c>
      <c r="F73" s="22">
        <v>1282</v>
      </c>
      <c r="G73" s="16"/>
      <c r="H73" s="23" t="s">
        <v>25</v>
      </c>
      <c r="I73" s="136">
        <v>6.16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56.91</v>
      </c>
      <c r="E74" s="11"/>
      <c r="F74" s="22">
        <v>479</v>
      </c>
      <c r="G74" s="16"/>
      <c r="H74" s="27" t="s">
        <v>27</v>
      </c>
      <c r="I74" s="138">
        <v>5.84</v>
      </c>
      <c r="J74" s="138"/>
      <c r="K74" s="139"/>
      <c r="M74" s="64">
        <v>6.6</v>
      </c>
      <c r="N74" s="28">
        <v>70</v>
      </c>
      <c r="O74" s="65">
        <v>0.03</v>
      </c>
      <c r="P74" s="2"/>
    </row>
    <row r="75" spans="1:16" ht="15" customHeight="1" x14ac:dyDescent="0.2">
      <c r="A75" s="2"/>
      <c r="C75" s="21" t="s">
        <v>47</v>
      </c>
      <c r="D75" s="11">
        <v>58.73</v>
      </c>
      <c r="E75" s="11"/>
      <c r="F75" s="22">
        <v>471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67.010000000000005</v>
      </c>
      <c r="E77" s="11"/>
      <c r="F77" s="22">
        <v>452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74.53</v>
      </c>
      <c r="E78" s="11"/>
      <c r="F78" s="22">
        <v>1574</v>
      </c>
      <c r="G78" s="16"/>
      <c r="H78" s="128">
        <v>12</v>
      </c>
      <c r="I78" s="130">
        <v>447</v>
      </c>
      <c r="J78" s="130">
        <v>319</v>
      </c>
      <c r="K78" s="132">
        <f>((I78-J78)/I78)</f>
        <v>0.28635346756152125</v>
      </c>
      <c r="M78" s="13">
        <v>2</v>
      </c>
      <c r="N78" s="35">
        <v>5.8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72.53</v>
      </c>
      <c r="E79" s="11">
        <v>8.8000000000000007</v>
      </c>
      <c r="F79" s="22">
        <v>759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882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75.790000000000006</v>
      </c>
      <c r="E81" s="11">
        <v>7.4</v>
      </c>
      <c r="F81" s="22">
        <v>1089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0.34284116331096198</v>
      </c>
      <c r="P81" s="2"/>
    </row>
    <row r="82" spans="1:16" x14ac:dyDescent="0.2">
      <c r="A82" s="2"/>
      <c r="C82" s="38" t="s">
        <v>63</v>
      </c>
      <c r="D82" s="15"/>
      <c r="E82" s="15"/>
      <c r="F82" s="39">
        <v>1096</v>
      </c>
      <c r="G82" s="16"/>
      <c r="M82" s="121" t="s">
        <v>64</v>
      </c>
      <c r="N82" s="122"/>
      <c r="O82" s="37">
        <f>(J67-J68)/J67</f>
        <v>0.21148936170212765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0.15020687173952146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3.5986452159187172E-2</v>
      </c>
      <c r="P84" s="2"/>
    </row>
    <row r="85" spans="1:16" x14ac:dyDescent="0.2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25</v>
      </c>
      <c r="I85" s="33">
        <v>336</v>
      </c>
      <c r="J85" s="33">
        <v>271</v>
      </c>
      <c r="K85" s="34">
        <f>I85-J85</f>
        <v>65</v>
      </c>
      <c r="M85" s="126" t="s">
        <v>72</v>
      </c>
      <c r="N85" s="127"/>
      <c r="O85" s="69">
        <f>(J67-J70)/J67</f>
        <v>0.35404255319148936</v>
      </c>
      <c r="P85" s="2"/>
    </row>
    <row r="86" spans="1:16" x14ac:dyDescent="0.2">
      <c r="A86" s="2"/>
      <c r="B86" s="41"/>
      <c r="C86" s="45" t="s">
        <v>73</v>
      </c>
      <c r="D86" s="33">
        <v>73.25</v>
      </c>
      <c r="E86" s="33">
        <v>69.38</v>
      </c>
      <c r="F86" s="34">
        <v>94.72</v>
      </c>
      <c r="G86" s="48">
        <v>5.5</v>
      </c>
      <c r="H86" s="64" t="s">
        <v>27</v>
      </c>
      <c r="I86" s="35">
        <v>282</v>
      </c>
      <c r="J86" s="35">
        <v>251</v>
      </c>
      <c r="K86" s="36">
        <f>I86-J86</f>
        <v>31</v>
      </c>
      <c r="L86" s="49"/>
      <c r="M86" s="116" t="s">
        <v>74</v>
      </c>
      <c r="N86" s="117"/>
      <c r="O86" s="70">
        <f>(J66-J70)/J66</f>
        <v>0.57550335570469802</v>
      </c>
      <c r="P86" s="2"/>
    </row>
    <row r="87" spans="1:16" ht="15" customHeight="1" x14ac:dyDescent="0.2">
      <c r="A87" s="2"/>
      <c r="B87" s="41"/>
      <c r="C87" s="45" t="s">
        <v>75</v>
      </c>
      <c r="D87" s="33">
        <v>75.400000000000006</v>
      </c>
      <c r="E87" s="33">
        <v>63.53</v>
      </c>
      <c r="F87" s="34">
        <v>84.26</v>
      </c>
      <c r="P87" s="2"/>
    </row>
    <row r="88" spans="1:16" ht="15" customHeight="1" x14ac:dyDescent="0.2">
      <c r="A88" s="2"/>
      <c r="B88" s="41"/>
      <c r="C88" s="45" t="s">
        <v>76</v>
      </c>
      <c r="D88" s="33">
        <v>75.650000000000006</v>
      </c>
      <c r="E88" s="33">
        <v>55.87</v>
      </c>
      <c r="F88" s="34">
        <v>73.849999999999994</v>
      </c>
      <c r="P88" s="2"/>
    </row>
    <row r="89" spans="1:16" ht="15" customHeight="1" x14ac:dyDescent="0.2">
      <c r="A89" s="2"/>
      <c r="B89" s="41"/>
      <c r="C89" s="50" t="s">
        <v>77</v>
      </c>
      <c r="D89" s="96">
        <v>55.15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91.75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794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798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803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802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799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795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796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801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800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113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579</v>
      </c>
      <c r="G119" s="12"/>
      <c r="H119" s="12"/>
      <c r="I119" s="12"/>
      <c r="J119" s="141">
        <f>AVERAGE(F119:I119)</f>
        <v>579</v>
      </c>
      <c r="K119" s="142"/>
      <c r="M119" s="8">
        <v>2</v>
      </c>
      <c r="N119" s="143">
        <v>9.9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491</v>
      </c>
      <c r="G120" s="12"/>
      <c r="H120" s="12"/>
      <c r="I120" s="12"/>
      <c r="J120" s="141">
        <f t="shared" ref="J120:J125" si="2">AVERAGE(F120:I120)</f>
        <v>491</v>
      </c>
      <c r="K120" s="142"/>
      <c r="M120" s="8">
        <v>3</v>
      </c>
      <c r="N120" s="143">
        <v>9.5</v>
      </c>
      <c r="O120" s="144"/>
      <c r="P120" s="2"/>
    </row>
    <row r="121" spans="1:16" x14ac:dyDescent="0.2">
      <c r="A121" s="2"/>
      <c r="C121" s="9" t="s">
        <v>28</v>
      </c>
      <c r="D121" s="11">
        <v>62.88</v>
      </c>
      <c r="E121" s="11">
        <v>7.7</v>
      </c>
      <c r="F121" s="11">
        <v>849</v>
      </c>
      <c r="G121" s="11">
        <v>833</v>
      </c>
      <c r="H121" s="11">
        <v>821</v>
      </c>
      <c r="I121" s="11">
        <v>838</v>
      </c>
      <c r="J121" s="141">
        <f t="shared" si="2"/>
        <v>835.25</v>
      </c>
      <c r="K121" s="142"/>
      <c r="M121" s="8">
        <v>4</v>
      </c>
      <c r="N121" s="143">
        <v>9.1</v>
      </c>
      <c r="O121" s="144"/>
      <c r="P121" s="2"/>
    </row>
    <row r="122" spans="1:16" x14ac:dyDescent="0.2">
      <c r="A122" s="2"/>
      <c r="C122" s="9" t="s">
        <v>29</v>
      </c>
      <c r="D122" s="11">
        <v>60.77</v>
      </c>
      <c r="E122" s="11">
        <v>9.1</v>
      </c>
      <c r="F122" s="11">
        <v>544</v>
      </c>
      <c r="G122" s="11">
        <v>539</v>
      </c>
      <c r="H122" s="11">
        <v>531</v>
      </c>
      <c r="I122" s="11">
        <v>609</v>
      </c>
      <c r="J122" s="141">
        <f t="shared" si="2"/>
        <v>555.75</v>
      </c>
      <c r="K122" s="142"/>
      <c r="M122" s="8">
        <v>5</v>
      </c>
      <c r="N122" s="143">
        <v>8.6999999999999993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458</v>
      </c>
      <c r="G123" s="62">
        <v>444</v>
      </c>
      <c r="H123" s="62">
        <v>435</v>
      </c>
      <c r="I123" s="62">
        <v>457</v>
      </c>
      <c r="J123" s="141">
        <f t="shared" si="2"/>
        <v>448.5</v>
      </c>
      <c r="K123" s="142"/>
      <c r="M123" s="13">
        <v>6</v>
      </c>
      <c r="N123" s="145">
        <v>7.9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309</v>
      </c>
      <c r="G124" s="62">
        <v>299</v>
      </c>
      <c r="H124" s="62">
        <v>291</v>
      </c>
      <c r="I124" s="62">
        <v>302</v>
      </c>
      <c r="J124" s="141">
        <f t="shared" si="2"/>
        <v>300.25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60.21</v>
      </c>
      <c r="E125" s="15">
        <v>8.6999999999999993</v>
      </c>
      <c r="F125" s="15">
        <v>320</v>
      </c>
      <c r="G125" s="15">
        <v>309</v>
      </c>
      <c r="H125" s="15">
        <v>300</v>
      </c>
      <c r="I125" s="15">
        <v>311</v>
      </c>
      <c r="J125" s="147">
        <f t="shared" si="2"/>
        <v>310</v>
      </c>
      <c r="K125" s="148"/>
      <c r="M125" s="66" t="s">
        <v>37</v>
      </c>
      <c r="N125" s="64">
        <v>4.13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 t="s">
        <v>804</v>
      </c>
      <c r="E128" s="11">
        <v>10.199999999999999</v>
      </c>
      <c r="F128" s="22">
        <v>1492</v>
      </c>
      <c r="G128" s="16"/>
      <c r="H128" s="23" t="s">
        <v>25</v>
      </c>
      <c r="I128" s="136">
        <v>5.83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63.03</v>
      </c>
      <c r="E129" s="11"/>
      <c r="F129" s="22">
        <v>344</v>
      </c>
      <c r="G129" s="16"/>
      <c r="H129" s="27" t="s">
        <v>27</v>
      </c>
      <c r="I129" s="138">
        <v>5.72</v>
      </c>
      <c r="J129" s="138"/>
      <c r="K129" s="139"/>
      <c r="M129" s="64">
        <v>7.1</v>
      </c>
      <c r="N129" s="28">
        <v>66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64.06</v>
      </c>
      <c r="E130" s="11"/>
      <c r="F130" s="22">
        <v>318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66.760000000000005</v>
      </c>
      <c r="E132" s="11"/>
      <c r="F132" s="22">
        <v>331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75.13</v>
      </c>
      <c r="E133" s="11"/>
      <c r="F133" s="22">
        <v>1611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5.5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76.03</v>
      </c>
      <c r="E134" s="11">
        <v>8.8000000000000007</v>
      </c>
      <c r="F134" s="22">
        <v>839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822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77.45</v>
      </c>
      <c r="E136" s="11">
        <v>8.1999999999999993</v>
      </c>
      <c r="F136" s="22">
        <v>1192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0.33463035019455251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1147</v>
      </c>
      <c r="G137" s="16"/>
      <c r="M137" s="121" t="s">
        <v>64</v>
      </c>
      <c r="N137" s="122"/>
      <c r="O137" s="37">
        <f>(J122-J123)/J122</f>
        <v>0.19298245614035087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0.33054626532887404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-3.2472939217318898E-2</v>
      </c>
      <c r="P139" s="2"/>
    </row>
    <row r="140" spans="1:16" x14ac:dyDescent="0.2">
      <c r="A140" s="2"/>
      <c r="B140" s="41"/>
      <c r="C140" s="45" t="s">
        <v>71</v>
      </c>
      <c r="D140" s="33">
        <v>91.19</v>
      </c>
      <c r="E140" s="33"/>
      <c r="F140" s="34"/>
      <c r="G140" s="46"/>
      <c r="H140" s="47" t="s">
        <v>25</v>
      </c>
      <c r="I140" s="33">
        <v>741</v>
      </c>
      <c r="J140" s="33">
        <v>644</v>
      </c>
      <c r="K140" s="34">
        <f>I140-J140</f>
        <v>97</v>
      </c>
      <c r="M140" s="126" t="s">
        <v>72</v>
      </c>
      <c r="N140" s="127"/>
      <c r="O140" s="69">
        <f>(J122-J125)/J122</f>
        <v>0.44219523166891589</v>
      </c>
      <c r="P140" s="2"/>
    </row>
    <row r="141" spans="1:16" x14ac:dyDescent="0.2">
      <c r="A141" s="2"/>
      <c r="B141" s="41"/>
      <c r="C141" s="45" t="s">
        <v>73</v>
      </c>
      <c r="D141" s="33">
        <v>72.849999999999994</v>
      </c>
      <c r="E141" s="33">
        <v>68.63</v>
      </c>
      <c r="F141" s="34">
        <v>94.22</v>
      </c>
      <c r="G141" s="48">
        <v>5.6</v>
      </c>
      <c r="H141" s="64" t="s">
        <v>27</v>
      </c>
      <c r="I141" s="35">
        <v>349</v>
      </c>
      <c r="J141" s="35">
        <v>322</v>
      </c>
      <c r="K141" s="36">
        <f>I141-J141</f>
        <v>27</v>
      </c>
      <c r="L141" s="49"/>
      <c r="M141" s="116" t="s">
        <v>74</v>
      </c>
      <c r="N141" s="117"/>
      <c r="O141" s="70">
        <f>(J121-J125)/J121</f>
        <v>0.62885363663573779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76.650000000000006</v>
      </c>
      <c r="E142" s="33">
        <v>64.2</v>
      </c>
      <c r="F142" s="34">
        <v>83.77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75.05</v>
      </c>
      <c r="E143" s="33">
        <v>53.82</v>
      </c>
      <c r="F143" s="34">
        <v>71.72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54.94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90.81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806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809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810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811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808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805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807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812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813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D5E-C1C6-4AFB-BD59-E5937A8DB5A3}">
  <dimension ref="A1:S171"/>
  <sheetViews>
    <sheetView topLeftCell="B165" zoomScale="85" zoomScaleNormal="85" workbookViewId="0">
      <selection activeCell="N123" sqref="N123:O12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12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>
        <f>AVERAGE(J9,J66,J121)</f>
        <v>959.33333333333337</v>
      </c>
    </row>
    <row r="7" spans="1:19" x14ac:dyDescent="0.2">
      <c r="A7" s="2"/>
      <c r="C7" s="9" t="s">
        <v>24</v>
      </c>
      <c r="D7" s="10"/>
      <c r="E7" s="10"/>
      <c r="F7" s="11">
        <v>651</v>
      </c>
      <c r="G7" s="12"/>
      <c r="H7" s="12"/>
      <c r="I7" s="12"/>
      <c r="J7" s="141">
        <f>AVERAGE(F7:I7)</f>
        <v>651</v>
      </c>
      <c r="K7" s="142"/>
      <c r="M7" s="8">
        <v>2</v>
      </c>
      <c r="N7" s="143">
        <v>10.199999999999999</v>
      </c>
      <c r="O7" s="144"/>
      <c r="P7" s="2"/>
      <c r="R7" s="55" t="s">
        <v>25</v>
      </c>
      <c r="S7" s="71">
        <f>AVERAGE(J10,J67,J122)</f>
        <v>670.58333333333337</v>
      </c>
    </row>
    <row r="8" spans="1:19" x14ac:dyDescent="0.2">
      <c r="A8" s="2"/>
      <c r="C8" s="9" t="s">
        <v>26</v>
      </c>
      <c r="D8" s="10"/>
      <c r="E8" s="10"/>
      <c r="F8" s="11">
        <v>542</v>
      </c>
      <c r="G8" s="12"/>
      <c r="H8" s="12"/>
      <c r="I8" s="12"/>
      <c r="J8" s="141">
        <f t="shared" ref="J8:J13" si="0">AVERAGE(F8:I8)</f>
        <v>542</v>
      </c>
      <c r="K8" s="142"/>
      <c r="M8" s="8">
        <v>3</v>
      </c>
      <c r="N8" s="143">
        <v>9.9</v>
      </c>
      <c r="O8" s="144"/>
      <c r="P8" s="2"/>
      <c r="R8" s="55" t="s">
        <v>27</v>
      </c>
      <c r="S8" s="72">
        <f>AVERAGE(J13,J70,J125)</f>
        <v>430</v>
      </c>
    </row>
    <row r="9" spans="1:19" x14ac:dyDescent="0.2">
      <c r="A9" s="2"/>
      <c r="C9" s="9" t="s">
        <v>28</v>
      </c>
      <c r="D9" s="11">
        <v>65.28</v>
      </c>
      <c r="E9" s="11">
        <v>8.1999999999999993</v>
      </c>
      <c r="F9" s="11">
        <v>937</v>
      </c>
      <c r="G9" s="11">
        <v>933</v>
      </c>
      <c r="H9" s="11">
        <v>864</v>
      </c>
      <c r="I9" s="11">
        <v>1026</v>
      </c>
      <c r="J9" s="141">
        <f t="shared" si="0"/>
        <v>940</v>
      </c>
      <c r="K9" s="142"/>
      <c r="M9" s="8">
        <v>4</v>
      </c>
      <c r="N9" s="143">
        <v>9.8000000000000007</v>
      </c>
      <c r="O9" s="144"/>
      <c r="P9" s="2"/>
      <c r="R9" s="73" t="s">
        <v>32</v>
      </c>
      <c r="S9" s="74">
        <f>S6-S8</f>
        <v>529.33333333333337</v>
      </c>
    </row>
    <row r="10" spans="1:19" x14ac:dyDescent="0.2">
      <c r="A10" s="2"/>
      <c r="C10" s="9" t="s">
        <v>29</v>
      </c>
      <c r="D10" s="11">
        <v>59.75</v>
      </c>
      <c r="E10" s="11">
        <v>9.4</v>
      </c>
      <c r="F10" s="11">
        <v>669</v>
      </c>
      <c r="G10" s="11">
        <v>673</v>
      </c>
      <c r="H10" s="11">
        <v>676</v>
      </c>
      <c r="I10" s="11">
        <v>678</v>
      </c>
      <c r="J10" s="141">
        <f t="shared" si="0"/>
        <v>674</v>
      </c>
      <c r="K10" s="142"/>
      <c r="M10" s="8">
        <v>5</v>
      </c>
      <c r="N10" s="143">
        <v>8.6999999999999993</v>
      </c>
      <c r="O10" s="144"/>
      <c r="P10" s="2"/>
      <c r="R10" s="73" t="s">
        <v>30</v>
      </c>
      <c r="S10" s="75">
        <f>S7-S8</f>
        <v>240.58333333333337</v>
      </c>
    </row>
    <row r="11" spans="1:19" x14ac:dyDescent="0.2">
      <c r="A11" s="2"/>
      <c r="C11" s="9" t="s">
        <v>31</v>
      </c>
      <c r="D11" s="11"/>
      <c r="E11" s="11"/>
      <c r="F11" s="11">
        <v>512</v>
      </c>
      <c r="G11" s="62">
        <v>519</v>
      </c>
      <c r="H11" s="62">
        <v>516</v>
      </c>
      <c r="I11" s="62">
        <v>522</v>
      </c>
      <c r="J11" s="141">
        <f t="shared" si="0"/>
        <v>517.25</v>
      </c>
      <c r="K11" s="142"/>
      <c r="M11" s="13">
        <v>6</v>
      </c>
      <c r="N11" s="145">
        <v>8.1</v>
      </c>
      <c r="O11" s="146"/>
      <c r="P11" s="2"/>
      <c r="R11" s="76" t="s">
        <v>39</v>
      </c>
      <c r="S11" s="80">
        <f>S9/S6</f>
        <v>0.55177206393328704</v>
      </c>
    </row>
    <row r="12" spans="1:19" x14ac:dyDescent="0.2">
      <c r="A12" s="2"/>
      <c r="C12" s="9" t="s">
        <v>33</v>
      </c>
      <c r="D12" s="11"/>
      <c r="E12" s="11"/>
      <c r="F12" s="11">
        <v>360</v>
      </c>
      <c r="G12" s="62">
        <v>381</v>
      </c>
      <c r="H12" s="62">
        <v>402</v>
      </c>
      <c r="I12" s="62">
        <v>441</v>
      </c>
      <c r="J12" s="141">
        <f t="shared" si="0"/>
        <v>396</v>
      </c>
      <c r="K12" s="142"/>
      <c r="N12" s="67" t="s">
        <v>34</v>
      </c>
      <c r="O12" s="68" t="s">
        <v>35</v>
      </c>
      <c r="P12" s="2"/>
      <c r="R12" s="76" t="s">
        <v>38</v>
      </c>
      <c r="S12" s="77">
        <f>S10/S7</f>
        <v>0.35876724245060276</v>
      </c>
    </row>
    <row r="13" spans="1:19" x14ac:dyDescent="0.2">
      <c r="A13" s="2"/>
      <c r="C13" s="14" t="s">
        <v>36</v>
      </c>
      <c r="D13" s="15">
        <v>59.24</v>
      </c>
      <c r="E13" s="15">
        <v>9.1</v>
      </c>
      <c r="F13" s="15">
        <v>357</v>
      </c>
      <c r="G13" s="15">
        <v>388</v>
      </c>
      <c r="H13" s="15">
        <v>467</v>
      </c>
      <c r="I13" s="15">
        <v>480</v>
      </c>
      <c r="J13" s="147">
        <f t="shared" si="0"/>
        <v>423</v>
      </c>
      <c r="K13" s="148"/>
      <c r="M13" s="66" t="s">
        <v>37</v>
      </c>
      <c r="N13" s="64">
        <v>4.55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1636</v>
      </c>
      <c r="E16" s="11">
        <v>10.4</v>
      </c>
      <c r="F16" s="22">
        <v>965</v>
      </c>
      <c r="G16" s="16"/>
      <c r="H16" s="23" t="s">
        <v>25</v>
      </c>
      <c r="I16" s="136">
        <v>7.76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>
        <v>61.97</v>
      </c>
      <c r="E17" s="11"/>
      <c r="F17" s="22">
        <v>355</v>
      </c>
      <c r="G17" s="16"/>
      <c r="H17" s="27" t="s">
        <v>27</v>
      </c>
      <c r="I17" s="138">
        <v>6.84</v>
      </c>
      <c r="J17" s="138"/>
      <c r="K17" s="139"/>
      <c r="M17" s="64">
        <v>6.9</v>
      </c>
      <c r="N17" s="28">
        <v>88</v>
      </c>
      <c r="O17" s="65">
        <v>0.04</v>
      </c>
      <c r="P17" s="2"/>
    </row>
    <row r="18" spans="1:16" x14ac:dyDescent="0.2">
      <c r="A18" s="2"/>
      <c r="C18" s="21" t="s">
        <v>47</v>
      </c>
      <c r="D18" s="11">
        <v>63.93</v>
      </c>
      <c r="E18" s="11"/>
      <c r="F18" s="22">
        <v>352</v>
      </c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>
        <v>62.71</v>
      </c>
      <c r="E20" s="11"/>
      <c r="F20" s="22">
        <v>350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x14ac:dyDescent="0.2">
      <c r="A21" s="2"/>
      <c r="C21" s="21" t="s">
        <v>57</v>
      </c>
      <c r="D21" s="11">
        <v>74.52</v>
      </c>
      <c r="E21" s="11"/>
      <c r="F21" s="22">
        <v>1688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5.8</v>
      </c>
      <c r="O21" s="36">
        <v>100</v>
      </c>
      <c r="P21" s="2"/>
    </row>
    <row r="22" spans="1:16" ht="15.75" customHeight="1" x14ac:dyDescent="0.2">
      <c r="A22" s="2"/>
      <c r="C22" s="21" t="s">
        <v>58</v>
      </c>
      <c r="D22" s="11">
        <v>70.150000000000006</v>
      </c>
      <c r="E22" s="11">
        <v>8.9</v>
      </c>
      <c r="F22" s="22">
        <v>616</v>
      </c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>
        <v>645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>
        <v>71.959999999999994</v>
      </c>
      <c r="E24" s="11">
        <v>8.5</v>
      </c>
      <c r="F24" s="22">
        <v>1375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0.28297872340425534</v>
      </c>
      <c r="P24" s="2"/>
    </row>
    <row r="25" spans="1:16" x14ac:dyDescent="0.2">
      <c r="A25" s="2"/>
      <c r="C25" s="38" t="s">
        <v>63</v>
      </c>
      <c r="D25" s="15"/>
      <c r="E25" s="15"/>
      <c r="F25" s="39">
        <v>1348</v>
      </c>
      <c r="G25" s="16"/>
      <c r="M25" s="121" t="s">
        <v>64</v>
      </c>
      <c r="N25" s="122"/>
      <c r="O25" s="37">
        <f>(J10-J11)/J10</f>
        <v>0.23256676557863501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0.23441275978733689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-6.8181818181818177E-2</v>
      </c>
      <c r="P27" s="2"/>
    </row>
    <row r="28" spans="1:16" ht="15" customHeight="1" x14ac:dyDescent="0.2">
      <c r="A28" s="2"/>
      <c r="B28" s="41"/>
      <c r="C28" s="45" t="s">
        <v>71</v>
      </c>
      <c r="D28" s="33">
        <v>91.35</v>
      </c>
      <c r="E28" s="33"/>
      <c r="F28" s="34"/>
      <c r="G28" s="46"/>
      <c r="H28" s="47" t="s">
        <v>25</v>
      </c>
      <c r="I28" s="33">
        <v>680</v>
      </c>
      <c r="J28" s="33">
        <v>605</v>
      </c>
      <c r="K28" s="34">
        <f>I28-J28</f>
        <v>75</v>
      </c>
      <c r="M28" s="126" t="s">
        <v>72</v>
      </c>
      <c r="N28" s="127"/>
      <c r="O28" s="69">
        <f>(J10-J13)/J10</f>
        <v>0.37240356083086051</v>
      </c>
      <c r="P28" s="2"/>
    </row>
    <row r="29" spans="1:16" x14ac:dyDescent="0.2">
      <c r="A29" s="2"/>
      <c r="B29" s="41"/>
      <c r="C29" s="45" t="s">
        <v>73</v>
      </c>
      <c r="D29" s="33">
        <v>72.349999999999994</v>
      </c>
      <c r="E29" s="33">
        <v>68.52</v>
      </c>
      <c r="F29" s="34">
        <v>94.72</v>
      </c>
      <c r="G29" s="48">
        <v>5.4</v>
      </c>
      <c r="H29" s="64" t="s">
        <v>27</v>
      </c>
      <c r="I29" s="35">
        <v>362</v>
      </c>
      <c r="J29" s="35">
        <v>314</v>
      </c>
      <c r="K29" s="36">
        <f>I29-J29</f>
        <v>48</v>
      </c>
      <c r="L29" s="49"/>
      <c r="M29" s="116" t="s">
        <v>74</v>
      </c>
      <c r="N29" s="117"/>
      <c r="O29" s="70">
        <f>(J9-J13)/J9</f>
        <v>0.55000000000000004</v>
      </c>
      <c r="P29" s="2"/>
    </row>
    <row r="30" spans="1:16" ht="15" customHeight="1" x14ac:dyDescent="0.2">
      <c r="A30" s="2"/>
      <c r="B30" s="41"/>
      <c r="C30" s="45" t="s">
        <v>75</v>
      </c>
      <c r="D30" s="33">
        <v>75.349999999999994</v>
      </c>
      <c r="E30" s="33">
        <v>63.78</v>
      </c>
      <c r="F30" s="34">
        <v>84.65</v>
      </c>
      <c r="P30" s="2"/>
    </row>
    <row r="31" spans="1:16" ht="15" customHeight="1" x14ac:dyDescent="0.2">
      <c r="A31" s="2"/>
      <c r="B31" s="41"/>
      <c r="C31" s="45" t="s">
        <v>76</v>
      </c>
      <c r="D31" s="33">
        <v>74.650000000000006</v>
      </c>
      <c r="E31" s="33">
        <v>54.1</v>
      </c>
      <c r="F31" s="34">
        <v>72.48</v>
      </c>
      <c r="P31" s="2"/>
    </row>
    <row r="32" spans="1:16" ht="15.75" customHeight="1" x14ac:dyDescent="0.2">
      <c r="A32" s="2"/>
      <c r="B32" s="41"/>
      <c r="C32" s="50" t="s">
        <v>77</v>
      </c>
      <c r="D32" s="96">
        <v>54.91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91.35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814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815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816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817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818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819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820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821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822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823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824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825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826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97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620</v>
      </c>
      <c r="G64" s="12"/>
      <c r="H64" s="12"/>
      <c r="I64" s="12"/>
      <c r="J64" s="141">
        <f>AVERAGE(F64:I64)</f>
        <v>620</v>
      </c>
      <c r="K64" s="142"/>
      <c r="M64" s="8">
        <v>2</v>
      </c>
      <c r="N64" s="143">
        <v>9.9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458</v>
      </c>
      <c r="G65" s="12"/>
      <c r="H65" s="12"/>
      <c r="I65" s="12"/>
      <c r="J65" s="141">
        <f t="shared" ref="J65:J70" si="1">AVERAGE(F65:I65)</f>
        <v>458</v>
      </c>
      <c r="K65" s="142"/>
      <c r="M65" s="8">
        <v>3</v>
      </c>
      <c r="N65" s="143">
        <v>9.5</v>
      </c>
      <c r="O65" s="144"/>
      <c r="P65" s="2"/>
    </row>
    <row r="66" spans="1:16" ht="15" customHeight="1" x14ac:dyDescent="0.2">
      <c r="A66" s="2"/>
      <c r="C66" s="9" t="s">
        <v>28</v>
      </c>
      <c r="D66" s="11">
        <v>60.92</v>
      </c>
      <c r="E66" s="11">
        <v>7.8</v>
      </c>
      <c r="F66" s="11">
        <v>885</v>
      </c>
      <c r="G66" s="11">
        <v>861</v>
      </c>
      <c r="H66" s="11">
        <v>937</v>
      </c>
      <c r="I66" s="11">
        <v>1171</v>
      </c>
      <c r="J66" s="141">
        <f t="shared" si="1"/>
        <v>963.5</v>
      </c>
      <c r="K66" s="142"/>
      <c r="M66" s="8">
        <v>4</v>
      </c>
      <c r="N66" s="143">
        <v>9.4</v>
      </c>
      <c r="O66" s="144"/>
      <c r="P66" s="2"/>
    </row>
    <row r="67" spans="1:16" ht="15" customHeight="1" x14ac:dyDescent="0.2">
      <c r="A67" s="2"/>
      <c r="C67" s="9" t="s">
        <v>29</v>
      </c>
      <c r="D67" s="11">
        <v>60.3</v>
      </c>
      <c r="E67" s="11">
        <v>9.1</v>
      </c>
      <c r="F67" s="11">
        <v>722</v>
      </c>
      <c r="G67" s="11">
        <v>738</v>
      </c>
      <c r="H67" s="11">
        <v>672</v>
      </c>
      <c r="I67" s="11">
        <v>688</v>
      </c>
      <c r="J67" s="141">
        <f t="shared" si="1"/>
        <v>705</v>
      </c>
      <c r="K67" s="142"/>
      <c r="M67" s="8">
        <v>5</v>
      </c>
      <c r="N67" s="143">
        <v>9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568</v>
      </c>
      <c r="G68" s="62">
        <v>539</v>
      </c>
      <c r="H68" s="62">
        <v>498</v>
      </c>
      <c r="I68" s="62">
        <v>485</v>
      </c>
      <c r="J68" s="141">
        <f t="shared" si="1"/>
        <v>522.5</v>
      </c>
      <c r="K68" s="142"/>
      <c r="M68" s="13">
        <v>6</v>
      </c>
      <c r="N68" s="145">
        <v>7.2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456</v>
      </c>
      <c r="G69" s="62">
        <v>449</v>
      </c>
      <c r="H69" s="62">
        <v>436</v>
      </c>
      <c r="I69" s="62">
        <v>411</v>
      </c>
      <c r="J69" s="141">
        <f t="shared" si="1"/>
        <v>438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62.07</v>
      </c>
      <c r="E70" s="15">
        <v>9.1</v>
      </c>
      <c r="F70" s="15">
        <v>488</v>
      </c>
      <c r="G70" s="15">
        <v>463</v>
      </c>
      <c r="H70" s="15">
        <v>451</v>
      </c>
      <c r="I70" s="15">
        <v>423</v>
      </c>
      <c r="J70" s="147">
        <f t="shared" si="1"/>
        <v>456.25</v>
      </c>
      <c r="K70" s="148"/>
      <c r="M70" s="66" t="s">
        <v>37</v>
      </c>
      <c r="N70" s="64">
        <v>3.96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25.04</v>
      </c>
      <c r="E73" s="11">
        <v>9.9</v>
      </c>
      <c r="F73" s="22">
        <v>1274</v>
      </c>
      <c r="G73" s="16"/>
      <c r="H73" s="23" t="s">
        <v>25</v>
      </c>
      <c r="I73" s="136">
        <v>6.86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68.23</v>
      </c>
      <c r="E74" s="11"/>
      <c r="F74" s="22">
        <v>492</v>
      </c>
      <c r="G74" s="16"/>
      <c r="H74" s="27" t="s">
        <v>27</v>
      </c>
      <c r="I74" s="138">
        <v>6.52</v>
      </c>
      <c r="J74" s="138"/>
      <c r="K74" s="139"/>
      <c r="M74" s="64">
        <v>6.8</v>
      </c>
      <c r="N74" s="28">
        <v>80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69.349999999999994</v>
      </c>
      <c r="E75" s="11"/>
      <c r="F75" s="22">
        <v>486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69.510000000000005</v>
      </c>
      <c r="E77" s="11"/>
      <c r="F77" s="22">
        <v>485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74.260000000000005</v>
      </c>
      <c r="E78" s="11"/>
      <c r="F78" s="22">
        <v>1709</v>
      </c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>
        <v>5.9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73.459999999999994</v>
      </c>
      <c r="E79" s="11">
        <v>8.8000000000000007</v>
      </c>
      <c r="F79" s="22">
        <v>723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759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75.260000000000005</v>
      </c>
      <c r="E81" s="11">
        <v>8.4</v>
      </c>
      <c r="F81" s="22">
        <v>1379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0.26829268292682928</v>
      </c>
      <c r="P81" s="2"/>
    </row>
    <row r="82" spans="1:16" x14ac:dyDescent="0.2">
      <c r="A82" s="2"/>
      <c r="C82" s="38" t="s">
        <v>63</v>
      </c>
      <c r="D82" s="15"/>
      <c r="E82" s="15"/>
      <c r="F82" s="39">
        <v>1385</v>
      </c>
      <c r="G82" s="16"/>
      <c r="M82" s="121" t="s">
        <v>64</v>
      </c>
      <c r="N82" s="122"/>
      <c r="O82" s="37">
        <f>(J67-J68)/J67</f>
        <v>0.25886524822695034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0.16172248803827752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-4.1666666666666664E-2</v>
      </c>
      <c r="P84" s="2"/>
    </row>
    <row r="85" spans="1:16" x14ac:dyDescent="0.2">
      <c r="A85" s="2"/>
      <c r="B85" s="41"/>
      <c r="C85" s="45" t="s">
        <v>71</v>
      </c>
      <c r="D85" s="33">
        <v>91.7</v>
      </c>
      <c r="E85" s="33"/>
      <c r="F85" s="34"/>
      <c r="G85" s="46"/>
      <c r="H85" s="47" t="s">
        <v>25</v>
      </c>
      <c r="I85" s="33">
        <v>403</v>
      </c>
      <c r="J85" s="33">
        <v>316</v>
      </c>
      <c r="K85" s="34">
        <f>I85-J85</f>
        <v>87</v>
      </c>
      <c r="M85" s="126" t="s">
        <v>72</v>
      </c>
      <c r="N85" s="127"/>
      <c r="O85" s="69">
        <f>(J67-J70)/J67</f>
        <v>0.3528368794326241</v>
      </c>
      <c r="P85" s="2"/>
    </row>
    <row r="86" spans="1:16" x14ac:dyDescent="0.2">
      <c r="A86" s="2"/>
      <c r="B86" s="41"/>
      <c r="C86" s="45" t="s">
        <v>73</v>
      </c>
      <c r="D86" s="33">
        <v>72.650000000000006</v>
      </c>
      <c r="E86" s="33">
        <v>68.489999999999995</v>
      </c>
      <c r="F86" s="34">
        <v>94.27</v>
      </c>
      <c r="G86" s="48">
        <v>5.4</v>
      </c>
      <c r="H86" s="64" t="s">
        <v>27</v>
      </c>
      <c r="I86" s="35">
        <v>309</v>
      </c>
      <c r="J86" s="35">
        <v>277</v>
      </c>
      <c r="K86" s="36">
        <f>I86-J86</f>
        <v>32</v>
      </c>
      <c r="L86" s="49"/>
      <c r="M86" s="116" t="s">
        <v>74</v>
      </c>
      <c r="N86" s="117"/>
      <c r="O86" s="70">
        <f>(J66-J70)/J66</f>
        <v>0.52646600934094445</v>
      </c>
      <c r="P86" s="2"/>
    </row>
    <row r="87" spans="1:16" ht="15" customHeight="1" x14ac:dyDescent="0.2">
      <c r="A87" s="2"/>
      <c r="B87" s="41"/>
      <c r="C87" s="45" t="s">
        <v>75</v>
      </c>
      <c r="D87" s="33">
        <v>74.650000000000006</v>
      </c>
      <c r="E87" s="33">
        <v>63.72</v>
      </c>
      <c r="F87" s="34">
        <v>85.36</v>
      </c>
      <c r="P87" s="2"/>
    </row>
    <row r="88" spans="1:16" ht="15" customHeight="1" x14ac:dyDescent="0.2">
      <c r="A88" s="2"/>
      <c r="B88" s="41"/>
      <c r="C88" s="45" t="s">
        <v>76</v>
      </c>
      <c r="D88" s="33">
        <v>75.25</v>
      </c>
      <c r="E88" s="33">
        <v>56.2</v>
      </c>
      <c r="F88" s="34">
        <v>74.69</v>
      </c>
      <c r="P88" s="2"/>
    </row>
    <row r="89" spans="1:16" ht="15" customHeight="1" x14ac:dyDescent="0.2">
      <c r="A89" s="2"/>
      <c r="B89" s="41"/>
      <c r="C89" s="50" t="s">
        <v>77</v>
      </c>
      <c r="D89" s="96">
        <v>54.7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91.75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829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833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830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831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832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827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828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835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834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113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>
        <v>611</v>
      </c>
      <c r="G119" s="12"/>
      <c r="H119" s="12"/>
      <c r="I119" s="12"/>
      <c r="J119" s="141">
        <f>AVERAGE(F119:I119)</f>
        <v>611</v>
      </c>
      <c r="K119" s="142"/>
      <c r="M119" s="8">
        <v>2</v>
      </c>
      <c r="N119" s="143">
        <v>9.9</v>
      </c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>
        <v>492</v>
      </c>
      <c r="G120" s="12"/>
      <c r="H120" s="12"/>
      <c r="I120" s="12"/>
      <c r="J120" s="141">
        <f t="shared" ref="J120:J125" si="2">AVERAGE(F120:I120)</f>
        <v>492</v>
      </c>
      <c r="K120" s="142"/>
      <c r="M120" s="8">
        <v>3</v>
      </c>
      <c r="N120" s="143">
        <v>9.1999999999999993</v>
      </c>
      <c r="O120" s="144"/>
      <c r="P120" s="2"/>
    </row>
    <row r="121" spans="1:16" x14ac:dyDescent="0.2">
      <c r="A121" s="2"/>
      <c r="C121" s="9" t="s">
        <v>28</v>
      </c>
      <c r="D121" s="11">
        <v>66.11</v>
      </c>
      <c r="E121" s="11">
        <v>8.6999999999999993</v>
      </c>
      <c r="F121" s="11">
        <v>991</v>
      </c>
      <c r="G121" s="11">
        <v>980</v>
      </c>
      <c r="H121" s="11">
        <v>969</v>
      </c>
      <c r="I121" s="11">
        <v>958</v>
      </c>
      <c r="J121" s="141">
        <f t="shared" si="2"/>
        <v>974.5</v>
      </c>
      <c r="K121" s="142"/>
      <c r="M121" s="8">
        <v>4</v>
      </c>
      <c r="N121" s="143">
        <v>8.9</v>
      </c>
      <c r="O121" s="144"/>
      <c r="P121" s="2"/>
    </row>
    <row r="122" spans="1:16" x14ac:dyDescent="0.2">
      <c r="A122" s="2"/>
      <c r="C122" s="9" t="s">
        <v>29</v>
      </c>
      <c r="D122" s="11">
        <v>60.79</v>
      </c>
      <c r="E122" s="11">
        <v>8.9</v>
      </c>
      <c r="F122" s="11">
        <v>635</v>
      </c>
      <c r="G122" s="11">
        <v>628</v>
      </c>
      <c r="H122" s="11">
        <v>639</v>
      </c>
      <c r="I122" s="11">
        <v>629</v>
      </c>
      <c r="J122" s="141">
        <f t="shared" si="2"/>
        <v>632.75</v>
      </c>
      <c r="K122" s="142"/>
      <c r="M122" s="8">
        <v>5</v>
      </c>
      <c r="N122" s="143">
        <v>8.4</v>
      </c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>
        <v>491</v>
      </c>
      <c r="G123" s="62">
        <v>488</v>
      </c>
      <c r="H123" s="62">
        <v>480</v>
      </c>
      <c r="I123" s="62">
        <v>468</v>
      </c>
      <c r="J123" s="141">
        <f t="shared" si="2"/>
        <v>481.75</v>
      </c>
      <c r="K123" s="142"/>
      <c r="M123" s="13">
        <v>6</v>
      </c>
      <c r="N123" s="145">
        <v>7.1</v>
      </c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>
        <v>411</v>
      </c>
      <c r="G124" s="62">
        <v>420</v>
      </c>
      <c r="H124" s="62">
        <v>415</v>
      </c>
      <c r="I124" s="62">
        <v>348</v>
      </c>
      <c r="J124" s="141">
        <f t="shared" si="2"/>
        <v>398.5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>
        <v>60.41</v>
      </c>
      <c r="E125" s="15">
        <v>8.5</v>
      </c>
      <c r="F125" s="15">
        <v>427</v>
      </c>
      <c r="G125" s="15">
        <v>431</v>
      </c>
      <c r="H125" s="15">
        <v>426</v>
      </c>
      <c r="I125" s="15">
        <v>359</v>
      </c>
      <c r="J125" s="147">
        <f t="shared" si="2"/>
        <v>410.75</v>
      </c>
      <c r="K125" s="148"/>
      <c r="M125" s="66" t="s">
        <v>37</v>
      </c>
      <c r="N125" s="64">
        <v>4.3600000000000003</v>
      </c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>
        <v>28.12</v>
      </c>
      <c r="E128" s="11">
        <v>10.3</v>
      </c>
      <c r="F128" s="22">
        <v>1491</v>
      </c>
      <c r="G128" s="16"/>
      <c r="H128" s="23" t="s">
        <v>25</v>
      </c>
      <c r="I128" s="136">
        <v>5.94</v>
      </c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>
        <v>65.540000000000006</v>
      </c>
      <c r="E129" s="11"/>
      <c r="F129" s="22">
        <v>444</v>
      </c>
      <c r="G129" s="16"/>
      <c r="H129" s="27" t="s">
        <v>27</v>
      </c>
      <c r="I129" s="138">
        <v>5.6</v>
      </c>
      <c r="J129" s="138"/>
      <c r="K129" s="139"/>
      <c r="M129" s="64">
        <v>7</v>
      </c>
      <c r="N129" s="28">
        <v>54</v>
      </c>
      <c r="O129" s="65">
        <v>0.04</v>
      </c>
      <c r="P129" s="2"/>
    </row>
    <row r="130" spans="1:16" ht="15" customHeight="1" x14ac:dyDescent="0.2">
      <c r="A130" s="2"/>
      <c r="C130" s="21" t="s">
        <v>47</v>
      </c>
      <c r="D130" s="11">
        <v>66.08</v>
      </c>
      <c r="E130" s="11"/>
      <c r="F130" s="22">
        <v>421</v>
      </c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>
        <v>68.11</v>
      </c>
      <c r="E132" s="11"/>
      <c r="F132" s="22">
        <v>437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x14ac:dyDescent="0.2">
      <c r="A133" s="2"/>
      <c r="C133" s="21" t="s">
        <v>57</v>
      </c>
      <c r="D133" s="11">
        <v>76.150000000000006</v>
      </c>
      <c r="E133" s="11"/>
      <c r="F133" s="22">
        <v>1871</v>
      </c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>
        <v>5.3</v>
      </c>
      <c r="O133" s="36">
        <v>100</v>
      </c>
      <c r="P133" s="2"/>
    </row>
    <row r="134" spans="1:16" x14ac:dyDescent="0.2">
      <c r="A134" s="2"/>
      <c r="C134" s="21" t="s">
        <v>58</v>
      </c>
      <c r="D134" s="11">
        <v>75.31</v>
      </c>
      <c r="E134" s="11">
        <v>8.3000000000000007</v>
      </c>
      <c r="F134" s="22">
        <v>902</v>
      </c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>
        <v>988</v>
      </c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>
        <v>77.33</v>
      </c>
      <c r="E136" s="11">
        <v>7.8</v>
      </c>
      <c r="F136" s="22">
        <v>1409</v>
      </c>
      <c r="G136" s="16"/>
      <c r="H136" s="129"/>
      <c r="I136" s="131"/>
      <c r="J136" s="131"/>
      <c r="K136" s="133"/>
      <c r="M136" s="121" t="s">
        <v>62</v>
      </c>
      <c r="N136" s="122"/>
      <c r="O136" s="37">
        <f>(J121-J122)/J121</f>
        <v>0.35069266290405338</v>
      </c>
      <c r="P136" s="2"/>
    </row>
    <row r="137" spans="1:16" x14ac:dyDescent="0.2">
      <c r="A137" s="2"/>
      <c r="C137" s="38" t="s">
        <v>63</v>
      </c>
      <c r="D137" s="15"/>
      <c r="E137" s="15"/>
      <c r="F137" s="39">
        <v>1390</v>
      </c>
      <c r="G137" s="16"/>
      <c r="M137" s="121" t="s">
        <v>64</v>
      </c>
      <c r="N137" s="122"/>
      <c r="O137" s="37">
        <f>(J122-J123)/J122</f>
        <v>0.23864085341762151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>
        <f>(J123-J124)/J123</f>
        <v>0.17280747275557862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>
        <f>(J124-J125)/J124</f>
        <v>-3.0740276035131745E-2</v>
      </c>
      <c r="P139" s="2"/>
    </row>
    <row r="140" spans="1:16" x14ac:dyDescent="0.2">
      <c r="A140" s="2"/>
      <c r="B140" s="41"/>
      <c r="C140" s="45" t="s">
        <v>71</v>
      </c>
      <c r="D140" s="33">
        <v>91.27</v>
      </c>
      <c r="E140" s="33"/>
      <c r="F140" s="34"/>
      <c r="G140" s="46"/>
      <c r="H140" s="47" t="s">
        <v>25</v>
      </c>
      <c r="I140" s="33">
        <v>886</v>
      </c>
      <c r="J140" s="33">
        <v>801</v>
      </c>
      <c r="K140" s="34">
        <f>I140-J140</f>
        <v>85</v>
      </c>
      <c r="M140" s="126" t="s">
        <v>72</v>
      </c>
      <c r="N140" s="127"/>
      <c r="O140" s="69">
        <f>(J122-J125)/J122</f>
        <v>0.35084946661398658</v>
      </c>
      <c r="P140" s="2"/>
    </row>
    <row r="141" spans="1:16" x14ac:dyDescent="0.2">
      <c r="A141" s="2"/>
      <c r="B141" s="41"/>
      <c r="C141" s="45" t="s">
        <v>73</v>
      </c>
      <c r="D141" s="33">
        <v>72.95</v>
      </c>
      <c r="E141" s="33">
        <v>68.12</v>
      </c>
      <c r="F141" s="34">
        <v>93.38</v>
      </c>
      <c r="G141" s="48">
        <v>5.6</v>
      </c>
      <c r="H141" s="64" t="s">
        <v>27</v>
      </c>
      <c r="I141" s="35">
        <v>449</v>
      </c>
      <c r="J141" s="35">
        <v>422</v>
      </c>
      <c r="K141" s="36">
        <f>I141-J141</f>
        <v>27</v>
      </c>
      <c r="L141" s="49"/>
      <c r="M141" s="116" t="s">
        <v>74</v>
      </c>
      <c r="N141" s="117"/>
      <c r="O141" s="70">
        <f>(J121-J125)/J121</f>
        <v>0.57850179579271421</v>
      </c>
      <c r="P141" s="2"/>
    </row>
    <row r="142" spans="1:16" ht="15" customHeight="1" x14ac:dyDescent="0.2">
      <c r="A142" s="2"/>
      <c r="B142" s="41"/>
      <c r="C142" s="45" t="s">
        <v>75</v>
      </c>
      <c r="D142" s="33">
        <v>75.849999999999994</v>
      </c>
      <c r="E142" s="33">
        <v>63.74</v>
      </c>
      <c r="F142" s="34">
        <v>84.04</v>
      </c>
      <c r="P142" s="2"/>
    </row>
    <row r="143" spans="1:16" ht="15" customHeight="1" x14ac:dyDescent="0.2">
      <c r="A143" s="2"/>
      <c r="B143" s="41"/>
      <c r="C143" s="45" t="s">
        <v>76</v>
      </c>
      <c r="D143" s="33">
        <v>71.95</v>
      </c>
      <c r="E143" s="33">
        <v>51.86</v>
      </c>
      <c r="F143" s="34">
        <v>72.08</v>
      </c>
      <c r="P143" s="2"/>
    </row>
    <row r="144" spans="1:16" ht="15" customHeight="1" x14ac:dyDescent="0.2">
      <c r="A144" s="2"/>
      <c r="B144" s="41"/>
      <c r="C144" s="50" t="s">
        <v>77</v>
      </c>
      <c r="D144" s="96">
        <v>54.93</v>
      </c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>
        <v>90.98</v>
      </c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 t="s">
        <v>836</v>
      </c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 t="s">
        <v>839</v>
      </c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 t="s">
        <v>840</v>
      </c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 t="s">
        <v>841</v>
      </c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 t="s">
        <v>842</v>
      </c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 t="s">
        <v>837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 t="s">
        <v>838</v>
      </c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 t="s">
        <v>843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 t="s">
        <v>844</v>
      </c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873D-0F71-6C45-A61E-BC117A7D0DF6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214-1C93-4662-94B8-46E3011A0B9E}">
  <dimension ref="A1:W171"/>
  <sheetViews>
    <sheetView topLeftCell="C138" zoomScale="85" zoomScaleNormal="85" workbookViewId="0">
      <selection activeCell="O144" sqref="O144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12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 t="e">
        <f>AVERAGE(J9,J66,J121)</f>
        <v>#DIV/0!</v>
      </c>
    </row>
    <row r="7" spans="1:19" x14ac:dyDescent="0.2">
      <c r="A7" s="2"/>
      <c r="C7" s="9" t="s">
        <v>24</v>
      </c>
      <c r="D7" s="10"/>
      <c r="E7" s="10"/>
      <c r="F7" s="11">
        <v>654</v>
      </c>
      <c r="G7" s="12"/>
      <c r="H7" s="12"/>
      <c r="I7" s="12"/>
      <c r="J7" s="141">
        <f>AVERAGE(F7:I7)</f>
        <v>654</v>
      </c>
      <c r="K7" s="142"/>
      <c r="M7" s="8">
        <v>2</v>
      </c>
      <c r="N7" s="143">
        <v>10.3</v>
      </c>
      <c r="O7" s="144"/>
      <c r="P7" s="2"/>
      <c r="R7" s="55" t="s">
        <v>25</v>
      </c>
      <c r="S7" s="71" t="e">
        <f>AVERAGE(J10,J67,J122)</f>
        <v>#DIV/0!</v>
      </c>
    </row>
    <row r="8" spans="1:19" x14ac:dyDescent="0.2">
      <c r="A8" s="2"/>
      <c r="C8" s="9" t="s">
        <v>26</v>
      </c>
      <c r="D8" s="10"/>
      <c r="E8" s="10"/>
      <c r="F8" s="11">
        <v>542</v>
      </c>
      <c r="G8" s="12"/>
      <c r="H8" s="12"/>
      <c r="I8" s="12"/>
      <c r="J8" s="141">
        <f t="shared" ref="J8:J13" si="0">AVERAGE(F8:I8)</f>
        <v>542</v>
      </c>
      <c r="K8" s="142"/>
      <c r="M8" s="8">
        <v>3</v>
      </c>
      <c r="N8" s="143">
        <v>9.6999999999999993</v>
      </c>
      <c r="O8" s="144"/>
      <c r="P8" s="2"/>
      <c r="R8" s="55" t="s">
        <v>27</v>
      </c>
      <c r="S8" s="72" t="e">
        <f>AVERAGE(J13,J70,J125)</f>
        <v>#DIV/0!</v>
      </c>
    </row>
    <row r="9" spans="1:19" x14ac:dyDescent="0.2">
      <c r="A9" s="2"/>
      <c r="C9" s="9" t="s">
        <v>28</v>
      </c>
      <c r="D9" s="11">
        <v>63.73</v>
      </c>
      <c r="E9" s="11">
        <v>9.9</v>
      </c>
      <c r="F9" s="11">
        <v>1086</v>
      </c>
      <c r="G9" s="11">
        <v>1095</v>
      </c>
      <c r="H9" s="11">
        <v>1341</v>
      </c>
      <c r="I9" s="11">
        <v>1073</v>
      </c>
      <c r="J9" s="141">
        <f t="shared" si="0"/>
        <v>1148.75</v>
      </c>
      <c r="K9" s="142"/>
      <c r="M9" s="8">
        <v>4</v>
      </c>
      <c r="N9" s="143">
        <v>9.1999999999999993</v>
      </c>
      <c r="O9" s="144"/>
      <c r="P9" s="2"/>
      <c r="R9" s="73" t="s">
        <v>32</v>
      </c>
      <c r="S9" s="74" t="e">
        <f>S6-S8</f>
        <v>#DIV/0!</v>
      </c>
    </row>
    <row r="10" spans="1:19" x14ac:dyDescent="0.2">
      <c r="A10" s="2"/>
      <c r="C10" s="9" t="s">
        <v>29</v>
      </c>
      <c r="D10" s="11">
        <v>60.61</v>
      </c>
      <c r="E10" s="11">
        <v>9.1999999999999993</v>
      </c>
      <c r="F10" s="11">
        <v>541</v>
      </c>
      <c r="G10" s="11">
        <v>588</v>
      </c>
      <c r="H10" s="11">
        <v>542</v>
      </c>
      <c r="I10" s="11">
        <v>540</v>
      </c>
      <c r="J10" s="141">
        <f t="shared" si="0"/>
        <v>552.75</v>
      </c>
      <c r="K10" s="142"/>
      <c r="M10" s="8">
        <v>5</v>
      </c>
      <c r="N10" s="143">
        <v>9.1</v>
      </c>
      <c r="O10" s="144"/>
      <c r="P10" s="2"/>
      <c r="R10" s="73" t="s">
        <v>30</v>
      </c>
      <c r="S10" s="75" t="e">
        <f>S7-S8</f>
        <v>#DIV/0!</v>
      </c>
    </row>
    <row r="11" spans="1:19" x14ac:dyDescent="0.2">
      <c r="A11" s="2"/>
      <c r="C11" s="9" t="s">
        <v>31</v>
      </c>
      <c r="D11" s="11"/>
      <c r="E11" s="11"/>
      <c r="F11" s="11">
        <v>382</v>
      </c>
      <c r="G11" s="62">
        <v>396</v>
      </c>
      <c r="H11" s="62">
        <v>412</v>
      </c>
      <c r="I11" s="62">
        <v>398</v>
      </c>
      <c r="J11" s="141">
        <f t="shared" si="0"/>
        <v>397</v>
      </c>
      <c r="K11" s="142"/>
      <c r="M11" s="13">
        <v>6</v>
      </c>
      <c r="N11" s="145">
        <v>7.4</v>
      </c>
      <c r="O11" s="146"/>
      <c r="P11" s="2"/>
      <c r="R11" s="76" t="s">
        <v>39</v>
      </c>
      <c r="S11" s="80" t="e">
        <f>S9/S6</f>
        <v>#DIV/0!</v>
      </c>
    </row>
    <row r="12" spans="1:19" x14ac:dyDescent="0.2">
      <c r="A12" s="2"/>
      <c r="C12" s="9" t="s">
        <v>33</v>
      </c>
      <c r="D12" s="11"/>
      <c r="E12" s="11"/>
      <c r="F12" s="11">
        <v>327</v>
      </c>
      <c r="G12" s="62">
        <v>332</v>
      </c>
      <c r="H12" s="62">
        <v>326</v>
      </c>
      <c r="I12" s="62">
        <v>319</v>
      </c>
      <c r="J12" s="141">
        <f t="shared" si="0"/>
        <v>326</v>
      </c>
      <c r="K12" s="142"/>
      <c r="N12" s="67" t="s">
        <v>34</v>
      </c>
      <c r="O12" s="68" t="s">
        <v>35</v>
      </c>
      <c r="P12" s="2"/>
      <c r="R12" s="76" t="s">
        <v>38</v>
      </c>
      <c r="S12" s="77" t="e">
        <f>S10/S7</f>
        <v>#DIV/0!</v>
      </c>
    </row>
    <row r="13" spans="1:19" x14ac:dyDescent="0.2">
      <c r="A13" s="2"/>
      <c r="C13" s="14" t="s">
        <v>36</v>
      </c>
      <c r="D13" s="15">
        <v>62.32</v>
      </c>
      <c r="E13" s="15">
        <v>8.9</v>
      </c>
      <c r="F13" s="15">
        <v>334</v>
      </c>
      <c r="G13" s="15">
        <v>345</v>
      </c>
      <c r="H13" s="15">
        <v>331</v>
      </c>
      <c r="I13" s="15">
        <v>325</v>
      </c>
      <c r="J13" s="147">
        <f t="shared" si="0"/>
        <v>333.75</v>
      </c>
      <c r="K13" s="148"/>
      <c r="M13" s="66" t="s">
        <v>37</v>
      </c>
      <c r="N13" s="64">
        <v>4.45</v>
      </c>
      <c r="O13" s="65"/>
      <c r="P13" s="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>
        <v>20.329999999999998</v>
      </c>
      <c r="E16" s="11">
        <v>11.6</v>
      </c>
      <c r="F16" s="22">
        <v>945</v>
      </c>
      <c r="G16" s="16"/>
      <c r="H16" s="23" t="s">
        <v>25</v>
      </c>
      <c r="I16" s="136">
        <v>6.32</v>
      </c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23" x14ac:dyDescent="0.2">
      <c r="A17" s="2"/>
      <c r="C17" s="21" t="s">
        <v>46</v>
      </c>
      <c r="D17" s="11">
        <v>69.849999999999994</v>
      </c>
      <c r="E17" s="11"/>
      <c r="F17" s="22">
        <v>345</v>
      </c>
      <c r="G17" s="16"/>
      <c r="H17" s="27" t="s">
        <v>27</v>
      </c>
      <c r="I17" s="138">
        <v>5.48</v>
      </c>
      <c r="J17" s="138"/>
      <c r="K17" s="139"/>
      <c r="M17" s="64">
        <v>6.7</v>
      </c>
      <c r="N17" s="28">
        <v>98</v>
      </c>
      <c r="O17" s="65">
        <v>0.04</v>
      </c>
      <c r="P17" s="2"/>
    </row>
    <row r="18" spans="1:23" x14ac:dyDescent="0.2">
      <c r="A18" s="2"/>
      <c r="C18" s="21" t="s">
        <v>47</v>
      </c>
      <c r="D18" s="11">
        <v>72.5</v>
      </c>
      <c r="E18" s="11"/>
      <c r="F18" s="22">
        <v>342</v>
      </c>
      <c r="G18" s="16"/>
      <c r="H18" s="16"/>
      <c r="I18" s="16"/>
      <c r="J18" s="16"/>
      <c r="P18" s="2"/>
    </row>
    <row r="19" spans="1:23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850</v>
      </c>
      <c r="P19" s="2"/>
    </row>
    <row r="20" spans="1:23" x14ac:dyDescent="0.2">
      <c r="A20" s="2"/>
      <c r="C20" s="21" t="s">
        <v>52</v>
      </c>
      <c r="D20" s="11">
        <v>70.61</v>
      </c>
      <c r="E20" s="11"/>
      <c r="F20" s="22">
        <v>339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23" x14ac:dyDescent="0.2">
      <c r="A21" s="2"/>
      <c r="C21" s="21" t="s">
        <v>57</v>
      </c>
      <c r="D21" s="11">
        <v>73.150000000000006</v>
      </c>
      <c r="E21" s="11"/>
      <c r="F21" s="22">
        <v>1656</v>
      </c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23" ht="15.75" customHeight="1" x14ac:dyDescent="0.2">
      <c r="A22" s="2"/>
      <c r="C22" s="21" t="s">
        <v>58</v>
      </c>
      <c r="D22" s="11">
        <v>73.52</v>
      </c>
      <c r="E22" s="11">
        <v>8.8000000000000007</v>
      </c>
      <c r="F22" s="22">
        <v>626</v>
      </c>
      <c r="G22" s="16"/>
      <c r="H22" s="128"/>
      <c r="I22" s="130"/>
      <c r="J22" s="130"/>
      <c r="K22" s="132"/>
      <c r="P22" s="2"/>
    </row>
    <row r="23" spans="1:23" ht="15" customHeight="1" x14ac:dyDescent="0.2">
      <c r="A23" s="2"/>
      <c r="C23" s="21" t="s">
        <v>59</v>
      </c>
      <c r="D23" s="11"/>
      <c r="E23" s="11"/>
      <c r="F23" s="22">
        <v>611</v>
      </c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23" x14ac:dyDescent="0.2">
      <c r="A24" s="2"/>
      <c r="C24" s="21" t="s">
        <v>61</v>
      </c>
      <c r="D24" s="11">
        <v>74.209999999999994</v>
      </c>
      <c r="E24" s="11">
        <v>8.1</v>
      </c>
      <c r="F24" s="22">
        <v>1348</v>
      </c>
      <c r="G24" s="16"/>
      <c r="H24" s="129"/>
      <c r="I24" s="131"/>
      <c r="J24" s="131"/>
      <c r="K24" s="133"/>
      <c r="M24" s="121" t="s">
        <v>62</v>
      </c>
      <c r="N24" s="122"/>
      <c r="O24" s="37">
        <f>(J9-J10)/J9</f>
        <v>0.51882480957562571</v>
      </c>
      <c r="P24" s="2"/>
    </row>
    <row r="25" spans="1:23" x14ac:dyDescent="0.2">
      <c r="A25" s="2"/>
      <c r="C25" s="38" t="s">
        <v>63</v>
      </c>
      <c r="D25" s="15"/>
      <c r="E25" s="15"/>
      <c r="F25" s="39">
        <v>1318</v>
      </c>
      <c r="G25" s="16"/>
      <c r="M25" s="121" t="s">
        <v>64</v>
      </c>
      <c r="N25" s="122"/>
      <c r="O25" s="37">
        <f>(J10-J11)/J10</f>
        <v>0.28177295341474445</v>
      </c>
      <c r="P25" s="2"/>
    </row>
    <row r="26" spans="1:23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>
        <f>(J11-J12)/J11</f>
        <v>0.17884130982367757</v>
      </c>
      <c r="P26" s="2"/>
    </row>
    <row r="27" spans="1:23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>
        <f>(J12-J13)/J12</f>
        <v>-2.3773006134969327E-2</v>
      </c>
      <c r="P27" s="2"/>
    </row>
    <row r="28" spans="1:23" ht="15" customHeight="1" x14ac:dyDescent="0.2">
      <c r="A28" s="2"/>
      <c r="B28" s="41"/>
      <c r="C28" s="45" t="s">
        <v>71</v>
      </c>
      <c r="D28" s="33">
        <v>91.25</v>
      </c>
      <c r="E28" s="33"/>
      <c r="F28" s="34"/>
      <c r="G28" s="46"/>
      <c r="H28" s="47" t="s">
        <v>25</v>
      </c>
      <c r="I28" s="33">
        <v>556</v>
      </c>
      <c r="J28" s="33">
        <v>492</v>
      </c>
      <c r="K28" s="34">
        <f>I28-J28</f>
        <v>64</v>
      </c>
      <c r="M28" s="126" t="s">
        <v>72</v>
      </c>
      <c r="N28" s="127"/>
      <c r="O28" s="69">
        <f>(J10-J13)/J10</f>
        <v>0.39620081411126185</v>
      </c>
      <c r="P28" s="2"/>
    </row>
    <row r="29" spans="1:23" x14ac:dyDescent="0.2">
      <c r="A29" s="2"/>
      <c r="B29" s="41"/>
      <c r="C29" s="45" t="s">
        <v>73</v>
      </c>
      <c r="D29" s="33">
        <v>72.349999999999994</v>
      </c>
      <c r="E29" s="33">
        <v>68.52</v>
      </c>
      <c r="F29" s="34">
        <v>94.71</v>
      </c>
      <c r="G29" s="48">
        <v>5.5</v>
      </c>
      <c r="H29" s="64" t="s">
        <v>27</v>
      </c>
      <c r="I29" s="35">
        <v>348</v>
      </c>
      <c r="J29" s="35">
        <v>304</v>
      </c>
      <c r="K29" s="36">
        <f>I29-J29</f>
        <v>44</v>
      </c>
      <c r="L29" s="49"/>
      <c r="M29" s="116" t="s">
        <v>74</v>
      </c>
      <c r="N29" s="117"/>
      <c r="O29" s="70">
        <f>(J9-J13)/J9</f>
        <v>0.70946681175190429</v>
      </c>
      <c r="P29" s="2"/>
    </row>
    <row r="30" spans="1:23" ht="15" customHeight="1" x14ac:dyDescent="0.2">
      <c r="A30" s="2"/>
      <c r="B30" s="41"/>
      <c r="C30" s="45" t="s">
        <v>75</v>
      </c>
      <c r="D30" s="33">
        <v>77.25</v>
      </c>
      <c r="E30" s="33">
        <v>65.14</v>
      </c>
      <c r="F30" s="34">
        <v>84.33</v>
      </c>
      <c r="P30" s="2"/>
      <c r="W30" s="63" t="s">
        <v>853</v>
      </c>
    </row>
    <row r="31" spans="1:23" ht="15" customHeight="1" x14ac:dyDescent="0.2">
      <c r="A31" s="2"/>
      <c r="B31" s="41"/>
      <c r="C31" s="45" t="s">
        <v>76</v>
      </c>
      <c r="D31" s="33">
        <v>75.650000000000006</v>
      </c>
      <c r="E31" s="33">
        <v>55.08</v>
      </c>
      <c r="F31" s="34">
        <v>72.81</v>
      </c>
      <c r="P31" s="2"/>
    </row>
    <row r="32" spans="1:23" ht="15.75" customHeight="1" x14ac:dyDescent="0.2">
      <c r="A32" s="2"/>
      <c r="B32" s="41"/>
      <c r="C32" s="50" t="s">
        <v>77</v>
      </c>
      <c r="D32" s="96">
        <v>54.61</v>
      </c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>
        <v>91.72</v>
      </c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 t="s">
        <v>845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 t="s">
        <v>846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 t="s">
        <v>847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 t="s">
        <v>848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 t="s">
        <v>849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 t="s">
        <v>851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 t="s">
        <v>826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 t="s">
        <v>852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 t="s">
        <v>856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 t="s">
        <v>857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 t="s">
        <v>858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 t="s">
        <v>854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 t="s">
        <v>855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97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>
        <v>596</v>
      </c>
      <c r="G64" s="12"/>
      <c r="H64" s="12"/>
      <c r="I64" s="12"/>
      <c r="J64" s="141">
        <f>AVERAGE(F64:I64)</f>
        <v>596</v>
      </c>
      <c r="K64" s="142"/>
      <c r="M64" s="8">
        <v>2</v>
      </c>
      <c r="N64" s="143">
        <v>10.1</v>
      </c>
      <c r="O64" s="144"/>
      <c r="P64" s="2"/>
    </row>
    <row r="65" spans="1:16" x14ac:dyDescent="0.2">
      <c r="A65" s="2"/>
      <c r="C65" s="9" t="s">
        <v>26</v>
      </c>
      <c r="D65" s="10"/>
      <c r="E65" s="10"/>
      <c r="F65" s="11">
        <v>452</v>
      </c>
      <c r="G65" s="12"/>
      <c r="H65" s="12"/>
      <c r="I65" s="12"/>
      <c r="J65" s="141">
        <f t="shared" ref="J65:J70" si="1">AVERAGE(F65:I65)</f>
        <v>452</v>
      </c>
      <c r="K65" s="142"/>
      <c r="M65" s="8">
        <v>3</v>
      </c>
      <c r="N65" s="143">
        <v>9.1999999999999993</v>
      </c>
      <c r="O65" s="144"/>
      <c r="P65" s="2"/>
    </row>
    <row r="66" spans="1:16" ht="15" customHeight="1" x14ac:dyDescent="0.2">
      <c r="A66" s="2"/>
      <c r="C66" s="9" t="s">
        <v>28</v>
      </c>
      <c r="D66" s="11">
        <v>64.290000000000006</v>
      </c>
      <c r="E66" s="11">
        <v>9.3000000000000007</v>
      </c>
      <c r="F66" s="11">
        <v>1011</v>
      </c>
      <c r="G66" s="11">
        <v>980</v>
      </c>
      <c r="H66" s="11">
        <v>1045</v>
      </c>
      <c r="I66" s="11">
        <v>1105</v>
      </c>
      <c r="J66" s="141">
        <f t="shared" si="1"/>
        <v>1035.25</v>
      </c>
      <c r="K66" s="142"/>
      <c r="M66" s="8">
        <v>4</v>
      </c>
      <c r="N66" s="143">
        <v>8.8000000000000007</v>
      </c>
      <c r="O66" s="144"/>
      <c r="P66" s="2"/>
    </row>
    <row r="67" spans="1:16" ht="15" customHeight="1" x14ac:dyDescent="0.2">
      <c r="A67" s="2"/>
      <c r="C67" s="9" t="s">
        <v>29</v>
      </c>
      <c r="D67" s="11">
        <v>57.48</v>
      </c>
      <c r="E67" s="11">
        <v>9</v>
      </c>
      <c r="F67" s="11">
        <v>495</v>
      </c>
      <c r="G67" s="11">
        <v>488</v>
      </c>
      <c r="H67" s="11">
        <v>509</v>
      </c>
      <c r="I67" s="11">
        <v>548</v>
      </c>
      <c r="J67" s="141">
        <f t="shared" si="1"/>
        <v>510</v>
      </c>
      <c r="K67" s="142"/>
      <c r="M67" s="8">
        <v>5</v>
      </c>
      <c r="N67" s="143">
        <v>8.8000000000000007</v>
      </c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>
        <v>433</v>
      </c>
      <c r="G68" s="62">
        <v>432</v>
      </c>
      <c r="H68" s="62">
        <v>421</v>
      </c>
      <c r="I68" s="62">
        <v>406</v>
      </c>
      <c r="J68" s="141">
        <f t="shared" si="1"/>
        <v>423</v>
      </c>
      <c r="K68" s="142"/>
      <c r="M68" s="13">
        <v>6</v>
      </c>
      <c r="N68" s="145">
        <v>7.5</v>
      </c>
      <c r="O68" s="146"/>
      <c r="P68" s="2"/>
    </row>
    <row r="69" spans="1:16" x14ac:dyDescent="0.2">
      <c r="A69" s="2"/>
      <c r="C69" s="9" t="s">
        <v>33</v>
      </c>
      <c r="D69" s="11"/>
      <c r="E69" s="11"/>
      <c r="F69" s="11">
        <v>339</v>
      </c>
      <c r="G69" s="62">
        <v>340</v>
      </c>
      <c r="H69" s="62">
        <v>320</v>
      </c>
      <c r="I69" s="62">
        <v>302</v>
      </c>
      <c r="J69" s="141">
        <f t="shared" si="1"/>
        <v>325.25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>
        <v>60.9</v>
      </c>
      <c r="E70" s="15">
        <v>8.8000000000000007</v>
      </c>
      <c r="F70" s="15">
        <v>346</v>
      </c>
      <c r="G70" s="15">
        <v>348</v>
      </c>
      <c r="H70" s="15">
        <v>327</v>
      </c>
      <c r="I70" s="15">
        <v>307</v>
      </c>
      <c r="J70" s="147">
        <f t="shared" si="1"/>
        <v>332</v>
      </c>
      <c r="K70" s="148"/>
      <c r="M70" s="66" t="s">
        <v>37</v>
      </c>
      <c r="N70" s="64">
        <v>3.79</v>
      </c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>
        <v>16.600000000000001</v>
      </c>
      <c r="E73" s="11">
        <v>10.5</v>
      </c>
      <c r="F73" s="22">
        <v>1542</v>
      </c>
      <c r="G73" s="16"/>
      <c r="H73" s="23" t="s">
        <v>25</v>
      </c>
      <c r="I73" s="136">
        <v>5.47</v>
      </c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>
        <v>65.19</v>
      </c>
      <c r="E74" s="11"/>
      <c r="F74" s="22">
        <v>343</v>
      </c>
      <c r="G74" s="16"/>
      <c r="H74" s="27" t="s">
        <v>27</v>
      </c>
      <c r="I74" s="138">
        <v>5.15</v>
      </c>
      <c r="J74" s="138"/>
      <c r="K74" s="139"/>
      <c r="M74" s="64">
        <v>6.9</v>
      </c>
      <c r="N74" s="28">
        <v>75</v>
      </c>
      <c r="O74" s="65">
        <v>0.04</v>
      </c>
      <c r="P74" s="2"/>
    </row>
    <row r="75" spans="1:16" ht="15" customHeight="1" x14ac:dyDescent="0.2">
      <c r="A75" s="2"/>
      <c r="C75" s="21" t="s">
        <v>47</v>
      </c>
      <c r="D75" s="11">
        <v>65.97</v>
      </c>
      <c r="E75" s="11"/>
      <c r="F75" s="22">
        <v>341</v>
      </c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>
        <v>66.62</v>
      </c>
      <c r="E77" s="11"/>
      <c r="F77" s="22">
        <v>336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x14ac:dyDescent="0.2">
      <c r="A78" s="2"/>
      <c r="C78" s="21" t="s">
        <v>57</v>
      </c>
      <c r="D78" s="11">
        <v>74.150000000000006</v>
      </c>
      <c r="E78" s="11"/>
      <c r="F78" s="22">
        <v>1577</v>
      </c>
      <c r="G78" s="16"/>
      <c r="H78" s="128">
        <v>11</v>
      </c>
      <c r="I78" s="130">
        <v>496</v>
      </c>
      <c r="J78" s="130">
        <v>451</v>
      </c>
      <c r="K78" s="132">
        <f>((I78-J78)/I78)</f>
        <v>9.0725806451612906E-2</v>
      </c>
      <c r="M78" s="13">
        <v>2</v>
      </c>
      <c r="N78" s="35">
        <v>5.8</v>
      </c>
      <c r="O78" s="36">
        <v>100</v>
      </c>
      <c r="P78" s="2"/>
    </row>
    <row r="79" spans="1:16" x14ac:dyDescent="0.2">
      <c r="A79" s="2"/>
      <c r="C79" s="21" t="s">
        <v>58</v>
      </c>
      <c r="D79" s="11">
        <v>74.400000000000006</v>
      </c>
      <c r="E79" s="11">
        <v>8.8000000000000007</v>
      </c>
      <c r="F79" s="22">
        <v>926</v>
      </c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>
        <v>887</v>
      </c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>
        <v>74.87</v>
      </c>
      <c r="E81" s="11">
        <v>8.1</v>
      </c>
      <c r="F81" s="22">
        <v>1415</v>
      </c>
      <c r="G81" s="16"/>
      <c r="H81" s="129"/>
      <c r="I81" s="131"/>
      <c r="J81" s="131"/>
      <c r="K81" s="133"/>
      <c r="M81" s="121" t="s">
        <v>62</v>
      </c>
      <c r="N81" s="122"/>
      <c r="O81" s="37">
        <f>(J66-J67)/J66</f>
        <v>0.50736537068340981</v>
      </c>
      <c r="P81" s="2"/>
    </row>
    <row r="82" spans="1:16" x14ac:dyDescent="0.2">
      <c r="A82" s="2"/>
      <c r="C82" s="38" t="s">
        <v>63</v>
      </c>
      <c r="D82" s="15"/>
      <c r="E82" s="15"/>
      <c r="F82" s="39">
        <v>1376</v>
      </c>
      <c r="G82" s="16"/>
      <c r="M82" s="121" t="s">
        <v>64</v>
      </c>
      <c r="N82" s="122"/>
      <c r="O82" s="37">
        <f>(J67-J68)/J67</f>
        <v>0.17058823529411765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>
        <f>(J68-J69)/J68</f>
        <v>0.23108747044917258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>
        <f>(J69-J70)/J69</f>
        <v>-2.0753266717909301E-2</v>
      </c>
      <c r="P84" s="2"/>
    </row>
    <row r="85" spans="1:16" x14ac:dyDescent="0.2">
      <c r="A85" s="2"/>
      <c r="B85" s="41"/>
      <c r="C85" s="45" t="s">
        <v>71</v>
      </c>
      <c r="D85" s="33">
        <v>91.2</v>
      </c>
      <c r="E85" s="33"/>
      <c r="F85" s="34"/>
      <c r="G85" s="46"/>
      <c r="H85" s="47" t="s">
        <v>25</v>
      </c>
      <c r="I85" s="33">
        <v>312</v>
      </c>
      <c r="J85" s="33">
        <v>240</v>
      </c>
      <c r="K85" s="34">
        <f>I85-J85</f>
        <v>72</v>
      </c>
      <c r="M85" s="126" t="s">
        <v>72</v>
      </c>
      <c r="N85" s="127"/>
      <c r="O85" s="69">
        <f>(J67-J70)/J67</f>
        <v>0.34901960784313724</v>
      </c>
      <c r="P85" s="2"/>
    </row>
    <row r="86" spans="1:16" x14ac:dyDescent="0.2">
      <c r="A86" s="2"/>
      <c r="B86" s="41"/>
      <c r="C86" s="45" t="s">
        <v>73</v>
      </c>
      <c r="D86" s="33">
        <v>73.150000000000006</v>
      </c>
      <c r="E86" s="33">
        <v>69.22</v>
      </c>
      <c r="F86" s="34">
        <v>94.63</v>
      </c>
      <c r="G86" s="48">
        <v>5.5</v>
      </c>
      <c r="H86" s="64" t="s">
        <v>27</v>
      </c>
      <c r="I86" s="35">
        <v>268</v>
      </c>
      <c r="J86" s="35">
        <v>234</v>
      </c>
      <c r="K86" s="36">
        <f>I86-J86</f>
        <v>34</v>
      </c>
      <c r="L86" s="49"/>
      <c r="M86" s="116" t="s">
        <v>74</v>
      </c>
      <c r="N86" s="117"/>
      <c r="O86" s="70">
        <f>(J66-J70)/J66</f>
        <v>0.67930451581743545</v>
      </c>
      <c r="P86" s="2"/>
    </row>
    <row r="87" spans="1:16" ht="15" customHeight="1" x14ac:dyDescent="0.2">
      <c r="A87" s="2"/>
      <c r="B87" s="41"/>
      <c r="C87" s="45" t="s">
        <v>75</v>
      </c>
      <c r="D87" s="33">
        <v>76.349999999999994</v>
      </c>
      <c r="E87" s="33">
        <v>65.459999999999994</v>
      </c>
      <c r="F87" s="34">
        <v>85.74</v>
      </c>
      <c r="P87" s="2"/>
    </row>
    <row r="88" spans="1:16" ht="15" customHeight="1" x14ac:dyDescent="0.2">
      <c r="A88" s="2"/>
      <c r="B88" s="41"/>
      <c r="C88" s="45" t="s">
        <v>76</v>
      </c>
      <c r="D88" s="33">
        <v>74.75</v>
      </c>
      <c r="E88" s="33">
        <v>56.41</v>
      </c>
      <c r="F88" s="34">
        <v>75.459999999999994</v>
      </c>
      <c r="P88" s="2"/>
    </row>
    <row r="89" spans="1:16" ht="15" customHeight="1" x14ac:dyDescent="0.2">
      <c r="A89" s="2"/>
      <c r="B89" s="41"/>
      <c r="C89" s="50" t="s">
        <v>77</v>
      </c>
      <c r="D89" s="96">
        <v>55.1</v>
      </c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>
        <v>91.25</v>
      </c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 t="s">
        <v>859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 t="s">
        <v>868</v>
      </c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 t="s">
        <v>865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 t="s">
        <v>864</v>
      </c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 t="s">
        <v>860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 t="s">
        <v>861</v>
      </c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 t="s">
        <v>863</v>
      </c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 t="s">
        <v>862</v>
      </c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 t="s">
        <v>867</v>
      </c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 t="s">
        <v>866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148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/>
      <c r="G119" s="12"/>
      <c r="H119" s="12"/>
      <c r="I119" s="12"/>
      <c r="J119" s="141" t="e">
        <f>AVERAGE(F119:I119)</f>
        <v>#DIV/0!</v>
      </c>
      <c r="K119" s="142"/>
      <c r="M119" s="8">
        <v>2</v>
      </c>
      <c r="N119" s="143"/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/>
      <c r="G120" s="12"/>
      <c r="H120" s="12"/>
      <c r="I120" s="12"/>
      <c r="J120" s="141" t="e">
        <f t="shared" ref="J120:J125" si="2">AVERAGE(F120:I120)</f>
        <v>#DIV/0!</v>
      </c>
      <c r="K120" s="142"/>
      <c r="M120" s="8">
        <v>3</v>
      </c>
      <c r="N120" s="143"/>
      <c r="O120" s="144"/>
      <c r="P120" s="2"/>
    </row>
    <row r="121" spans="1:16" x14ac:dyDescent="0.2">
      <c r="A121" s="2"/>
      <c r="C121" s="9" t="s">
        <v>28</v>
      </c>
      <c r="D121" s="11"/>
      <c r="E121" s="11"/>
      <c r="F121" s="11"/>
      <c r="G121" s="11"/>
      <c r="H121" s="11"/>
      <c r="I121" s="11"/>
      <c r="J121" s="141" t="e">
        <f t="shared" si="2"/>
        <v>#DIV/0!</v>
      </c>
      <c r="K121" s="142"/>
      <c r="M121" s="8">
        <v>4</v>
      </c>
      <c r="N121" s="143"/>
      <c r="O121" s="144"/>
      <c r="P121" s="2"/>
    </row>
    <row r="122" spans="1:16" x14ac:dyDescent="0.2">
      <c r="A122" s="2"/>
      <c r="C122" s="9" t="s">
        <v>29</v>
      </c>
      <c r="D122" s="11"/>
      <c r="E122" s="11"/>
      <c r="F122" s="11"/>
      <c r="G122" s="11"/>
      <c r="H122" s="11"/>
      <c r="I122" s="11"/>
      <c r="J122" s="141" t="e">
        <f t="shared" si="2"/>
        <v>#DIV/0!</v>
      </c>
      <c r="K122" s="142"/>
      <c r="M122" s="8">
        <v>5</v>
      </c>
      <c r="N122" s="143"/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/>
      <c r="G123" s="62"/>
      <c r="H123" s="62"/>
      <c r="I123" s="62"/>
      <c r="J123" s="141" t="e">
        <f t="shared" si="2"/>
        <v>#DIV/0!</v>
      </c>
      <c r="K123" s="142"/>
      <c r="M123" s="13">
        <v>6</v>
      </c>
      <c r="N123" s="145"/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/>
      <c r="G124" s="62"/>
      <c r="H124" s="62"/>
      <c r="I124" s="62"/>
      <c r="J124" s="141" t="e">
        <f t="shared" si="2"/>
        <v>#DIV/0!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/>
      <c r="E125" s="15"/>
      <c r="F125" s="15"/>
      <c r="G125" s="15"/>
      <c r="H125" s="15"/>
      <c r="I125" s="15"/>
      <c r="J125" s="147" t="e">
        <f t="shared" si="2"/>
        <v>#DIV/0!</v>
      </c>
      <c r="K125" s="148"/>
      <c r="M125" s="66" t="s">
        <v>37</v>
      </c>
      <c r="N125" s="64"/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/>
      <c r="E128" s="11"/>
      <c r="F128" s="22"/>
      <c r="G128" s="16"/>
      <c r="H128" s="23" t="s">
        <v>25</v>
      </c>
      <c r="I128" s="136"/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/>
      <c r="E129" s="11"/>
      <c r="F129" s="22"/>
      <c r="G129" s="16"/>
      <c r="H129" s="27" t="s">
        <v>27</v>
      </c>
      <c r="I129" s="138"/>
      <c r="J129" s="138"/>
      <c r="K129" s="139"/>
      <c r="M129" s="64"/>
      <c r="N129" s="28"/>
      <c r="O129" s="65"/>
      <c r="P129" s="2"/>
    </row>
    <row r="130" spans="1:16" ht="15" customHeight="1" x14ac:dyDescent="0.2">
      <c r="A130" s="2"/>
      <c r="C130" s="21" t="s">
        <v>47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/>
      <c r="E132" s="11"/>
      <c r="F132" s="22"/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/>
      <c r="O132" s="34"/>
      <c r="P132" s="2"/>
    </row>
    <row r="133" spans="1:16" x14ac:dyDescent="0.2">
      <c r="A133" s="2"/>
      <c r="C133" s="21" t="s">
        <v>57</v>
      </c>
      <c r="D133" s="11"/>
      <c r="E133" s="11"/>
      <c r="F133" s="22"/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/>
      <c r="O133" s="36"/>
      <c r="P133" s="2"/>
    </row>
    <row r="134" spans="1:16" x14ac:dyDescent="0.2">
      <c r="A134" s="2"/>
      <c r="C134" s="21" t="s">
        <v>58</v>
      </c>
      <c r="D134" s="11"/>
      <c r="E134" s="11"/>
      <c r="F134" s="22"/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/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/>
      <c r="E136" s="11"/>
      <c r="F136" s="22"/>
      <c r="G136" s="16"/>
      <c r="H136" s="129"/>
      <c r="I136" s="131"/>
      <c r="J136" s="131"/>
      <c r="K136" s="133"/>
      <c r="M136" s="121" t="s">
        <v>62</v>
      </c>
      <c r="N136" s="122"/>
      <c r="O136" s="37" t="e">
        <f>(J121-J122)/J121</f>
        <v>#DIV/0!</v>
      </c>
      <c r="P136" s="2"/>
    </row>
    <row r="137" spans="1:16" x14ac:dyDescent="0.2">
      <c r="A137" s="2"/>
      <c r="C137" s="38" t="s">
        <v>63</v>
      </c>
      <c r="D137" s="15"/>
      <c r="E137" s="15"/>
      <c r="F137" s="39"/>
      <c r="G137" s="16"/>
      <c r="M137" s="121" t="s">
        <v>64</v>
      </c>
      <c r="N137" s="122"/>
      <c r="O137" s="37" t="e">
        <f>(J122-J123)/J122</f>
        <v>#DIV/0!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 t="e">
        <f>(J123-J124)/J123</f>
        <v>#DIV/0!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 t="e">
        <f>(J124-J125)/J124</f>
        <v>#DIV/0!</v>
      </c>
      <c r="P139" s="2"/>
    </row>
    <row r="140" spans="1:16" x14ac:dyDescent="0.2">
      <c r="A140" s="2"/>
      <c r="B140" s="41"/>
      <c r="C140" s="45" t="s">
        <v>71</v>
      </c>
      <c r="D140" s="33"/>
      <c r="E140" s="33"/>
      <c r="F140" s="34"/>
      <c r="G140" s="46"/>
      <c r="H140" s="47" t="s">
        <v>25</v>
      </c>
      <c r="I140" s="33"/>
      <c r="J140" s="33"/>
      <c r="K140" s="34">
        <f>I140-J140</f>
        <v>0</v>
      </c>
      <c r="M140" s="126" t="s">
        <v>72</v>
      </c>
      <c r="N140" s="127"/>
      <c r="O140" s="69" t="e">
        <f>(J122-J125)/J122</f>
        <v>#DIV/0!</v>
      </c>
      <c r="P140" s="2"/>
    </row>
    <row r="141" spans="1:16" x14ac:dyDescent="0.2">
      <c r="A141" s="2"/>
      <c r="B141" s="41"/>
      <c r="C141" s="45" t="s">
        <v>73</v>
      </c>
      <c r="D141" s="33"/>
      <c r="E141" s="33"/>
      <c r="F141" s="34"/>
      <c r="G141" s="48"/>
      <c r="H141" s="64" t="s">
        <v>27</v>
      </c>
      <c r="I141" s="35"/>
      <c r="J141" s="35"/>
      <c r="K141" s="36">
        <f>I141-J141</f>
        <v>0</v>
      </c>
      <c r="L141" s="49"/>
      <c r="M141" s="116" t="s">
        <v>74</v>
      </c>
      <c r="N141" s="117"/>
      <c r="O141" s="70" t="e">
        <f>(J121-J125)/J121</f>
        <v>#DIV/0!</v>
      </c>
      <c r="P141" s="2"/>
    </row>
    <row r="142" spans="1:16" ht="15" customHeight="1" x14ac:dyDescent="0.2">
      <c r="A142" s="2"/>
      <c r="B142" s="41"/>
      <c r="C142" s="45" t="s">
        <v>75</v>
      </c>
      <c r="D142" s="33"/>
      <c r="E142" s="33"/>
      <c r="F142" s="34"/>
      <c r="P142" s="2"/>
    </row>
    <row r="143" spans="1:16" ht="15" customHeight="1" x14ac:dyDescent="0.2">
      <c r="A143" s="2"/>
      <c r="B143" s="41"/>
      <c r="C143" s="45" t="s">
        <v>76</v>
      </c>
      <c r="D143" s="33"/>
      <c r="E143" s="33"/>
      <c r="F143" s="34"/>
      <c r="P143" s="2"/>
    </row>
    <row r="144" spans="1:16" ht="15" customHeight="1" x14ac:dyDescent="0.2">
      <c r="A144" s="2"/>
      <c r="B144" s="41"/>
      <c r="C144" s="50" t="s">
        <v>77</v>
      </c>
      <c r="D144" s="96"/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/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194A-3AA9-4382-A80E-49EDABE91D7A}">
  <dimension ref="A1:S171"/>
  <sheetViews>
    <sheetView topLeftCell="A140" zoomScale="85" zoomScaleNormal="85" workbookViewId="0">
      <selection activeCell="T143" sqref="T14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12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 t="e">
        <f>AVERAGE(J9,J66,J121)</f>
        <v>#DIV/0!</v>
      </c>
    </row>
    <row r="7" spans="1:19" x14ac:dyDescent="0.2">
      <c r="A7" s="2"/>
      <c r="C7" s="9" t="s">
        <v>24</v>
      </c>
      <c r="D7" s="10"/>
      <c r="E7" s="10"/>
      <c r="F7" s="11"/>
      <c r="G7" s="12"/>
      <c r="H7" s="12"/>
      <c r="I7" s="12"/>
      <c r="J7" s="141" t="e">
        <f>AVERAGE(F7:I7)</f>
        <v>#DIV/0!</v>
      </c>
      <c r="K7" s="142"/>
      <c r="M7" s="8">
        <v>2</v>
      </c>
      <c r="N7" s="143"/>
      <c r="O7" s="144"/>
      <c r="P7" s="2"/>
      <c r="R7" s="55" t="s">
        <v>25</v>
      </c>
      <c r="S7" s="71" t="e">
        <f>AVERAGE(J10,J67,J122)</f>
        <v>#DIV/0!</v>
      </c>
    </row>
    <row r="8" spans="1:19" x14ac:dyDescent="0.2">
      <c r="A8" s="2"/>
      <c r="C8" s="9" t="s">
        <v>26</v>
      </c>
      <c r="D8" s="10"/>
      <c r="E8" s="10"/>
      <c r="F8" s="11"/>
      <c r="G8" s="12"/>
      <c r="H8" s="12"/>
      <c r="I8" s="12"/>
      <c r="J8" s="141" t="e">
        <f t="shared" ref="J8:J13" si="0">AVERAGE(F8:I8)</f>
        <v>#DIV/0!</v>
      </c>
      <c r="K8" s="142"/>
      <c r="M8" s="8">
        <v>3</v>
      </c>
      <c r="N8" s="143"/>
      <c r="O8" s="144"/>
      <c r="P8" s="2"/>
      <c r="R8" s="55" t="s">
        <v>27</v>
      </c>
      <c r="S8" s="72" t="e">
        <f>AVERAGE(J13,J70,J125)</f>
        <v>#DIV/0!</v>
      </c>
    </row>
    <row r="9" spans="1:19" x14ac:dyDescent="0.2">
      <c r="A9" s="2"/>
      <c r="C9" s="9" t="s">
        <v>28</v>
      </c>
      <c r="D9" s="11"/>
      <c r="E9" s="11"/>
      <c r="F9" s="11"/>
      <c r="G9" s="11"/>
      <c r="H9" s="11"/>
      <c r="I9" s="11"/>
      <c r="J9" s="141" t="e">
        <f t="shared" si="0"/>
        <v>#DIV/0!</v>
      </c>
      <c r="K9" s="142"/>
      <c r="M9" s="8">
        <v>4</v>
      </c>
      <c r="N9" s="143"/>
      <c r="O9" s="144"/>
      <c r="P9" s="2"/>
      <c r="R9" s="73" t="s">
        <v>32</v>
      </c>
      <c r="S9" s="74" t="e">
        <f>S6-S8</f>
        <v>#DIV/0!</v>
      </c>
    </row>
    <row r="10" spans="1:19" x14ac:dyDescent="0.2">
      <c r="A10" s="2"/>
      <c r="C10" s="9" t="s">
        <v>29</v>
      </c>
      <c r="D10" s="11"/>
      <c r="E10" s="11"/>
      <c r="F10" s="11"/>
      <c r="G10" s="11"/>
      <c r="H10" s="11"/>
      <c r="I10" s="11"/>
      <c r="J10" s="141" t="e">
        <f t="shared" si="0"/>
        <v>#DIV/0!</v>
      </c>
      <c r="K10" s="142"/>
      <c r="M10" s="8">
        <v>5</v>
      </c>
      <c r="N10" s="143"/>
      <c r="O10" s="144"/>
      <c r="P10" s="2"/>
      <c r="R10" s="73" t="s">
        <v>30</v>
      </c>
      <c r="S10" s="75" t="e">
        <f>S7-S8</f>
        <v>#DIV/0!</v>
      </c>
    </row>
    <row r="11" spans="1:19" x14ac:dyDescent="0.2">
      <c r="A11" s="2"/>
      <c r="C11" s="9" t="s">
        <v>31</v>
      </c>
      <c r="D11" s="11"/>
      <c r="E11" s="11"/>
      <c r="F11" s="11"/>
      <c r="G11" s="62"/>
      <c r="H11" s="62"/>
      <c r="I11" s="62"/>
      <c r="J11" s="141" t="e">
        <f t="shared" si="0"/>
        <v>#DIV/0!</v>
      </c>
      <c r="K11" s="142"/>
      <c r="M11" s="13">
        <v>6</v>
      </c>
      <c r="N11" s="145"/>
      <c r="O11" s="146"/>
      <c r="P11" s="2"/>
      <c r="R11" s="76" t="s">
        <v>39</v>
      </c>
      <c r="S11" s="80" t="e">
        <f>S9/S6</f>
        <v>#DIV/0!</v>
      </c>
    </row>
    <row r="12" spans="1:19" x14ac:dyDescent="0.2">
      <c r="A12" s="2"/>
      <c r="C12" s="9" t="s">
        <v>33</v>
      </c>
      <c r="D12" s="11"/>
      <c r="E12" s="11"/>
      <c r="F12" s="11"/>
      <c r="G12" s="62"/>
      <c r="H12" s="62"/>
      <c r="I12" s="62"/>
      <c r="J12" s="141" t="e">
        <f t="shared" si="0"/>
        <v>#DIV/0!</v>
      </c>
      <c r="K12" s="142"/>
      <c r="N12" s="67" t="s">
        <v>34</v>
      </c>
      <c r="O12" s="68" t="s">
        <v>35</v>
      </c>
      <c r="P12" s="2"/>
      <c r="R12" s="76" t="s">
        <v>38</v>
      </c>
      <c r="S12" s="77" t="e">
        <f>S10/S7</f>
        <v>#DIV/0!</v>
      </c>
    </row>
    <row r="13" spans="1:19" x14ac:dyDescent="0.2">
      <c r="A13" s="2"/>
      <c r="C13" s="14" t="s">
        <v>36</v>
      </c>
      <c r="D13" s="15"/>
      <c r="E13" s="15"/>
      <c r="F13" s="15"/>
      <c r="G13" s="15"/>
      <c r="H13" s="15"/>
      <c r="I13" s="15"/>
      <c r="J13" s="147" t="e">
        <f t="shared" si="0"/>
        <v>#DIV/0!</v>
      </c>
      <c r="K13" s="148"/>
      <c r="M13" s="66" t="s">
        <v>37</v>
      </c>
      <c r="N13" s="64"/>
      <c r="O13" s="65"/>
      <c r="P13" s="2"/>
      <c r="R13" s="101"/>
      <c r="S13" s="102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101"/>
      <c r="S14" s="103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  <c r="R15" s="101"/>
      <c r="S15" s="101"/>
    </row>
    <row r="16" spans="1:19" x14ac:dyDescent="0.2">
      <c r="A16" s="2"/>
      <c r="C16" s="21" t="s">
        <v>43</v>
      </c>
      <c r="D16" s="11"/>
      <c r="E16" s="11"/>
      <c r="F16" s="22"/>
      <c r="G16" s="16"/>
      <c r="H16" s="23" t="s">
        <v>25</v>
      </c>
      <c r="I16" s="136"/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/>
      <c r="E17" s="11"/>
      <c r="F17" s="22"/>
      <c r="G17" s="16"/>
      <c r="H17" s="27" t="s">
        <v>27</v>
      </c>
      <c r="I17" s="138"/>
      <c r="J17" s="138"/>
      <c r="K17" s="139"/>
      <c r="M17" s="64"/>
      <c r="N17" s="28"/>
      <c r="O17" s="65"/>
      <c r="P17" s="2"/>
    </row>
    <row r="18" spans="1:16" x14ac:dyDescent="0.2">
      <c r="A18" s="2"/>
      <c r="C18" s="21" t="s">
        <v>47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/>
      <c r="E20" s="11"/>
      <c r="F20" s="22"/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/>
      <c r="O20" s="34"/>
      <c r="P20" s="2"/>
    </row>
    <row r="21" spans="1:16" x14ac:dyDescent="0.2">
      <c r="A21" s="2"/>
      <c r="C21" s="21" t="s">
        <v>57</v>
      </c>
      <c r="D21" s="11"/>
      <c r="E21" s="11"/>
      <c r="F21" s="22"/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/>
      <c r="O21" s="36"/>
      <c r="P21" s="2"/>
    </row>
    <row r="22" spans="1:16" ht="15.75" customHeight="1" x14ac:dyDescent="0.2">
      <c r="A22" s="2"/>
      <c r="C22" s="21" t="s">
        <v>58</v>
      </c>
      <c r="D22" s="11"/>
      <c r="E22" s="11"/>
      <c r="F22" s="22"/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/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/>
      <c r="E24" s="11"/>
      <c r="F24" s="22"/>
      <c r="G24" s="16"/>
      <c r="H24" s="129"/>
      <c r="I24" s="131"/>
      <c r="J24" s="131"/>
      <c r="K24" s="133"/>
      <c r="M24" s="121" t="s">
        <v>62</v>
      </c>
      <c r="N24" s="122"/>
      <c r="O24" s="37" t="e">
        <f>(J9-J10)/J9</f>
        <v>#DIV/0!</v>
      </c>
      <c r="P24" s="2"/>
    </row>
    <row r="25" spans="1:16" x14ac:dyDescent="0.2">
      <c r="A25" s="2"/>
      <c r="C25" s="38" t="s">
        <v>63</v>
      </c>
      <c r="D25" s="15"/>
      <c r="E25" s="15"/>
      <c r="F25" s="39"/>
      <c r="G25" s="16"/>
      <c r="M25" s="121" t="s">
        <v>64</v>
      </c>
      <c r="N25" s="122"/>
      <c r="O25" s="37" t="e">
        <f>(J10-J11)/J10</f>
        <v>#DIV/0!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 t="e">
        <f>(J11-J12)/J11</f>
        <v>#DIV/0!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 t="e">
        <f>(J12-J13)/J12</f>
        <v>#DIV/0!</v>
      </c>
      <c r="P27" s="2"/>
    </row>
    <row r="28" spans="1:16" ht="15" customHeight="1" x14ac:dyDescent="0.2">
      <c r="A28" s="2"/>
      <c r="B28" s="41"/>
      <c r="C28" s="45" t="s">
        <v>71</v>
      </c>
      <c r="D28" s="33"/>
      <c r="E28" s="33"/>
      <c r="F28" s="34"/>
      <c r="G28" s="46"/>
      <c r="H28" s="47" t="s">
        <v>25</v>
      </c>
      <c r="I28" s="33"/>
      <c r="J28" s="33"/>
      <c r="K28" s="34">
        <f>I28-J28</f>
        <v>0</v>
      </c>
      <c r="M28" s="126" t="s">
        <v>72</v>
      </c>
      <c r="N28" s="127"/>
      <c r="O28" s="69" t="e">
        <f>(J10-J13)/J10</f>
        <v>#DIV/0!</v>
      </c>
      <c r="P28" s="2"/>
    </row>
    <row r="29" spans="1:16" x14ac:dyDescent="0.2">
      <c r="A29" s="2"/>
      <c r="B29" s="41"/>
      <c r="C29" s="45" t="s">
        <v>73</v>
      </c>
      <c r="D29" s="33"/>
      <c r="E29" s="33"/>
      <c r="F29" s="34"/>
      <c r="G29" s="48"/>
      <c r="H29" s="64" t="s">
        <v>27</v>
      </c>
      <c r="I29" s="35"/>
      <c r="J29" s="35"/>
      <c r="K29" s="36">
        <f>I29-J29</f>
        <v>0</v>
      </c>
      <c r="L29" s="49"/>
      <c r="M29" s="116" t="s">
        <v>74</v>
      </c>
      <c r="N29" s="117"/>
      <c r="O29" s="70" t="e">
        <f>(J9-J13)/J9</f>
        <v>#DIV/0!</v>
      </c>
      <c r="P29" s="2"/>
    </row>
    <row r="30" spans="1:16" ht="15" customHeight="1" x14ac:dyDescent="0.2">
      <c r="A30" s="2"/>
      <c r="B30" s="41"/>
      <c r="C30" s="45" t="s">
        <v>75</v>
      </c>
      <c r="D30" s="33"/>
      <c r="E30" s="33"/>
      <c r="F30" s="34"/>
      <c r="P30" s="2"/>
    </row>
    <row r="31" spans="1:16" ht="15" customHeight="1" x14ac:dyDescent="0.2">
      <c r="A31" s="2"/>
      <c r="B31" s="41"/>
      <c r="C31" s="45" t="s">
        <v>76</v>
      </c>
      <c r="D31" s="33"/>
      <c r="E31" s="33"/>
      <c r="F31" s="34"/>
      <c r="P31" s="2"/>
    </row>
    <row r="32" spans="1:16" ht="15.75" customHeight="1" x14ac:dyDescent="0.2">
      <c r="A32" s="2"/>
      <c r="B32" s="41"/>
      <c r="C32" s="50" t="s">
        <v>77</v>
      </c>
      <c r="D32" s="96"/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/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113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/>
      <c r="G64" s="12"/>
      <c r="H64" s="12"/>
      <c r="I64" s="12"/>
      <c r="J64" s="141" t="e">
        <f>AVERAGE(F64:I64)</f>
        <v>#DIV/0!</v>
      </c>
      <c r="K64" s="142"/>
      <c r="M64" s="8">
        <v>2</v>
      </c>
      <c r="N64" s="143"/>
      <c r="O64" s="144"/>
      <c r="P64" s="2"/>
    </row>
    <row r="65" spans="1:16" x14ac:dyDescent="0.2">
      <c r="A65" s="2"/>
      <c r="C65" s="9" t="s">
        <v>26</v>
      </c>
      <c r="D65" s="10"/>
      <c r="E65" s="10"/>
      <c r="F65" s="11"/>
      <c r="G65" s="12"/>
      <c r="H65" s="12"/>
      <c r="I65" s="12"/>
      <c r="J65" s="141" t="e">
        <f t="shared" ref="J65:J70" si="1">AVERAGE(F65:I65)</f>
        <v>#DIV/0!</v>
      </c>
      <c r="K65" s="142"/>
      <c r="M65" s="8">
        <v>3</v>
      </c>
      <c r="N65" s="143"/>
      <c r="O65" s="144"/>
      <c r="P65" s="2"/>
    </row>
    <row r="66" spans="1:16" ht="15" customHeight="1" x14ac:dyDescent="0.2">
      <c r="A66" s="2"/>
      <c r="C66" s="9" t="s">
        <v>28</v>
      </c>
      <c r="D66" s="11"/>
      <c r="E66" s="11"/>
      <c r="F66" s="11"/>
      <c r="G66" s="11"/>
      <c r="H66" s="11"/>
      <c r="I66" s="11"/>
      <c r="J66" s="141" t="e">
        <f t="shared" si="1"/>
        <v>#DIV/0!</v>
      </c>
      <c r="K66" s="142"/>
      <c r="M66" s="8">
        <v>4</v>
      </c>
      <c r="N66" s="143"/>
      <c r="O66" s="144"/>
      <c r="P66" s="2"/>
    </row>
    <row r="67" spans="1:16" ht="15" customHeight="1" x14ac:dyDescent="0.2">
      <c r="A67" s="2"/>
      <c r="C67" s="9" t="s">
        <v>29</v>
      </c>
      <c r="D67" s="11"/>
      <c r="E67" s="11"/>
      <c r="F67" s="11"/>
      <c r="G67" s="11"/>
      <c r="H67" s="11"/>
      <c r="I67" s="11"/>
      <c r="J67" s="141" t="e">
        <f t="shared" si="1"/>
        <v>#DIV/0!</v>
      </c>
      <c r="K67" s="142"/>
      <c r="M67" s="8">
        <v>5</v>
      </c>
      <c r="N67" s="143"/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/>
      <c r="G68" s="62"/>
      <c r="H68" s="62"/>
      <c r="I68" s="62"/>
      <c r="J68" s="141" t="e">
        <f t="shared" si="1"/>
        <v>#DIV/0!</v>
      </c>
      <c r="K68" s="142"/>
      <c r="M68" s="13">
        <v>6</v>
      </c>
      <c r="N68" s="145"/>
      <c r="O68" s="146"/>
      <c r="P68" s="2"/>
    </row>
    <row r="69" spans="1:16" x14ac:dyDescent="0.2">
      <c r="A69" s="2"/>
      <c r="C69" s="9" t="s">
        <v>33</v>
      </c>
      <c r="D69" s="11"/>
      <c r="E69" s="11"/>
      <c r="F69" s="11"/>
      <c r="G69" s="62"/>
      <c r="H69" s="62"/>
      <c r="I69" s="62"/>
      <c r="J69" s="141" t="e">
        <f t="shared" si="1"/>
        <v>#DIV/0!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/>
      <c r="E70" s="15"/>
      <c r="F70" s="15"/>
      <c r="G70" s="15"/>
      <c r="H70" s="15"/>
      <c r="I70" s="15"/>
      <c r="J70" s="147" t="e">
        <f t="shared" si="1"/>
        <v>#DIV/0!</v>
      </c>
      <c r="K70" s="148"/>
      <c r="M70" s="66" t="s">
        <v>37</v>
      </c>
      <c r="N70" s="64"/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/>
      <c r="E73" s="11"/>
      <c r="F73" s="22"/>
      <c r="G73" s="16"/>
      <c r="H73" s="23" t="s">
        <v>25</v>
      </c>
      <c r="I73" s="136"/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/>
      <c r="E74" s="11"/>
      <c r="F74" s="22"/>
      <c r="G74" s="16"/>
      <c r="H74" s="27" t="s">
        <v>27</v>
      </c>
      <c r="I74" s="138"/>
      <c r="J74" s="138"/>
      <c r="K74" s="139"/>
      <c r="M74" s="64"/>
      <c r="N74" s="28"/>
      <c r="O74" s="65"/>
      <c r="P74" s="2"/>
    </row>
    <row r="75" spans="1:16" ht="15" customHeight="1" x14ac:dyDescent="0.2">
      <c r="A75" s="2"/>
      <c r="C75" s="21" t="s">
        <v>47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/>
      <c r="E77" s="11"/>
      <c r="F77" s="22"/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/>
      <c r="O77" s="34"/>
      <c r="P77" s="2"/>
    </row>
    <row r="78" spans="1:16" x14ac:dyDescent="0.2">
      <c r="A78" s="2"/>
      <c r="C78" s="21" t="s">
        <v>57</v>
      </c>
      <c r="D78" s="11"/>
      <c r="E78" s="11"/>
      <c r="F78" s="22"/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/>
      <c r="O78" s="36"/>
      <c r="P78" s="2"/>
    </row>
    <row r="79" spans="1:16" x14ac:dyDescent="0.2">
      <c r="A79" s="2"/>
      <c r="C79" s="21" t="s">
        <v>58</v>
      </c>
      <c r="D79" s="11"/>
      <c r="E79" s="11"/>
      <c r="F79" s="22"/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/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/>
      <c r="E81" s="11"/>
      <c r="F81" s="22"/>
      <c r="G81" s="16"/>
      <c r="H81" s="129"/>
      <c r="I81" s="131"/>
      <c r="J81" s="131"/>
      <c r="K81" s="133"/>
      <c r="M81" s="121" t="s">
        <v>62</v>
      </c>
      <c r="N81" s="122"/>
      <c r="O81" s="37" t="e">
        <f>(J66-J67)/J66</f>
        <v>#DIV/0!</v>
      </c>
      <c r="P81" s="2"/>
    </row>
    <row r="82" spans="1:16" x14ac:dyDescent="0.2">
      <c r="A82" s="2"/>
      <c r="C82" s="38" t="s">
        <v>63</v>
      </c>
      <c r="D82" s="15"/>
      <c r="E82" s="15"/>
      <c r="F82" s="39"/>
      <c r="G82" s="16"/>
      <c r="M82" s="121" t="s">
        <v>64</v>
      </c>
      <c r="N82" s="122"/>
      <c r="O82" s="37" t="e">
        <f>(J67-J68)/J67</f>
        <v>#DIV/0!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 t="e">
        <f>(J68-J69)/J68</f>
        <v>#DIV/0!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 t="e">
        <f>(J69-J70)/J69</f>
        <v>#DIV/0!</v>
      </c>
      <c r="P84" s="2"/>
    </row>
    <row r="85" spans="1:16" x14ac:dyDescent="0.2">
      <c r="A85" s="2"/>
      <c r="B85" s="41"/>
      <c r="C85" s="45" t="s">
        <v>71</v>
      </c>
      <c r="D85" s="33"/>
      <c r="E85" s="33"/>
      <c r="F85" s="34"/>
      <c r="G85" s="46"/>
      <c r="H85" s="47" t="s">
        <v>25</v>
      </c>
      <c r="I85" s="33"/>
      <c r="J85" s="33"/>
      <c r="K85" s="34">
        <f>I85-J85</f>
        <v>0</v>
      </c>
      <c r="M85" s="126" t="s">
        <v>72</v>
      </c>
      <c r="N85" s="127"/>
      <c r="O85" s="69" t="e">
        <f>(J67-J70)/J67</f>
        <v>#DIV/0!</v>
      </c>
      <c r="P85" s="2"/>
    </row>
    <row r="86" spans="1:16" x14ac:dyDescent="0.2">
      <c r="A86" s="2"/>
      <c r="B86" s="41"/>
      <c r="C86" s="45" t="s">
        <v>73</v>
      </c>
      <c r="D86" s="33"/>
      <c r="E86" s="33"/>
      <c r="F86" s="34"/>
      <c r="G86" s="48"/>
      <c r="H86" s="64" t="s">
        <v>27</v>
      </c>
      <c r="I86" s="35"/>
      <c r="J86" s="35"/>
      <c r="K86" s="36">
        <f>I86-J86</f>
        <v>0</v>
      </c>
      <c r="L86" s="49"/>
      <c r="M86" s="116" t="s">
        <v>74</v>
      </c>
      <c r="N86" s="117"/>
      <c r="O86" s="70" t="e">
        <f>(J66-J70)/J66</f>
        <v>#DIV/0!</v>
      </c>
      <c r="P86" s="2"/>
    </row>
    <row r="87" spans="1:16" ht="15" customHeight="1" x14ac:dyDescent="0.2">
      <c r="A87" s="2"/>
      <c r="B87" s="41"/>
      <c r="C87" s="45" t="s">
        <v>75</v>
      </c>
      <c r="D87" s="33"/>
      <c r="E87" s="33"/>
      <c r="F87" s="34"/>
      <c r="P87" s="2"/>
    </row>
    <row r="88" spans="1:16" ht="15" customHeight="1" x14ac:dyDescent="0.2">
      <c r="A88" s="2"/>
      <c r="B88" s="41"/>
      <c r="C88" s="45" t="s">
        <v>76</v>
      </c>
      <c r="D88" s="33"/>
      <c r="E88" s="33"/>
      <c r="F88" s="34"/>
      <c r="P88" s="2"/>
    </row>
    <row r="89" spans="1:16" ht="15" customHeight="1" x14ac:dyDescent="0.2">
      <c r="A89" s="2"/>
      <c r="B89" s="41"/>
      <c r="C89" s="50" t="s">
        <v>77</v>
      </c>
      <c r="D89" s="96"/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/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148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/>
      <c r="G119" s="12"/>
      <c r="H119" s="12"/>
      <c r="I119" s="12"/>
      <c r="J119" s="141" t="e">
        <f>AVERAGE(F119:I119)</f>
        <v>#DIV/0!</v>
      </c>
      <c r="K119" s="142"/>
      <c r="M119" s="8">
        <v>2</v>
      </c>
      <c r="N119" s="143"/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/>
      <c r="G120" s="12"/>
      <c r="H120" s="12"/>
      <c r="I120" s="12"/>
      <c r="J120" s="141" t="e">
        <f t="shared" ref="J120:J125" si="2">AVERAGE(F120:I120)</f>
        <v>#DIV/0!</v>
      </c>
      <c r="K120" s="142"/>
      <c r="M120" s="8">
        <v>3</v>
      </c>
      <c r="N120" s="143"/>
      <c r="O120" s="144"/>
      <c r="P120" s="2"/>
    </row>
    <row r="121" spans="1:16" x14ac:dyDescent="0.2">
      <c r="A121" s="2"/>
      <c r="C121" s="9" t="s">
        <v>28</v>
      </c>
      <c r="D121" s="11"/>
      <c r="E121" s="11"/>
      <c r="F121" s="11"/>
      <c r="G121" s="11"/>
      <c r="H121" s="11"/>
      <c r="I121" s="11"/>
      <c r="J121" s="141" t="e">
        <f t="shared" si="2"/>
        <v>#DIV/0!</v>
      </c>
      <c r="K121" s="142"/>
      <c r="M121" s="8">
        <v>4</v>
      </c>
      <c r="N121" s="143"/>
      <c r="O121" s="144"/>
      <c r="P121" s="2"/>
    </row>
    <row r="122" spans="1:16" x14ac:dyDescent="0.2">
      <c r="A122" s="2"/>
      <c r="C122" s="9" t="s">
        <v>29</v>
      </c>
      <c r="D122" s="11"/>
      <c r="E122" s="11"/>
      <c r="F122" s="11"/>
      <c r="G122" s="11"/>
      <c r="H122" s="11"/>
      <c r="I122" s="11"/>
      <c r="J122" s="141" t="e">
        <f t="shared" si="2"/>
        <v>#DIV/0!</v>
      </c>
      <c r="K122" s="142"/>
      <c r="M122" s="8">
        <v>5</v>
      </c>
      <c r="N122" s="143"/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/>
      <c r="G123" s="62"/>
      <c r="H123" s="62"/>
      <c r="I123" s="62"/>
      <c r="J123" s="141" t="e">
        <f t="shared" si="2"/>
        <v>#DIV/0!</v>
      </c>
      <c r="K123" s="142"/>
      <c r="M123" s="13">
        <v>6</v>
      </c>
      <c r="N123" s="145"/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/>
      <c r="G124" s="62"/>
      <c r="H124" s="62"/>
      <c r="I124" s="62"/>
      <c r="J124" s="141" t="e">
        <f t="shared" si="2"/>
        <v>#DIV/0!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/>
      <c r="E125" s="15"/>
      <c r="F125" s="15"/>
      <c r="G125" s="15"/>
      <c r="H125" s="15"/>
      <c r="I125" s="15"/>
      <c r="J125" s="147" t="e">
        <f t="shared" si="2"/>
        <v>#DIV/0!</v>
      </c>
      <c r="K125" s="148"/>
      <c r="M125" s="66" t="s">
        <v>37</v>
      </c>
      <c r="N125" s="64"/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/>
      <c r="E128" s="11"/>
      <c r="F128" s="22"/>
      <c r="G128" s="16"/>
      <c r="H128" s="23" t="s">
        <v>25</v>
      </c>
      <c r="I128" s="136"/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/>
      <c r="E129" s="11"/>
      <c r="F129" s="22"/>
      <c r="G129" s="16"/>
      <c r="H129" s="27" t="s">
        <v>27</v>
      </c>
      <c r="I129" s="138"/>
      <c r="J129" s="138"/>
      <c r="K129" s="139"/>
      <c r="M129" s="64"/>
      <c r="N129" s="28"/>
      <c r="O129" s="65"/>
      <c r="P129" s="2"/>
    </row>
    <row r="130" spans="1:16" ht="15" customHeight="1" x14ac:dyDescent="0.2">
      <c r="A130" s="2"/>
      <c r="C130" s="21" t="s">
        <v>47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/>
      <c r="E132" s="11"/>
      <c r="F132" s="22"/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/>
      <c r="O132" s="34"/>
      <c r="P132" s="2"/>
    </row>
    <row r="133" spans="1:16" x14ac:dyDescent="0.2">
      <c r="A133" s="2"/>
      <c r="C133" s="21" t="s">
        <v>57</v>
      </c>
      <c r="D133" s="11"/>
      <c r="E133" s="11"/>
      <c r="F133" s="22"/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/>
      <c r="O133" s="36"/>
      <c r="P133" s="2"/>
    </row>
    <row r="134" spans="1:16" x14ac:dyDescent="0.2">
      <c r="A134" s="2"/>
      <c r="C134" s="21" t="s">
        <v>58</v>
      </c>
      <c r="D134" s="11"/>
      <c r="E134" s="11"/>
      <c r="F134" s="22"/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/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/>
      <c r="E136" s="11"/>
      <c r="F136" s="22"/>
      <c r="G136" s="16"/>
      <c r="H136" s="129"/>
      <c r="I136" s="131"/>
      <c r="J136" s="131"/>
      <c r="K136" s="133"/>
      <c r="M136" s="121" t="s">
        <v>62</v>
      </c>
      <c r="N136" s="122"/>
      <c r="O136" s="37" t="e">
        <f>(J121-J122)/J121</f>
        <v>#DIV/0!</v>
      </c>
      <c r="P136" s="2"/>
    </row>
    <row r="137" spans="1:16" x14ac:dyDescent="0.2">
      <c r="A137" s="2"/>
      <c r="C137" s="38" t="s">
        <v>63</v>
      </c>
      <c r="D137" s="15"/>
      <c r="E137" s="15"/>
      <c r="F137" s="39"/>
      <c r="G137" s="16"/>
      <c r="M137" s="121" t="s">
        <v>64</v>
      </c>
      <c r="N137" s="122"/>
      <c r="O137" s="37" t="e">
        <f>(J122-J123)/J122</f>
        <v>#DIV/0!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 t="e">
        <f>(J123-J124)/J123</f>
        <v>#DIV/0!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 t="e">
        <f>(J124-J125)/J124</f>
        <v>#DIV/0!</v>
      </c>
      <c r="P139" s="2"/>
    </row>
    <row r="140" spans="1:16" x14ac:dyDescent="0.2">
      <c r="A140" s="2"/>
      <c r="B140" s="41"/>
      <c r="C140" s="45" t="s">
        <v>71</v>
      </c>
      <c r="D140" s="33"/>
      <c r="E140" s="33"/>
      <c r="F140" s="34"/>
      <c r="G140" s="46"/>
      <c r="H140" s="47" t="s">
        <v>25</v>
      </c>
      <c r="I140" s="33"/>
      <c r="J140" s="33"/>
      <c r="K140" s="34">
        <f>I140-J140</f>
        <v>0</v>
      </c>
      <c r="M140" s="126" t="s">
        <v>72</v>
      </c>
      <c r="N140" s="127"/>
      <c r="O140" s="69" t="e">
        <f>(J122-J125)/J122</f>
        <v>#DIV/0!</v>
      </c>
      <c r="P140" s="2"/>
    </row>
    <row r="141" spans="1:16" x14ac:dyDescent="0.2">
      <c r="A141" s="2"/>
      <c r="B141" s="41"/>
      <c r="C141" s="45" t="s">
        <v>73</v>
      </c>
      <c r="D141" s="33"/>
      <c r="E141" s="33"/>
      <c r="F141" s="34"/>
      <c r="G141" s="48"/>
      <c r="H141" s="64" t="s">
        <v>27</v>
      </c>
      <c r="I141" s="35"/>
      <c r="J141" s="35"/>
      <c r="K141" s="36">
        <f>I141-J141</f>
        <v>0</v>
      </c>
      <c r="L141" s="49"/>
      <c r="M141" s="116" t="s">
        <v>74</v>
      </c>
      <c r="N141" s="117"/>
      <c r="O141" s="70" t="e">
        <f>(J121-J125)/J121</f>
        <v>#DIV/0!</v>
      </c>
      <c r="P141" s="2"/>
    </row>
    <row r="142" spans="1:16" ht="15" customHeight="1" x14ac:dyDescent="0.2">
      <c r="A142" s="2"/>
      <c r="B142" s="41"/>
      <c r="C142" s="45" t="s">
        <v>75</v>
      </c>
      <c r="D142" s="33"/>
      <c r="E142" s="33"/>
      <c r="F142" s="34"/>
      <c r="P142" s="2"/>
    </row>
    <row r="143" spans="1:16" ht="15" customHeight="1" x14ac:dyDescent="0.2">
      <c r="A143" s="2"/>
      <c r="B143" s="41"/>
      <c r="C143" s="45" t="s">
        <v>76</v>
      </c>
      <c r="D143" s="33"/>
      <c r="E143" s="33"/>
      <c r="F143" s="34"/>
      <c r="P143" s="2"/>
    </row>
    <row r="144" spans="1:16" ht="15" customHeight="1" x14ac:dyDescent="0.2">
      <c r="A144" s="2"/>
      <c r="B144" s="41"/>
      <c r="C144" s="50" t="s">
        <v>77</v>
      </c>
      <c r="D144" s="96"/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/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0:O40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M29:N29"/>
    <mergeCell ref="C41:O41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0958-1F83-42A2-BBB3-A5B8D0151C89}">
  <dimension ref="A1:S171"/>
  <sheetViews>
    <sheetView zoomScale="85" zoomScaleNormal="85" workbookViewId="0">
      <selection activeCell="V163" sqref="V163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97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 t="e">
        <f>AVERAGE(J9,J66,J121)</f>
        <v>#DIV/0!</v>
      </c>
    </row>
    <row r="7" spans="1:19" x14ac:dyDescent="0.2">
      <c r="A7" s="2"/>
      <c r="C7" s="9" t="s">
        <v>24</v>
      </c>
      <c r="D7" s="10"/>
      <c r="E7" s="10"/>
      <c r="F7" s="11"/>
      <c r="G7" s="12"/>
      <c r="H7" s="12"/>
      <c r="I7" s="12"/>
      <c r="J7" s="141" t="e">
        <f>AVERAGE(F7:I7)</f>
        <v>#DIV/0!</v>
      </c>
      <c r="K7" s="142"/>
      <c r="M7" s="8">
        <v>2</v>
      </c>
      <c r="N7" s="143"/>
      <c r="O7" s="144"/>
      <c r="P7" s="2"/>
      <c r="R7" s="55" t="s">
        <v>25</v>
      </c>
      <c r="S7" s="71" t="e">
        <f>AVERAGE(J10,J67,J122)</f>
        <v>#DIV/0!</v>
      </c>
    </row>
    <row r="8" spans="1:19" x14ac:dyDescent="0.2">
      <c r="A8" s="2"/>
      <c r="C8" s="9" t="s">
        <v>26</v>
      </c>
      <c r="D8" s="10"/>
      <c r="E8" s="10"/>
      <c r="F8" s="11"/>
      <c r="G8" s="12"/>
      <c r="H8" s="12"/>
      <c r="I8" s="12"/>
      <c r="J8" s="141" t="e">
        <f t="shared" ref="J8:J13" si="0">AVERAGE(F8:I8)</f>
        <v>#DIV/0!</v>
      </c>
      <c r="K8" s="142"/>
      <c r="M8" s="8">
        <v>3</v>
      </c>
      <c r="N8" s="143"/>
      <c r="O8" s="144"/>
      <c r="P8" s="2"/>
      <c r="R8" s="55" t="s">
        <v>27</v>
      </c>
      <c r="S8" s="72" t="e">
        <f>AVERAGE(J13,J70,J125)</f>
        <v>#DIV/0!</v>
      </c>
    </row>
    <row r="9" spans="1:19" x14ac:dyDescent="0.2">
      <c r="A9" s="2"/>
      <c r="C9" s="9" t="s">
        <v>28</v>
      </c>
      <c r="D9" s="11"/>
      <c r="E9" s="11"/>
      <c r="F9" s="11"/>
      <c r="G9" s="11"/>
      <c r="H9" s="11"/>
      <c r="I9" s="11"/>
      <c r="J9" s="141" t="e">
        <f t="shared" si="0"/>
        <v>#DIV/0!</v>
      </c>
      <c r="K9" s="142"/>
      <c r="M9" s="8">
        <v>4</v>
      </c>
      <c r="N9" s="143"/>
      <c r="O9" s="144"/>
      <c r="P9" s="2"/>
      <c r="R9" s="73" t="s">
        <v>32</v>
      </c>
      <c r="S9" s="74" t="e">
        <f>S6-S8</f>
        <v>#DIV/0!</v>
      </c>
    </row>
    <row r="10" spans="1:19" x14ac:dyDescent="0.2">
      <c r="A10" s="2"/>
      <c r="C10" s="9" t="s">
        <v>29</v>
      </c>
      <c r="D10" s="11"/>
      <c r="E10" s="11"/>
      <c r="F10" s="11"/>
      <c r="G10" s="11"/>
      <c r="H10" s="11"/>
      <c r="I10" s="11"/>
      <c r="J10" s="141" t="e">
        <f t="shared" si="0"/>
        <v>#DIV/0!</v>
      </c>
      <c r="K10" s="142"/>
      <c r="M10" s="8">
        <v>5</v>
      </c>
      <c r="N10" s="143"/>
      <c r="O10" s="144"/>
      <c r="P10" s="2"/>
      <c r="R10" s="73" t="s">
        <v>30</v>
      </c>
      <c r="S10" s="75" t="e">
        <f>S7-S8</f>
        <v>#DIV/0!</v>
      </c>
    </row>
    <row r="11" spans="1:19" x14ac:dyDescent="0.2">
      <c r="A11" s="2"/>
      <c r="C11" s="9" t="s">
        <v>31</v>
      </c>
      <c r="D11" s="11"/>
      <c r="E11" s="11"/>
      <c r="F11" s="11"/>
      <c r="G11" s="62"/>
      <c r="H11" s="62"/>
      <c r="I11" s="62"/>
      <c r="J11" s="141" t="e">
        <f t="shared" si="0"/>
        <v>#DIV/0!</v>
      </c>
      <c r="K11" s="142"/>
      <c r="M11" s="13">
        <v>6</v>
      </c>
      <c r="N11" s="145"/>
      <c r="O11" s="146"/>
      <c r="P11" s="2"/>
      <c r="R11" s="76" t="s">
        <v>39</v>
      </c>
      <c r="S11" s="80" t="e">
        <f>S9/S6</f>
        <v>#DIV/0!</v>
      </c>
    </row>
    <row r="12" spans="1:19" x14ac:dyDescent="0.2">
      <c r="A12" s="2"/>
      <c r="C12" s="9" t="s">
        <v>33</v>
      </c>
      <c r="D12" s="11"/>
      <c r="E12" s="11"/>
      <c r="F12" s="11"/>
      <c r="G12" s="62"/>
      <c r="H12" s="62"/>
      <c r="I12" s="62"/>
      <c r="J12" s="141" t="e">
        <f t="shared" si="0"/>
        <v>#DIV/0!</v>
      </c>
      <c r="K12" s="142"/>
      <c r="N12" s="67" t="s">
        <v>34</v>
      </c>
      <c r="O12" s="68" t="s">
        <v>35</v>
      </c>
      <c r="P12" s="2"/>
      <c r="R12" s="76" t="s">
        <v>38</v>
      </c>
      <c r="S12" s="77" t="e">
        <f>S10/S7</f>
        <v>#DIV/0!</v>
      </c>
    </row>
    <row r="13" spans="1:19" x14ac:dyDescent="0.2">
      <c r="A13" s="2"/>
      <c r="C13" s="14" t="s">
        <v>36</v>
      </c>
      <c r="D13" s="15"/>
      <c r="E13" s="15"/>
      <c r="F13" s="15"/>
      <c r="G13" s="15"/>
      <c r="H13" s="15"/>
      <c r="I13" s="15"/>
      <c r="J13" s="147" t="e">
        <f t="shared" si="0"/>
        <v>#DIV/0!</v>
      </c>
      <c r="K13" s="148"/>
      <c r="M13" s="66" t="s">
        <v>37</v>
      </c>
      <c r="N13" s="64"/>
      <c r="O13" s="65"/>
      <c r="P13" s="2"/>
      <c r="R13" s="76"/>
      <c r="S13" s="77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6"/>
      <c r="S14" s="80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/>
      <c r="E16" s="11"/>
      <c r="F16" s="22"/>
      <c r="G16" s="16"/>
      <c r="H16" s="23" t="s">
        <v>25</v>
      </c>
      <c r="I16" s="136"/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/>
      <c r="E17" s="11"/>
      <c r="F17" s="22"/>
      <c r="G17" s="16"/>
      <c r="H17" s="27" t="s">
        <v>27</v>
      </c>
      <c r="I17" s="138"/>
      <c r="J17" s="138"/>
      <c r="K17" s="139"/>
      <c r="M17" s="64"/>
      <c r="N17" s="28"/>
      <c r="O17" s="65"/>
      <c r="P17" s="2"/>
    </row>
    <row r="18" spans="1:16" x14ac:dyDescent="0.2">
      <c r="A18" s="2"/>
      <c r="C18" s="21" t="s">
        <v>47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/>
      <c r="E20" s="11"/>
      <c r="F20" s="22"/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/>
      <c r="O20" s="34"/>
      <c r="P20" s="2"/>
    </row>
    <row r="21" spans="1:16" x14ac:dyDescent="0.2">
      <c r="A21" s="2"/>
      <c r="C21" s="21" t="s">
        <v>57</v>
      </c>
      <c r="D21" s="11"/>
      <c r="E21" s="11"/>
      <c r="F21" s="22"/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/>
      <c r="O21" s="36"/>
      <c r="P21" s="2"/>
    </row>
    <row r="22" spans="1:16" ht="15.75" customHeight="1" x14ac:dyDescent="0.2">
      <c r="A22" s="2"/>
      <c r="C22" s="21" t="s">
        <v>58</v>
      </c>
      <c r="D22" s="11"/>
      <c r="E22" s="11"/>
      <c r="F22" s="22"/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/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/>
      <c r="E24" s="11"/>
      <c r="F24" s="22"/>
      <c r="G24" s="16"/>
      <c r="H24" s="129"/>
      <c r="I24" s="131"/>
      <c r="J24" s="131"/>
      <c r="K24" s="133"/>
      <c r="M24" s="121" t="s">
        <v>62</v>
      </c>
      <c r="N24" s="122"/>
      <c r="O24" s="37" t="e">
        <f>(J9-J10)/J9</f>
        <v>#DIV/0!</v>
      </c>
      <c r="P24" s="2"/>
    </row>
    <row r="25" spans="1:16" x14ac:dyDescent="0.2">
      <c r="A25" s="2"/>
      <c r="C25" s="38" t="s">
        <v>63</v>
      </c>
      <c r="D25" s="15"/>
      <c r="E25" s="15"/>
      <c r="F25" s="39"/>
      <c r="G25" s="16"/>
      <c r="M25" s="121" t="s">
        <v>64</v>
      </c>
      <c r="N25" s="122"/>
      <c r="O25" s="37" t="e">
        <f>(J10-J11)/J10</f>
        <v>#DIV/0!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 t="e">
        <f>(J11-J12)/J11</f>
        <v>#DIV/0!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 t="e">
        <f>(J12-J13)/J12</f>
        <v>#DIV/0!</v>
      </c>
      <c r="P27" s="2"/>
    </row>
    <row r="28" spans="1:16" ht="15" customHeight="1" x14ac:dyDescent="0.2">
      <c r="A28" s="2"/>
      <c r="B28" s="41"/>
      <c r="C28" s="45" t="s">
        <v>71</v>
      </c>
      <c r="D28" s="33"/>
      <c r="E28" s="33"/>
      <c r="F28" s="34"/>
      <c r="G28" s="46"/>
      <c r="H28" s="47" t="s">
        <v>25</v>
      </c>
      <c r="I28" s="33"/>
      <c r="J28" s="33"/>
      <c r="K28" s="34">
        <f>I28-J28</f>
        <v>0</v>
      </c>
      <c r="M28" s="126" t="s">
        <v>72</v>
      </c>
      <c r="N28" s="127"/>
      <c r="O28" s="69" t="e">
        <f>(J10-J13)/J10</f>
        <v>#DIV/0!</v>
      </c>
      <c r="P28" s="2"/>
    </row>
    <row r="29" spans="1:16" x14ac:dyDescent="0.2">
      <c r="A29" s="2"/>
      <c r="B29" s="41"/>
      <c r="C29" s="45" t="s">
        <v>73</v>
      </c>
      <c r="D29" s="33"/>
      <c r="E29" s="33"/>
      <c r="F29" s="34"/>
      <c r="G29" s="48"/>
      <c r="H29" s="64" t="s">
        <v>27</v>
      </c>
      <c r="I29" s="35"/>
      <c r="J29" s="35"/>
      <c r="K29" s="36">
        <f>I29-J29</f>
        <v>0</v>
      </c>
      <c r="L29" s="49"/>
      <c r="M29" s="116" t="s">
        <v>74</v>
      </c>
      <c r="N29" s="117"/>
      <c r="O29" s="70" t="e">
        <f>(J9-J13)/J9</f>
        <v>#DIV/0!</v>
      </c>
      <c r="P29" s="2"/>
    </row>
    <row r="30" spans="1:16" ht="15" customHeight="1" x14ac:dyDescent="0.2">
      <c r="A30" s="2"/>
      <c r="B30" s="41"/>
      <c r="C30" s="45" t="s">
        <v>75</v>
      </c>
      <c r="D30" s="33"/>
      <c r="E30" s="33"/>
      <c r="F30" s="34"/>
      <c r="P30" s="2"/>
    </row>
    <row r="31" spans="1:16" ht="15" customHeight="1" x14ac:dyDescent="0.2">
      <c r="A31" s="2"/>
      <c r="B31" s="41"/>
      <c r="C31" s="45" t="s">
        <v>76</v>
      </c>
      <c r="D31" s="33"/>
      <c r="E31" s="33"/>
      <c r="F31" s="34"/>
      <c r="P31" s="2"/>
    </row>
    <row r="32" spans="1:16" ht="15.75" customHeight="1" x14ac:dyDescent="0.2">
      <c r="A32" s="2"/>
      <c r="B32" s="41"/>
      <c r="C32" s="50" t="s">
        <v>77</v>
      </c>
      <c r="D32" s="96"/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/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113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/>
      <c r="G64" s="12"/>
      <c r="H64" s="12"/>
      <c r="I64" s="12"/>
      <c r="J64" s="141" t="e">
        <f>AVERAGE(F64:I64)</f>
        <v>#DIV/0!</v>
      </c>
      <c r="K64" s="142"/>
      <c r="M64" s="8">
        <v>2</v>
      </c>
      <c r="N64" s="143"/>
      <c r="O64" s="144"/>
      <c r="P64" s="2"/>
    </row>
    <row r="65" spans="1:16" x14ac:dyDescent="0.2">
      <c r="A65" s="2"/>
      <c r="C65" s="9" t="s">
        <v>26</v>
      </c>
      <c r="D65" s="10"/>
      <c r="E65" s="10"/>
      <c r="F65" s="11"/>
      <c r="G65" s="12"/>
      <c r="H65" s="12"/>
      <c r="I65" s="12"/>
      <c r="J65" s="141" t="e">
        <f t="shared" ref="J65:J70" si="1">AVERAGE(F65:I65)</f>
        <v>#DIV/0!</v>
      </c>
      <c r="K65" s="142"/>
      <c r="M65" s="8">
        <v>3</v>
      </c>
      <c r="N65" s="143"/>
      <c r="O65" s="144"/>
      <c r="P65" s="2"/>
    </row>
    <row r="66" spans="1:16" ht="15" customHeight="1" x14ac:dyDescent="0.2">
      <c r="A66" s="2"/>
      <c r="C66" s="9" t="s">
        <v>28</v>
      </c>
      <c r="D66" s="11"/>
      <c r="E66" s="11"/>
      <c r="F66" s="11"/>
      <c r="G66" s="11"/>
      <c r="H66" s="11"/>
      <c r="I66" s="11"/>
      <c r="J66" s="141" t="e">
        <f t="shared" si="1"/>
        <v>#DIV/0!</v>
      </c>
      <c r="K66" s="142"/>
      <c r="M66" s="8">
        <v>4</v>
      </c>
      <c r="N66" s="143"/>
      <c r="O66" s="144"/>
      <c r="P66" s="2"/>
    </row>
    <row r="67" spans="1:16" ht="15" customHeight="1" x14ac:dyDescent="0.2">
      <c r="A67" s="2"/>
      <c r="C67" s="9" t="s">
        <v>29</v>
      </c>
      <c r="D67" s="11"/>
      <c r="E67" s="11"/>
      <c r="F67" s="11"/>
      <c r="G67" s="11"/>
      <c r="H67" s="11"/>
      <c r="I67" s="11"/>
      <c r="J67" s="141" t="e">
        <f t="shared" si="1"/>
        <v>#DIV/0!</v>
      </c>
      <c r="K67" s="142"/>
      <c r="M67" s="8">
        <v>5</v>
      </c>
      <c r="N67" s="143"/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/>
      <c r="G68" s="62"/>
      <c r="H68" s="62"/>
      <c r="I68" s="62"/>
      <c r="J68" s="141" t="e">
        <f t="shared" si="1"/>
        <v>#DIV/0!</v>
      </c>
      <c r="K68" s="142"/>
      <c r="M68" s="13">
        <v>6</v>
      </c>
      <c r="N68" s="145"/>
      <c r="O68" s="146"/>
      <c r="P68" s="2"/>
    </row>
    <row r="69" spans="1:16" x14ac:dyDescent="0.2">
      <c r="A69" s="2"/>
      <c r="C69" s="9" t="s">
        <v>33</v>
      </c>
      <c r="D69" s="11"/>
      <c r="E69" s="11"/>
      <c r="F69" s="11"/>
      <c r="G69" s="62"/>
      <c r="H69" s="62"/>
      <c r="I69" s="62"/>
      <c r="J69" s="141" t="e">
        <f t="shared" si="1"/>
        <v>#DIV/0!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/>
      <c r="E70" s="15"/>
      <c r="F70" s="15"/>
      <c r="G70" s="15"/>
      <c r="H70" s="15"/>
      <c r="I70" s="15"/>
      <c r="J70" s="147" t="e">
        <f t="shared" si="1"/>
        <v>#DIV/0!</v>
      </c>
      <c r="K70" s="148"/>
      <c r="M70" s="66" t="s">
        <v>37</v>
      </c>
      <c r="N70" s="64"/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/>
      <c r="E73" s="11"/>
      <c r="F73" s="22"/>
      <c r="G73" s="16"/>
      <c r="H73" s="23" t="s">
        <v>25</v>
      </c>
      <c r="I73" s="136"/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/>
      <c r="E74" s="11"/>
      <c r="F74" s="22"/>
      <c r="G74" s="16"/>
      <c r="H74" s="27" t="s">
        <v>27</v>
      </c>
      <c r="I74" s="138"/>
      <c r="J74" s="138"/>
      <c r="K74" s="139"/>
      <c r="M74" s="64"/>
      <c r="N74" s="28"/>
      <c r="O74" s="65"/>
      <c r="P74" s="2"/>
    </row>
    <row r="75" spans="1:16" ht="15" customHeight="1" x14ac:dyDescent="0.2">
      <c r="A75" s="2"/>
      <c r="C75" s="21" t="s">
        <v>47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/>
      <c r="E77" s="11"/>
      <c r="F77" s="22"/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/>
      <c r="O77" s="34"/>
      <c r="P77" s="2"/>
    </row>
    <row r="78" spans="1:16" x14ac:dyDescent="0.2">
      <c r="A78" s="2"/>
      <c r="C78" s="21" t="s">
        <v>57</v>
      </c>
      <c r="D78" s="11"/>
      <c r="E78" s="11"/>
      <c r="F78" s="22"/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/>
      <c r="O78" s="36"/>
      <c r="P78" s="2"/>
    </row>
    <row r="79" spans="1:16" x14ac:dyDescent="0.2">
      <c r="A79" s="2"/>
      <c r="C79" s="21" t="s">
        <v>58</v>
      </c>
      <c r="D79" s="11"/>
      <c r="E79" s="11"/>
      <c r="F79" s="22"/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/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/>
      <c r="E81" s="11"/>
      <c r="F81" s="22"/>
      <c r="G81" s="16"/>
      <c r="H81" s="129"/>
      <c r="I81" s="131"/>
      <c r="J81" s="131"/>
      <c r="K81" s="133"/>
      <c r="M81" s="121" t="s">
        <v>62</v>
      </c>
      <c r="N81" s="122"/>
      <c r="O81" s="37" t="e">
        <f>(J66-J67)/J66</f>
        <v>#DIV/0!</v>
      </c>
      <c r="P81" s="2"/>
    </row>
    <row r="82" spans="1:16" x14ac:dyDescent="0.2">
      <c r="A82" s="2"/>
      <c r="C82" s="38" t="s">
        <v>63</v>
      </c>
      <c r="D82" s="15"/>
      <c r="E82" s="15"/>
      <c r="F82" s="39"/>
      <c r="G82" s="16"/>
      <c r="M82" s="121" t="s">
        <v>64</v>
      </c>
      <c r="N82" s="122"/>
      <c r="O82" s="37" t="e">
        <f>(J67-J68)/J67</f>
        <v>#DIV/0!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 t="e">
        <f>(J68-J69)/J68</f>
        <v>#DIV/0!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 t="e">
        <f>(J69-J70)/J69</f>
        <v>#DIV/0!</v>
      </c>
      <c r="P84" s="2"/>
    </row>
    <row r="85" spans="1:16" x14ac:dyDescent="0.2">
      <c r="A85" s="2"/>
      <c r="B85" s="41"/>
      <c r="C85" s="45" t="s">
        <v>71</v>
      </c>
      <c r="D85" s="33"/>
      <c r="E85" s="33"/>
      <c r="F85" s="34"/>
      <c r="G85" s="46"/>
      <c r="H85" s="47" t="s">
        <v>25</v>
      </c>
      <c r="I85" s="33"/>
      <c r="J85" s="33"/>
      <c r="K85" s="34">
        <f>I85-J85</f>
        <v>0</v>
      </c>
      <c r="M85" s="126" t="s">
        <v>72</v>
      </c>
      <c r="N85" s="127"/>
      <c r="O85" s="69" t="e">
        <f>(J67-J70)/J67</f>
        <v>#DIV/0!</v>
      </c>
      <c r="P85" s="2"/>
    </row>
    <row r="86" spans="1:16" x14ac:dyDescent="0.2">
      <c r="A86" s="2"/>
      <c r="B86" s="41"/>
      <c r="C86" s="45" t="s">
        <v>73</v>
      </c>
      <c r="D86" s="33"/>
      <c r="E86" s="33"/>
      <c r="F86" s="34"/>
      <c r="G86" s="48"/>
      <c r="H86" s="64" t="s">
        <v>27</v>
      </c>
      <c r="I86" s="35"/>
      <c r="J86" s="35"/>
      <c r="K86" s="36">
        <f>I86-J86</f>
        <v>0</v>
      </c>
      <c r="L86" s="49"/>
      <c r="M86" s="116" t="s">
        <v>74</v>
      </c>
      <c r="N86" s="117"/>
      <c r="O86" s="70" t="e">
        <f>(J66-J70)/J66</f>
        <v>#DIV/0!</v>
      </c>
      <c r="P86" s="2"/>
    </row>
    <row r="87" spans="1:16" ht="15" customHeight="1" x14ac:dyDescent="0.2">
      <c r="A87" s="2"/>
      <c r="B87" s="41"/>
      <c r="C87" s="45" t="s">
        <v>75</v>
      </c>
      <c r="D87" s="33"/>
      <c r="E87" s="33"/>
      <c r="F87" s="34"/>
      <c r="P87" s="2"/>
    </row>
    <row r="88" spans="1:16" ht="15" customHeight="1" x14ac:dyDescent="0.2">
      <c r="A88" s="2"/>
      <c r="B88" s="41"/>
      <c r="C88" s="45" t="s">
        <v>76</v>
      </c>
      <c r="D88" s="33"/>
      <c r="E88" s="33"/>
      <c r="F88" s="34"/>
      <c r="P88" s="2"/>
    </row>
    <row r="89" spans="1:16" ht="15" customHeight="1" x14ac:dyDescent="0.2">
      <c r="A89" s="2"/>
      <c r="B89" s="41"/>
      <c r="C89" s="50" t="s">
        <v>77</v>
      </c>
      <c r="D89" s="96"/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/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148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/>
      <c r="G119" s="12"/>
      <c r="H119" s="12"/>
      <c r="I119" s="12"/>
      <c r="J119" s="141" t="e">
        <f>AVERAGE(F119:I119)</f>
        <v>#DIV/0!</v>
      </c>
      <c r="K119" s="142"/>
      <c r="M119" s="8">
        <v>2</v>
      </c>
      <c r="N119" s="143"/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/>
      <c r="G120" s="12"/>
      <c r="H120" s="12"/>
      <c r="I120" s="12"/>
      <c r="J120" s="141" t="e">
        <f t="shared" ref="J120:J125" si="2">AVERAGE(F120:I120)</f>
        <v>#DIV/0!</v>
      </c>
      <c r="K120" s="142"/>
      <c r="M120" s="8">
        <v>3</v>
      </c>
      <c r="N120" s="143"/>
      <c r="O120" s="144"/>
      <c r="P120" s="2"/>
    </row>
    <row r="121" spans="1:16" x14ac:dyDescent="0.2">
      <c r="A121" s="2"/>
      <c r="C121" s="9" t="s">
        <v>28</v>
      </c>
      <c r="D121" s="11"/>
      <c r="E121" s="11"/>
      <c r="F121" s="11"/>
      <c r="G121" s="11"/>
      <c r="H121" s="11"/>
      <c r="I121" s="11"/>
      <c r="J121" s="141" t="e">
        <f t="shared" si="2"/>
        <v>#DIV/0!</v>
      </c>
      <c r="K121" s="142"/>
      <c r="M121" s="8">
        <v>4</v>
      </c>
      <c r="N121" s="143"/>
      <c r="O121" s="144"/>
      <c r="P121" s="2"/>
    </row>
    <row r="122" spans="1:16" x14ac:dyDescent="0.2">
      <c r="A122" s="2"/>
      <c r="C122" s="9" t="s">
        <v>29</v>
      </c>
      <c r="D122" s="11"/>
      <c r="E122" s="11"/>
      <c r="F122" s="11"/>
      <c r="G122" s="11"/>
      <c r="H122" s="11"/>
      <c r="I122" s="11"/>
      <c r="J122" s="141" t="e">
        <f t="shared" si="2"/>
        <v>#DIV/0!</v>
      </c>
      <c r="K122" s="142"/>
      <c r="M122" s="8">
        <v>5</v>
      </c>
      <c r="N122" s="143"/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/>
      <c r="G123" s="62"/>
      <c r="H123" s="62"/>
      <c r="I123" s="62"/>
      <c r="J123" s="141" t="e">
        <f t="shared" si="2"/>
        <v>#DIV/0!</v>
      </c>
      <c r="K123" s="142"/>
      <c r="M123" s="13">
        <v>6</v>
      </c>
      <c r="N123" s="145"/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/>
      <c r="G124" s="62"/>
      <c r="H124" s="62"/>
      <c r="I124" s="62"/>
      <c r="J124" s="141" t="e">
        <f t="shared" si="2"/>
        <v>#DIV/0!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/>
      <c r="E125" s="15"/>
      <c r="F125" s="15"/>
      <c r="G125" s="15"/>
      <c r="H125" s="15"/>
      <c r="I125" s="15"/>
      <c r="J125" s="147" t="e">
        <f>AVERAGE(F125:I125)</f>
        <v>#DIV/0!</v>
      </c>
      <c r="K125" s="148"/>
      <c r="M125" s="66" t="s">
        <v>37</v>
      </c>
      <c r="N125" s="64"/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/>
      <c r="E128" s="11"/>
      <c r="F128" s="22"/>
      <c r="G128" s="16"/>
      <c r="H128" s="23" t="s">
        <v>25</v>
      </c>
      <c r="I128" s="136"/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/>
      <c r="E129" s="11"/>
      <c r="F129" s="22"/>
      <c r="G129" s="16"/>
      <c r="H129" s="27" t="s">
        <v>27</v>
      </c>
      <c r="I129" s="138"/>
      <c r="J129" s="138"/>
      <c r="K129" s="139"/>
      <c r="M129" s="64"/>
      <c r="N129" s="28"/>
      <c r="O129" s="65"/>
      <c r="P129" s="2"/>
    </row>
    <row r="130" spans="1:16" ht="15" customHeight="1" x14ac:dyDescent="0.2">
      <c r="A130" s="2"/>
      <c r="C130" s="21" t="s">
        <v>47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/>
      <c r="E132" s="11"/>
      <c r="F132" s="22"/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/>
      <c r="O132" s="34"/>
      <c r="P132" s="2"/>
    </row>
    <row r="133" spans="1:16" x14ac:dyDescent="0.2">
      <c r="A133" s="2"/>
      <c r="C133" s="21" t="s">
        <v>57</v>
      </c>
      <c r="D133" s="11"/>
      <c r="E133" s="11"/>
      <c r="F133" s="22"/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/>
      <c r="O133" s="36"/>
      <c r="P133" s="2"/>
    </row>
    <row r="134" spans="1:16" x14ac:dyDescent="0.2">
      <c r="A134" s="2"/>
      <c r="C134" s="21" t="s">
        <v>58</v>
      </c>
      <c r="D134" s="11"/>
      <c r="E134" s="11"/>
      <c r="F134" s="22"/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/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/>
      <c r="E136" s="11"/>
      <c r="F136" s="22"/>
      <c r="G136" s="16"/>
      <c r="H136" s="129"/>
      <c r="I136" s="131"/>
      <c r="J136" s="131"/>
      <c r="K136" s="133"/>
      <c r="M136" s="121" t="s">
        <v>62</v>
      </c>
      <c r="N136" s="122"/>
      <c r="O136" s="37" t="e">
        <f>(J121-J122)/J121</f>
        <v>#DIV/0!</v>
      </c>
      <c r="P136" s="2"/>
    </row>
    <row r="137" spans="1:16" x14ac:dyDescent="0.2">
      <c r="A137" s="2"/>
      <c r="C137" s="38" t="s">
        <v>63</v>
      </c>
      <c r="D137" s="15"/>
      <c r="E137" s="15"/>
      <c r="F137" s="39"/>
      <c r="G137" s="16"/>
      <c r="M137" s="121" t="s">
        <v>64</v>
      </c>
      <c r="N137" s="122"/>
      <c r="O137" s="37" t="e">
        <f>(J122-J123)/J122</f>
        <v>#DIV/0!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 t="e">
        <f>(J123-J124)/J123</f>
        <v>#DIV/0!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 t="e">
        <f>(J124-J125)/J124</f>
        <v>#DIV/0!</v>
      </c>
      <c r="P139" s="2"/>
    </row>
    <row r="140" spans="1:16" x14ac:dyDescent="0.2">
      <c r="A140" s="2"/>
      <c r="B140" s="41"/>
      <c r="C140" s="45" t="s">
        <v>71</v>
      </c>
      <c r="D140" s="33"/>
      <c r="E140" s="33"/>
      <c r="F140" s="34"/>
      <c r="G140" s="46"/>
      <c r="H140" s="47" t="s">
        <v>25</v>
      </c>
      <c r="I140" s="33"/>
      <c r="J140" s="33"/>
      <c r="K140" s="34">
        <f>I140-J140</f>
        <v>0</v>
      </c>
      <c r="M140" s="126" t="s">
        <v>72</v>
      </c>
      <c r="N140" s="127"/>
      <c r="O140" s="69" t="e">
        <f>(J122-J125)/J122</f>
        <v>#DIV/0!</v>
      </c>
      <c r="P140" s="2"/>
    </row>
    <row r="141" spans="1:16" x14ac:dyDescent="0.2">
      <c r="A141" s="2"/>
      <c r="B141" s="41"/>
      <c r="C141" s="45" t="s">
        <v>73</v>
      </c>
      <c r="D141" s="33"/>
      <c r="E141" s="33"/>
      <c r="F141" s="34"/>
      <c r="G141" s="48"/>
      <c r="H141" s="64" t="s">
        <v>27</v>
      </c>
      <c r="I141" s="35"/>
      <c r="J141" s="35"/>
      <c r="K141" s="36">
        <f>I141-J141</f>
        <v>0</v>
      </c>
      <c r="L141" s="49"/>
      <c r="M141" s="116" t="s">
        <v>74</v>
      </c>
      <c r="N141" s="117"/>
      <c r="O141" s="70" t="e">
        <f>(J121-J125)/J121</f>
        <v>#DIV/0!</v>
      </c>
      <c r="P141" s="2"/>
    </row>
    <row r="142" spans="1:16" ht="15" customHeight="1" x14ac:dyDescent="0.2">
      <c r="A142" s="2"/>
      <c r="B142" s="41"/>
      <c r="C142" s="45" t="s">
        <v>75</v>
      </c>
      <c r="D142" s="33"/>
      <c r="E142" s="33"/>
      <c r="F142" s="34"/>
      <c r="P142" s="2"/>
    </row>
    <row r="143" spans="1:16" ht="15" customHeight="1" x14ac:dyDescent="0.2">
      <c r="A143" s="2"/>
      <c r="B143" s="41"/>
      <c r="C143" s="45" t="s">
        <v>76</v>
      </c>
      <c r="D143" s="33"/>
      <c r="E143" s="33"/>
      <c r="F143" s="34"/>
      <c r="P143" s="2"/>
    </row>
    <row r="144" spans="1:16" ht="15" customHeight="1" x14ac:dyDescent="0.2">
      <c r="A144" s="2"/>
      <c r="B144" s="41"/>
      <c r="C144" s="50" t="s">
        <v>77</v>
      </c>
      <c r="D144" s="96"/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/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08C-C099-48E7-AB3E-2CD48CDACABA}">
  <dimension ref="A1:S171"/>
  <sheetViews>
    <sheetView topLeftCell="A141" zoomScale="85" zoomScaleNormal="85" workbookViewId="0">
      <selection activeCell="O29" sqref="O29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97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 t="e">
        <f>AVERAGE(J9,J66,J121)</f>
        <v>#DIV/0!</v>
      </c>
    </row>
    <row r="7" spans="1:19" x14ac:dyDescent="0.2">
      <c r="A7" s="2"/>
      <c r="C7" s="9" t="s">
        <v>24</v>
      </c>
      <c r="D7" s="10"/>
      <c r="E7" s="10"/>
      <c r="F7" s="11"/>
      <c r="G7" s="12"/>
      <c r="H7" s="12"/>
      <c r="I7" s="12"/>
      <c r="J7" s="141" t="e">
        <f>AVERAGE(F7:I7)</f>
        <v>#DIV/0!</v>
      </c>
      <c r="K7" s="142"/>
      <c r="M7" s="8">
        <v>2</v>
      </c>
      <c r="N7" s="143"/>
      <c r="O7" s="144"/>
      <c r="P7" s="2"/>
      <c r="R7" s="55" t="s">
        <v>25</v>
      </c>
      <c r="S7" s="71" t="e">
        <f>AVERAGE(J10,J67,J122)</f>
        <v>#DIV/0!</v>
      </c>
    </row>
    <row r="8" spans="1:19" x14ac:dyDescent="0.2">
      <c r="A8" s="2"/>
      <c r="C8" s="9" t="s">
        <v>26</v>
      </c>
      <c r="D8" s="10"/>
      <c r="E8" s="10"/>
      <c r="F8" s="11"/>
      <c r="G8" s="12"/>
      <c r="H8" s="12"/>
      <c r="I8" s="12"/>
      <c r="J8" s="141" t="e">
        <f t="shared" ref="J8:J13" si="0">AVERAGE(F8:I8)</f>
        <v>#DIV/0!</v>
      </c>
      <c r="K8" s="142"/>
      <c r="M8" s="8">
        <v>3</v>
      </c>
      <c r="N8" s="143"/>
      <c r="O8" s="144"/>
      <c r="P8" s="2"/>
      <c r="R8" s="55" t="s">
        <v>27</v>
      </c>
      <c r="S8" s="72" t="e">
        <f>AVERAGE(J13,J70,J125)</f>
        <v>#DIV/0!</v>
      </c>
    </row>
    <row r="9" spans="1:19" x14ac:dyDescent="0.2">
      <c r="A9" s="2"/>
      <c r="C9" s="9" t="s">
        <v>28</v>
      </c>
      <c r="D9" s="11"/>
      <c r="E9" s="11"/>
      <c r="F9" s="11"/>
      <c r="G9" s="11"/>
      <c r="H9" s="11"/>
      <c r="I9" s="11"/>
      <c r="J9" s="141" t="e">
        <f t="shared" si="0"/>
        <v>#DIV/0!</v>
      </c>
      <c r="K9" s="142"/>
      <c r="M9" s="8">
        <v>4</v>
      </c>
      <c r="N9" s="143"/>
      <c r="O9" s="144"/>
      <c r="P9" s="2"/>
      <c r="R9" s="73" t="s">
        <v>32</v>
      </c>
      <c r="S9" s="74" t="e">
        <f>S6-S8</f>
        <v>#DIV/0!</v>
      </c>
    </row>
    <row r="10" spans="1:19" x14ac:dyDescent="0.2">
      <c r="A10" s="2"/>
      <c r="C10" s="9" t="s">
        <v>29</v>
      </c>
      <c r="D10" s="11"/>
      <c r="E10" s="11"/>
      <c r="F10" s="11"/>
      <c r="G10" s="11"/>
      <c r="H10" s="11"/>
      <c r="I10" s="11"/>
      <c r="J10" s="141" t="e">
        <f t="shared" si="0"/>
        <v>#DIV/0!</v>
      </c>
      <c r="K10" s="142"/>
      <c r="M10" s="8">
        <v>5</v>
      </c>
      <c r="N10" s="143"/>
      <c r="O10" s="144"/>
      <c r="P10" s="2"/>
      <c r="R10" s="73" t="s">
        <v>30</v>
      </c>
      <c r="S10" s="75" t="e">
        <f>S7-S8</f>
        <v>#DIV/0!</v>
      </c>
    </row>
    <row r="11" spans="1:19" x14ac:dyDescent="0.2">
      <c r="A11" s="2"/>
      <c r="C11" s="9" t="s">
        <v>31</v>
      </c>
      <c r="D11" s="11"/>
      <c r="E11" s="11"/>
      <c r="F11" s="11"/>
      <c r="G11" s="62"/>
      <c r="H11" s="62"/>
      <c r="I11" s="62"/>
      <c r="J11" s="141" t="e">
        <f t="shared" si="0"/>
        <v>#DIV/0!</v>
      </c>
      <c r="K11" s="142"/>
      <c r="M11" s="13">
        <v>6</v>
      </c>
      <c r="N11" s="145"/>
      <c r="O11" s="146"/>
      <c r="P11" s="2"/>
      <c r="R11" s="76" t="s">
        <v>39</v>
      </c>
      <c r="S11" s="80" t="e">
        <f>S9/S6</f>
        <v>#DIV/0!</v>
      </c>
    </row>
    <row r="12" spans="1:19" x14ac:dyDescent="0.2">
      <c r="A12" s="2"/>
      <c r="C12" s="9" t="s">
        <v>33</v>
      </c>
      <c r="D12" s="11"/>
      <c r="E12" s="11"/>
      <c r="F12" s="11"/>
      <c r="G12" s="62"/>
      <c r="H12" s="62"/>
      <c r="I12" s="62"/>
      <c r="J12" s="141" t="e">
        <f t="shared" si="0"/>
        <v>#DIV/0!</v>
      </c>
      <c r="K12" s="142"/>
      <c r="N12" s="67" t="s">
        <v>34</v>
      </c>
      <c r="O12" s="68" t="s">
        <v>35</v>
      </c>
      <c r="P12" s="2"/>
      <c r="R12" s="76" t="s">
        <v>38</v>
      </c>
      <c r="S12" s="77" t="e">
        <f>S10/S7</f>
        <v>#DIV/0!</v>
      </c>
    </row>
    <row r="13" spans="1:19" x14ac:dyDescent="0.2">
      <c r="A13" s="2"/>
      <c r="C13" s="14" t="s">
        <v>36</v>
      </c>
      <c r="D13" s="15"/>
      <c r="E13" s="15"/>
      <c r="F13" s="15"/>
      <c r="G13" s="15"/>
      <c r="H13" s="15"/>
      <c r="I13" s="15"/>
      <c r="J13" s="147" t="e">
        <f t="shared" si="0"/>
        <v>#DIV/0!</v>
      </c>
      <c r="K13" s="148"/>
      <c r="M13" s="66" t="s">
        <v>37</v>
      </c>
      <c r="N13" s="64"/>
      <c r="O13" s="65"/>
      <c r="P13" s="2"/>
      <c r="R13" s="76"/>
      <c r="S13" s="77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6"/>
      <c r="S14" s="80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/>
      <c r="E16" s="11"/>
      <c r="F16" s="22"/>
      <c r="G16" s="16"/>
      <c r="H16" s="23" t="s">
        <v>25</v>
      </c>
      <c r="I16" s="136"/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/>
      <c r="E17" s="11"/>
      <c r="F17" s="22"/>
      <c r="G17" s="16"/>
      <c r="H17" s="27" t="s">
        <v>27</v>
      </c>
      <c r="I17" s="138"/>
      <c r="J17" s="138"/>
      <c r="K17" s="139"/>
      <c r="M17" s="64"/>
      <c r="N17" s="28"/>
      <c r="O17" s="65"/>
      <c r="P17" s="2"/>
    </row>
    <row r="18" spans="1:16" x14ac:dyDescent="0.2">
      <c r="A18" s="2"/>
      <c r="C18" s="21" t="s">
        <v>47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/>
      <c r="E20" s="11"/>
      <c r="F20" s="22"/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/>
      <c r="O20" s="34"/>
      <c r="P20" s="2"/>
    </row>
    <row r="21" spans="1:16" x14ac:dyDescent="0.2">
      <c r="A21" s="2"/>
      <c r="C21" s="21" t="s">
        <v>57</v>
      </c>
      <c r="D21" s="11"/>
      <c r="E21" s="11"/>
      <c r="F21" s="22"/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/>
      <c r="O21" s="36"/>
      <c r="P21" s="2"/>
    </row>
    <row r="22" spans="1:16" ht="15.75" customHeight="1" x14ac:dyDescent="0.2">
      <c r="A22" s="2"/>
      <c r="C22" s="21" t="s">
        <v>58</v>
      </c>
      <c r="D22" s="11"/>
      <c r="E22" s="11"/>
      <c r="F22" s="22"/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/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/>
      <c r="E24" s="11"/>
      <c r="F24" s="22"/>
      <c r="G24" s="16"/>
      <c r="H24" s="129"/>
      <c r="I24" s="131"/>
      <c r="J24" s="131"/>
      <c r="K24" s="133"/>
      <c r="M24" s="121" t="s">
        <v>62</v>
      </c>
      <c r="N24" s="122"/>
      <c r="O24" s="37" t="e">
        <f>(J9-J10)/J9</f>
        <v>#DIV/0!</v>
      </c>
      <c r="P24" s="2"/>
    </row>
    <row r="25" spans="1:16" x14ac:dyDescent="0.2">
      <c r="A25" s="2"/>
      <c r="C25" s="38" t="s">
        <v>63</v>
      </c>
      <c r="D25" s="15"/>
      <c r="E25" s="15"/>
      <c r="F25" s="39"/>
      <c r="G25" s="16"/>
      <c r="M25" s="121" t="s">
        <v>64</v>
      </c>
      <c r="N25" s="122"/>
      <c r="O25" s="37" t="e">
        <f>(J10-J11)/J10</f>
        <v>#DIV/0!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 t="e">
        <f>(J11-J12)/J11</f>
        <v>#DIV/0!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 t="e">
        <f>(J12-J13)/J12</f>
        <v>#DIV/0!</v>
      </c>
      <c r="P27" s="2"/>
    </row>
    <row r="28" spans="1:16" ht="15" customHeight="1" x14ac:dyDescent="0.2">
      <c r="A28" s="2"/>
      <c r="B28" s="41"/>
      <c r="C28" s="45" t="s">
        <v>71</v>
      </c>
      <c r="D28" s="33"/>
      <c r="E28" s="33"/>
      <c r="F28" s="34"/>
      <c r="G28" s="46"/>
      <c r="H28" s="47" t="s">
        <v>25</v>
      </c>
      <c r="I28" s="33"/>
      <c r="J28" s="33"/>
      <c r="K28" s="34">
        <f>I28-J28</f>
        <v>0</v>
      </c>
      <c r="M28" s="126" t="s">
        <v>72</v>
      </c>
      <c r="N28" s="127"/>
      <c r="O28" s="69" t="e">
        <f>(J10-J13)/J10</f>
        <v>#DIV/0!</v>
      </c>
      <c r="P28" s="2"/>
    </row>
    <row r="29" spans="1:16" x14ac:dyDescent="0.2">
      <c r="A29" s="2"/>
      <c r="B29" s="41"/>
      <c r="C29" s="45" t="s">
        <v>73</v>
      </c>
      <c r="D29" s="33"/>
      <c r="E29" s="33"/>
      <c r="F29" s="34"/>
      <c r="G29" s="48"/>
      <c r="H29" s="64" t="s">
        <v>27</v>
      </c>
      <c r="I29" s="35"/>
      <c r="J29" s="35"/>
      <c r="K29" s="36">
        <f>I29-J29</f>
        <v>0</v>
      </c>
      <c r="L29" s="49"/>
      <c r="M29" s="116" t="s">
        <v>74</v>
      </c>
      <c r="N29" s="117"/>
      <c r="O29" s="70" t="e">
        <f>(J9-J13)/J9</f>
        <v>#DIV/0!</v>
      </c>
      <c r="P29" s="2"/>
    </row>
    <row r="30" spans="1:16" ht="15" customHeight="1" x14ac:dyDescent="0.2">
      <c r="A30" s="2"/>
      <c r="B30" s="41"/>
      <c r="C30" s="45" t="s">
        <v>75</v>
      </c>
      <c r="D30" s="33"/>
      <c r="E30" s="33"/>
      <c r="F30" s="34"/>
      <c r="P30" s="2"/>
    </row>
    <row r="31" spans="1:16" ht="15" customHeight="1" x14ac:dyDescent="0.2">
      <c r="A31" s="2"/>
      <c r="B31" s="41"/>
      <c r="C31" s="45" t="s">
        <v>76</v>
      </c>
      <c r="D31" s="33"/>
      <c r="E31" s="33"/>
      <c r="F31" s="34"/>
      <c r="P31" s="2"/>
    </row>
    <row r="32" spans="1:16" ht="15.75" customHeight="1" x14ac:dyDescent="0.2">
      <c r="A32" s="2"/>
      <c r="B32" s="41"/>
      <c r="C32" s="50" t="s">
        <v>77</v>
      </c>
      <c r="D32" s="96"/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/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113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/>
      <c r="G64" s="12"/>
      <c r="H64" s="12"/>
      <c r="I64" s="12"/>
      <c r="J64" s="141" t="e">
        <f>AVERAGE(F64:I64)</f>
        <v>#DIV/0!</v>
      </c>
      <c r="K64" s="142"/>
      <c r="M64" s="8">
        <v>2</v>
      </c>
      <c r="N64" s="143"/>
      <c r="O64" s="144"/>
      <c r="P64" s="2"/>
    </row>
    <row r="65" spans="1:16" x14ac:dyDescent="0.2">
      <c r="A65" s="2"/>
      <c r="C65" s="9" t="s">
        <v>26</v>
      </c>
      <c r="D65" s="10"/>
      <c r="E65" s="10"/>
      <c r="F65" s="11"/>
      <c r="G65" s="12"/>
      <c r="H65" s="12"/>
      <c r="I65" s="12"/>
      <c r="J65" s="141" t="e">
        <f t="shared" ref="J65:J70" si="1">AVERAGE(F65:I65)</f>
        <v>#DIV/0!</v>
      </c>
      <c r="K65" s="142"/>
      <c r="M65" s="8">
        <v>3</v>
      </c>
      <c r="N65" s="143"/>
      <c r="O65" s="144"/>
      <c r="P65" s="2"/>
    </row>
    <row r="66" spans="1:16" ht="15" customHeight="1" x14ac:dyDescent="0.2">
      <c r="A66" s="2"/>
      <c r="C66" s="9" t="s">
        <v>28</v>
      </c>
      <c r="D66" s="11"/>
      <c r="E66" s="11"/>
      <c r="F66" s="11"/>
      <c r="G66" s="11"/>
      <c r="H66" s="11"/>
      <c r="I66" s="11"/>
      <c r="J66" s="141" t="e">
        <f t="shared" si="1"/>
        <v>#DIV/0!</v>
      </c>
      <c r="K66" s="142"/>
      <c r="M66" s="8">
        <v>4</v>
      </c>
      <c r="N66" s="143"/>
      <c r="O66" s="144"/>
      <c r="P66" s="2"/>
    </row>
    <row r="67" spans="1:16" ht="15" customHeight="1" x14ac:dyDescent="0.2">
      <c r="A67" s="2"/>
      <c r="C67" s="9" t="s">
        <v>29</v>
      </c>
      <c r="D67" s="11"/>
      <c r="E67" s="11"/>
      <c r="F67" s="11"/>
      <c r="G67" s="11"/>
      <c r="H67" s="11"/>
      <c r="I67" s="11"/>
      <c r="J67" s="141" t="e">
        <f t="shared" si="1"/>
        <v>#DIV/0!</v>
      </c>
      <c r="K67" s="142"/>
      <c r="M67" s="8">
        <v>5</v>
      </c>
      <c r="N67" s="143"/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/>
      <c r="G68" s="62"/>
      <c r="H68" s="62"/>
      <c r="I68" s="62"/>
      <c r="J68" s="141" t="e">
        <f t="shared" si="1"/>
        <v>#DIV/0!</v>
      </c>
      <c r="K68" s="142"/>
      <c r="M68" s="13">
        <v>6</v>
      </c>
      <c r="N68" s="145"/>
      <c r="O68" s="146"/>
      <c r="P68" s="2"/>
    </row>
    <row r="69" spans="1:16" x14ac:dyDescent="0.2">
      <c r="A69" s="2"/>
      <c r="C69" s="9" t="s">
        <v>33</v>
      </c>
      <c r="D69" s="11"/>
      <c r="E69" s="11"/>
      <c r="F69" s="11"/>
      <c r="G69" s="62"/>
      <c r="H69" s="62"/>
      <c r="I69" s="62"/>
      <c r="J69" s="141" t="e">
        <f t="shared" si="1"/>
        <v>#DIV/0!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/>
      <c r="E70" s="15"/>
      <c r="F70" s="15"/>
      <c r="G70" s="15"/>
      <c r="H70" s="15"/>
      <c r="I70" s="15"/>
      <c r="J70" s="147" t="e">
        <f t="shared" si="1"/>
        <v>#DIV/0!</v>
      </c>
      <c r="K70" s="148"/>
      <c r="M70" s="66" t="s">
        <v>37</v>
      </c>
      <c r="N70" s="64"/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/>
      <c r="E73" s="11"/>
      <c r="F73" s="22"/>
      <c r="G73" s="16"/>
      <c r="H73" s="23" t="s">
        <v>25</v>
      </c>
      <c r="I73" s="136"/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/>
      <c r="E74" s="11"/>
      <c r="F74" s="22"/>
      <c r="G74" s="16"/>
      <c r="H74" s="27" t="s">
        <v>27</v>
      </c>
      <c r="I74" s="138"/>
      <c r="J74" s="138"/>
      <c r="K74" s="139"/>
      <c r="M74" s="64"/>
      <c r="N74" s="28"/>
      <c r="O74" s="65"/>
      <c r="P74" s="2"/>
    </row>
    <row r="75" spans="1:16" ht="15" customHeight="1" x14ac:dyDescent="0.2">
      <c r="A75" s="2"/>
      <c r="C75" s="21" t="s">
        <v>47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/>
      <c r="E77" s="11"/>
      <c r="F77" s="22"/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/>
      <c r="O77" s="34"/>
      <c r="P77" s="2"/>
    </row>
    <row r="78" spans="1:16" x14ac:dyDescent="0.2">
      <c r="A78" s="2"/>
      <c r="C78" s="21" t="s">
        <v>57</v>
      </c>
      <c r="D78" s="11"/>
      <c r="E78" s="11"/>
      <c r="F78" s="22"/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/>
      <c r="O78" s="36"/>
      <c r="P78" s="2"/>
    </row>
    <row r="79" spans="1:16" x14ac:dyDescent="0.2">
      <c r="A79" s="2"/>
      <c r="C79" s="21" t="s">
        <v>58</v>
      </c>
      <c r="D79" s="11"/>
      <c r="E79" s="11"/>
      <c r="F79" s="22"/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/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/>
      <c r="E81" s="11"/>
      <c r="F81" s="22"/>
      <c r="G81" s="16"/>
      <c r="H81" s="129"/>
      <c r="I81" s="131"/>
      <c r="J81" s="131"/>
      <c r="K81" s="133"/>
      <c r="M81" s="121" t="s">
        <v>62</v>
      </c>
      <c r="N81" s="122"/>
      <c r="O81" s="37" t="e">
        <f>(J66-J67)/J66</f>
        <v>#DIV/0!</v>
      </c>
      <c r="P81" s="2"/>
    </row>
    <row r="82" spans="1:16" x14ac:dyDescent="0.2">
      <c r="A82" s="2"/>
      <c r="C82" s="38" t="s">
        <v>63</v>
      </c>
      <c r="D82" s="15"/>
      <c r="E82" s="15"/>
      <c r="F82" s="39"/>
      <c r="G82" s="16"/>
      <c r="M82" s="121" t="s">
        <v>64</v>
      </c>
      <c r="N82" s="122"/>
      <c r="O82" s="37" t="e">
        <f>(J67-J68)/J67</f>
        <v>#DIV/0!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 t="e">
        <f>(J68-J69)/J68</f>
        <v>#DIV/0!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 t="e">
        <f>(J69-J70)/J69</f>
        <v>#DIV/0!</v>
      </c>
      <c r="P84" s="2"/>
    </row>
    <row r="85" spans="1:16" x14ac:dyDescent="0.2">
      <c r="A85" s="2"/>
      <c r="B85" s="41"/>
      <c r="C85" s="45" t="s">
        <v>71</v>
      </c>
      <c r="D85" s="33"/>
      <c r="E85" s="33"/>
      <c r="F85" s="34"/>
      <c r="G85" s="46"/>
      <c r="H85" s="47" t="s">
        <v>25</v>
      </c>
      <c r="I85" s="33"/>
      <c r="J85" s="33"/>
      <c r="K85" s="34">
        <f>I85-J85</f>
        <v>0</v>
      </c>
      <c r="M85" s="126" t="s">
        <v>72</v>
      </c>
      <c r="N85" s="127"/>
      <c r="O85" s="69" t="e">
        <f>(J67-J70)/J67</f>
        <v>#DIV/0!</v>
      </c>
      <c r="P85" s="2"/>
    </row>
    <row r="86" spans="1:16" x14ac:dyDescent="0.2">
      <c r="A86" s="2"/>
      <c r="B86" s="41"/>
      <c r="C86" s="45" t="s">
        <v>73</v>
      </c>
      <c r="D86" s="33"/>
      <c r="E86" s="33"/>
      <c r="F86" s="34"/>
      <c r="G86" s="48"/>
      <c r="H86" s="64" t="s">
        <v>27</v>
      </c>
      <c r="I86" s="35"/>
      <c r="J86" s="35"/>
      <c r="K86" s="36">
        <f>I86-J86</f>
        <v>0</v>
      </c>
      <c r="L86" s="49"/>
      <c r="M86" s="116" t="s">
        <v>74</v>
      </c>
      <c r="N86" s="117"/>
      <c r="O86" s="70" t="e">
        <f>(J66-J70)/J66</f>
        <v>#DIV/0!</v>
      </c>
      <c r="P86" s="2"/>
    </row>
    <row r="87" spans="1:16" ht="15" customHeight="1" x14ac:dyDescent="0.2">
      <c r="A87" s="2"/>
      <c r="B87" s="41"/>
      <c r="C87" s="45" t="s">
        <v>75</v>
      </c>
      <c r="D87" s="33"/>
      <c r="E87" s="33"/>
      <c r="F87" s="34"/>
      <c r="P87" s="2"/>
    </row>
    <row r="88" spans="1:16" ht="15" customHeight="1" x14ac:dyDescent="0.2">
      <c r="A88" s="2"/>
      <c r="B88" s="41"/>
      <c r="C88" s="45" t="s">
        <v>76</v>
      </c>
      <c r="D88" s="33"/>
      <c r="E88" s="33"/>
      <c r="F88" s="34"/>
      <c r="P88" s="2"/>
    </row>
    <row r="89" spans="1:16" ht="15" customHeight="1" x14ac:dyDescent="0.2">
      <c r="A89" s="2"/>
      <c r="B89" s="41"/>
      <c r="C89" s="50" t="s">
        <v>77</v>
      </c>
      <c r="D89" s="96"/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/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12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/>
      <c r="G119" s="12"/>
      <c r="H119" s="12"/>
      <c r="I119" s="12"/>
      <c r="J119" s="141" t="e">
        <f>AVERAGE(F119:I119)</f>
        <v>#DIV/0!</v>
      </c>
      <c r="K119" s="142"/>
      <c r="M119" s="8">
        <v>2</v>
      </c>
      <c r="N119" s="143"/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/>
      <c r="G120" s="12"/>
      <c r="H120" s="12"/>
      <c r="I120" s="12"/>
      <c r="J120" s="141" t="e">
        <f t="shared" ref="J120:J125" si="2">AVERAGE(F120:I120)</f>
        <v>#DIV/0!</v>
      </c>
      <c r="K120" s="142"/>
      <c r="M120" s="8">
        <v>3</v>
      </c>
      <c r="N120" s="143"/>
      <c r="O120" s="144"/>
      <c r="P120" s="2"/>
    </row>
    <row r="121" spans="1:16" x14ac:dyDescent="0.2">
      <c r="A121" s="2"/>
      <c r="C121" s="9" t="s">
        <v>28</v>
      </c>
      <c r="D121" s="11"/>
      <c r="E121" s="11"/>
      <c r="F121" s="11"/>
      <c r="G121" s="11"/>
      <c r="H121" s="11"/>
      <c r="I121" s="11"/>
      <c r="J121" s="141" t="e">
        <f t="shared" si="2"/>
        <v>#DIV/0!</v>
      </c>
      <c r="K121" s="142"/>
      <c r="M121" s="8">
        <v>4</v>
      </c>
      <c r="N121" s="143"/>
      <c r="O121" s="144"/>
      <c r="P121" s="2"/>
    </row>
    <row r="122" spans="1:16" x14ac:dyDescent="0.2">
      <c r="A122" s="2"/>
      <c r="C122" s="9" t="s">
        <v>29</v>
      </c>
      <c r="D122" s="11"/>
      <c r="E122" s="11"/>
      <c r="F122" s="11"/>
      <c r="G122" s="11"/>
      <c r="H122" s="11"/>
      <c r="I122" s="11"/>
      <c r="J122" s="141" t="e">
        <f t="shared" si="2"/>
        <v>#DIV/0!</v>
      </c>
      <c r="K122" s="142"/>
      <c r="M122" s="8">
        <v>5</v>
      </c>
      <c r="N122" s="143"/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/>
      <c r="G123" s="62"/>
      <c r="H123" s="62"/>
      <c r="I123" s="62"/>
      <c r="J123" s="141" t="e">
        <f t="shared" si="2"/>
        <v>#DIV/0!</v>
      </c>
      <c r="K123" s="142"/>
      <c r="M123" s="13">
        <v>6</v>
      </c>
      <c r="N123" s="145"/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/>
      <c r="G124" s="62"/>
      <c r="H124" s="62"/>
      <c r="I124" s="62"/>
      <c r="J124" s="141" t="e">
        <f t="shared" si="2"/>
        <v>#DIV/0!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/>
      <c r="E125" s="15"/>
      <c r="F125" s="15"/>
      <c r="G125" s="15"/>
      <c r="H125" s="15"/>
      <c r="I125" s="15"/>
      <c r="J125" s="147" t="e">
        <f t="shared" si="2"/>
        <v>#DIV/0!</v>
      </c>
      <c r="K125" s="148"/>
      <c r="M125" s="66" t="s">
        <v>37</v>
      </c>
      <c r="N125" s="64"/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/>
      <c r="E128" s="11"/>
      <c r="F128" s="22"/>
      <c r="G128" s="16"/>
      <c r="H128" s="23" t="s">
        <v>25</v>
      </c>
      <c r="I128" s="136"/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/>
      <c r="E129" s="11"/>
      <c r="F129" s="22"/>
      <c r="G129" s="16"/>
      <c r="H129" s="27" t="s">
        <v>27</v>
      </c>
      <c r="I129" s="138"/>
      <c r="J129" s="138"/>
      <c r="K129" s="139"/>
      <c r="M129" s="64"/>
      <c r="N129" s="28"/>
      <c r="O129" s="65"/>
      <c r="P129" s="2"/>
    </row>
    <row r="130" spans="1:16" ht="15" customHeight="1" x14ac:dyDescent="0.2">
      <c r="A130" s="2"/>
      <c r="C130" s="21" t="s">
        <v>47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/>
      <c r="E132" s="11"/>
      <c r="F132" s="22"/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/>
      <c r="O132" s="34"/>
      <c r="P132" s="2"/>
    </row>
    <row r="133" spans="1:16" x14ac:dyDescent="0.2">
      <c r="A133" s="2"/>
      <c r="C133" s="21" t="s">
        <v>57</v>
      </c>
      <c r="D133" s="11"/>
      <c r="E133" s="11"/>
      <c r="F133" s="22"/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/>
      <c r="O133" s="36"/>
      <c r="P133" s="2"/>
    </row>
    <row r="134" spans="1:16" x14ac:dyDescent="0.2">
      <c r="A134" s="2"/>
      <c r="C134" s="21" t="s">
        <v>58</v>
      </c>
      <c r="D134" s="11"/>
      <c r="E134" s="11"/>
      <c r="F134" s="22"/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/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/>
      <c r="E136" s="11"/>
      <c r="F136" s="22"/>
      <c r="G136" s="16"/>
      <c r="H136" s="129"/>
      <c r="I136" s="131"/>
      <c r="J136" s="131"/>
      <c r="K136" s="133"/>
      <c r="M136" s="121" t="s">
        <v>62</v>
      </c>
      <c r="N136" s="122"/>
      <c r="O136" s="37" t="e">
        <f>(J121-J122)/J121</f>
        <v>#DIV/0!</v>
      </c>
      <c r="P136" s="2"/>
    </row>
    <row r="137" spans="1:16" x14ac:dyDescent="0.2">
      <c r="A137" s="2"/>
      <c r="C137" s="38" t="s">
        <v>63</v>
      </c>
      <c r="D137" s="15"/>
      <c r="E137" s="15"/>
      <c r="F137" s="39"/>
      <c r="G137" s="16"/>
      <c r="M137" s="121" t="s">
        <v>64</v>
      </c>
      <c r="N137" s="122"/>
      <c r="O137" s="37" t="e">
        <f>(J122-J123)/J122</f>
        <v>#DIV/0!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 t="e">
        <f>(J123-J124)/J123</f>
        <v>#DIV/0!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 t="e">
        <f>(J124-J125)/J124</f>
        <v>#DIV/0!</v>
      </c>
      <c r="P139" s="2"/>
    </row>
    <row r="140" spans="1:16" x14ac:dyDescent="0.2">
      <c r="A140" s="2"/>
      <c r="B140" s="41"/>
      <c r="C140" s="45" t="s">
        <v>71</v>
      </c>
      <c r="D140" s="33"/>
      <c r="E140" s="33"/>
      <c r="F140" s="34"/>
      <c r="G140" s="46"/>
      <c r="H140" s="47" t="s">
        <v>25</v>
      </c>
      <c r="I140" s="33"/>
      <c r="J140" s="33"/>
      <c r="K140" s="34">
        <f>I140-J140</f>
        <v>0</v>
      </c>
      <c r="M140" s="126" t="s">
        <v>72</v>
      </c>
      <c r="N140" s="127"/>
      <c r="O140" s="69" t="e">
        <f>(J122-J125)/J122</f>
        <v>#DIV/0!</v>
      </c>
      <c r="P140" s="2"/>
    </row>
    <row r="141" spans="1:16" x14ac:dyDescent="0.2">
      <c r="A141" s="2"/>
      <c r="B141" s="41"/>
      <c r="C141" s="45" t="s">
        <v>73</v>
      </c>
      <c r="D141" s="33"/>
      <c r="E141" s="33"/>
      <c r="F141" s="34"/>
      <c r="G141" s="48"/>
      <c r="H141" s="64" t="s">
        <v>27</v>
      </c>
      <c r="I141" s="35"/>
      <c r="J141" s="35"/>
      <c r="K141" s="36">
        <f>I141-J141</f>
        <v>0</v>
      </c>
      <c r="L141" s="49"/>
      <c r="M141" s="116" t="s">
        <v>74</v>
      </c>
      <c r="N141" s="117"/>
      <c r="O141" s="70" t="e">
        <f>(J121-J125)/J121</f>
        <v>#DIV/0!</v>
      </c>
      <c r="P141" s="2"/>
    </row>
    <row r="142" spans="1:16" ht="15" customHeight="1" x14ac:dyDescent="0.2">
      <c r="A142" s="2"/>
      <c r="B142" s="41"/>
      <c r="C142" s="45" t="s">
        <v>75</v>
      </c>
      <c r="D142" s="33"/>
      <c r="E142" s="33"/>
      <c r="F142" s="34"/>
      <c r="P142" s="2"/>
    </row>
    <row r="143" spans="1:16" ht="15" customHeight="1" x14ac:dyDescent="0.2">
      <c r="A143" s="2"/>
      <c r="B143" s="41"/>
      <c r="C143" s="45" t="s">
        <v>76</v>
      </c>
      <c r="D143" s="33"/>
      <c r="E143" s="33"/>
      <c r="F143" s="34"/>
      <c r="P143" s="2"/>
    </row>
    <row r="144" spans="1:16" ht="15" customHeight="1" x14ac:dyDescent="0.2">
      <c r="A144" s="2"/>
      <c r="B144" s="41"/>
      <c r="C144" s="50" t="s">
        <v>77</v>
      </c>
      <c r="D144" s="96"/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/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A17E-BBEB-43F4-AB13-986F612C9CB5}">
  <dimension ref="A1:S171"/>
  <sheetViews>
    <sheetView zoomScale="85" zoomScaleNormal="85" workbookViewId="0">
      <selection activeCell="O136" sqref="O136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97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 t="e">
        <f>AVERAGE(J9,J66,J121)</f>
        <v>#DIV/0!</v>
      </c>
    </row>
    <row r="7" spans="1:19" x14ac:dyDescent="0.2">
      <c r="A7" s="2"/>
      <c r="C7" s="9" t="s">
        <v>24</v>
      </c>
      <c r="D7" s="10"/>
      <c r="E7" s="10"/>
      <c r="F7" s="11"/>
      <c r="G7" s="12"/>
      <c r="H7" s="12"/>
      <c r="I7" s="12"/>
      <c r="J7" s="141" t="e">
        <f>AVERAGE(F7:I7)</f>
        <v>#DIV/0!</v>
      </c>
      <c r="K7" s="142"/>
      <c r="M7" s="8">
        <v>2</v>
      </c>
      <c r="N7" s="143"/>
      <c r="O7" s="144"/>
      <c r="P7" s="2"/>
      <c r="R7" s="55" t="s">
        <v>25</v>
      </c>
      <c r="S7" s="71" t="e">
        <f>AVERAGE(J10,J67,J122)</f>
        <v>#DIV/0!</v>
      </c>
    </row>
    <row r="8" spans="1:19" x14ac:dyDescent="0.2">
      <c r="A8" s="2"/>
      <c r="C8" s="9" t="s">
        <v>26</v>
      </c>
      <c r="D8" s="10"/>
      <c r="E8" s="10"/>
      <c r="F8" s="11"/>
      <c r="G8" s="12"/>
      <c r="H8" s="12"/>
      <c r="I8" s="12"/>
      <c r="J8" s="141" t="e">
        <f t="shared" ref="J8:J13" si="0">AVERAGE(F8:I8)</f>
        <v>#DIV/0!</v>
      </c>
      <c r="K8" s="142"/>
      <c r="M8" s="8">
        <v>3</v>
      </c>
      <c r="N8" s="143"/>
      <c r="O8" s="144"/>
      <c r="P8" s="2"/>
      <c r="R8" s="55" t="s">
        <v>27</v>
      </c>
      <c r="S8" s="72" t="e">
        <f>AVERAGE(J13,J70,J125)</f>
        <v>#DIV/0!</v>
      </c>
    </row>
    <row r="9" spans="1:19" x14ac:dyDescent="0.2">
      <c r="A9" s="2"/>
      <c r="C9" s="9" t="s">
        <v>28</v>
      </c>
      <c r="D9" s="11"/>
      <c r="E9" s="11"/>
      <c r="F9" s="11"/>
      <c r="G9" s="11"/>
      <c r="H9" s="11"/>
      <c r="I9" s="11"/>
      <c r="J9" s="141" t="e">
        <f t="shared" si="0"/>
        <v>#DIV/0!</v>
      </c>
      <c r="K9" s="142"/>
      <c r="M9" s="8">
        <v>4</v>
      </c>
      <c r="N9" s="143"/>
      <c r="O9" s="144"/>
      <c r="P9" s="2"/>
      <c r="R9" s="73" t="s">
        <v>32</v>
      </c>
      <c r="S9" s="74" t="e">
        <f>S6-S8</f>
        <v>#DIV/0!</v>
      </c>
    </row>
    <row r="10" spans="1:19" x14ac:dyDescent="0.2">
      <c r="A10" s="2"/>
      <c r="C10" s="9" t="s">
        <v>29</v>
      </c>
      <c r="D10" s="11"/>
      <c r="E10" s="11"/>
      <c r="F10" s="11"/>
      <c r="G10" s="11"/>
      <c r="H10" s="11"/>
      <c r="I10" s="11"/>
      <c r="J10" s="141" t="e">
        <f t="shared" si="0"/>
        <v>#DIV/0!</v>
      </c>
      <c r="K10" s="142"/>
      <c r="M10" s="8">
        <v>5</v>
      </c>
      <c r="N10" s="143"/>
      <c r="O10" s="144"/>
      <c r="P10" s="2"/>
      <c r="R10" s="73" t="s">
        <v>30</v>
      </c>
      <c r="S10" s="75" t="e">
        <f>S7-S8</f>
        <v>#DIV/0!</v>
      </c>
    </row>
    <row r="11" spans="1:19" x14ac:dyDescent="0.2">
      <c r="A11" s="2"/>
      <c r="C11" s="9" t="s">
        <v>31</v>
      </c>
      <c r="D11" s="11"/>
      <c r="E11" s="11"/>
      <c r="F11" s="11"/>
      <c r="G11" s="62"/>
      <c r="H11" s="62"/>
      <c r="I11" s="62"/>
      <c r="J11" s="141" t="e">
        <f t="shared" si="0"/>
        <v>#DIV/0!</v>
      </c>
      <c r="K11" s="142"/>
      <c r="M11" s="13">
        <v>6</v>
      </c>
      <c r="N11" s="145"/>
      <c r="O11" s="146"/>
      <c r="P11" s="2"/>
      <c r="R11" s="76" t="s">
        <v>39</v>
      </c>
      <c r="S11" s="80" t="e">
        <f>S9/S6</f>
        <v>#DIV/0!</v>
      </c>
    </row>
    <row r="12" spans="1:19" x14ac:dyDescent="0.2">
      <c r="A12" s="2"/>
      <c r="C12" s="9" t="s">
        <v>33</v>
      </c>
      <c r="D12" s="11"/>
      <c r="E12" s="11"/>
      <c r="F12" s="11"/>
      <c r="G12" s="62"/>
      <c r="H12" s="62"/>
      <c r="I12" s="62"/>
      <c r="J12" s="141" t="e">
        <f t="shared" si="0"/>
        <v>#DIV/0!</v>
      </c>
      <c r="K12" s="142"/>
      <c r="N12" s="67" t="s">
        <v>34</v>
      </c>
      <c r="O12" s="68" t="s">
        <v>35</v>
      </c>
      <c r="P12" s="2"/>
      <c r="R12" s="76" t="s">
        <v>38</v>
      </c>
      <c r="S12" s="77" t="e">
        <f>S10/S7</f>
        <v>#DIV/0!</v>
      </c>
    </row>
    <row r="13" spans="1:19" x14ac:dyDescent="0.2">
      <c r="A13" s="2"/>
      <c r="C13" s="14" t="s">
        <v>36</v>
      </c>
      <c r="D13" s="15"/>
      <c r="E13" s="15"/>
      <c r="F13" s="15"/>
      <c r="G13" s="15"/>
      <c r="H13" s="15"/>
      <c r="I13" s="15"/>
      <c r="J13" s="147" t="e">
        <f t="shared" si="0"/>
        <v>#DIV/0!</v>
      </c>
      <c r="K13" s="148"/>
      <c r="M13" s="66" t="s">
        <v>37</v>
      </c>
      <c r="N13" s="64"/>
      <c r="O13" s="65"/>
      <c r="P13" s="2"/>
      <c r="R13" s="76"/>
      <c r="S13" s="77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6"/>
      <c r="S14" s="80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/>
      <c r="E16" s="11"/>
      <c r="F16" s="22"/>
      <c r="G16" s="16"/>
      <c r="H16" s="23" t="s">
        <v>25</v>
      </c>
      <c r="I16" s="136"/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/>
      <c r="E17" s="11"/>
      <c r="F17" s="22"/>
      <c r="G17" s="16"/>
      <c r="H17" s="27" t="s">
        <v>27</v>
      </c>
      <c r="I17" s="138"/>
      <c r="J17" s="138"/>
      <c r="K17" s="139"/>
      <c r="M17" s="64"/>
      <c r="N17" s="28"/>
      <c r="O17" s="65"/>
      <c r="P17" s="2"/>
    </row>
    <row r="18" spans="1:16" x14ac:dyDescent="0.2">
      <c r="A18" s="2"/>
      <c r="C18" s="21" t="s">
        <v>47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/>
      <c r="E20" s="11"/>
      <c r="F20" s="22"/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/>
      <c r="O20" s="34"/>
      <c r="P20" s="2"/>
    </row>
    <row r="21" spans="1:16" x14ac:dyDescent="0.2">
      <c r="A21" s="2"/>
      <c r="C21" s="21" t="s">
        <v>57</v>
      </c>
      <c r="D21" s="11"/>
      <c r="E21" s="11"/>
      <c r="F21" s="22"/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/>
      <c r="O21" s="36"/>
      <c r="P21" s="2"/>
    </row>
    <row r="22" spans="1:16" ht="15.75" customHeight="1" x14ac:dyDescent="0.2">
      <c r="A22" s="2"/>
      <c r="C22" s="21" t="s">
        <v>58</v>
      </c>
      <c r="D22" s="11"/>
      <c r="E22" s="11"/>
      <c r="F22" s="22"/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/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/>
      <c r="E24" s="11"/>
      <c r="F24" s="22"/>
      <c r="G24" s="16"/>
      <c r="H24" s="129"/>
      <c r="I24" s="131"/>
      <c r="J24" s="131"/>
      <c r="K24" s="133"/>
      <c r="M24" s="121" t="s">
        <v>62</v>
      </c>
      <c r="N24" s="122"/>
      <c r="O24" s="37" t="e">
        <f>(J9-J10)/J9</f>
        <v>#DIV/0!</v>
      </c>
      <c r="P24" s="2"/>
    </row>
    <row r="25" spans="1:16" x14ac:dyDescent="0.2">
      <c r="A25" s="2"/>
      <c r="C25" s="38" t="s">
        <v>63</v>
      </c>
      <c r="D25" s="15"/>
      <c r="E25" s="15"/>
      <c r="F25" s="39"/>
      <c r="G25" s="16"/>
      <c r="M25" s="121" t="s">
        <v>64</v>
      </c>
      <c r="N25" s="122"/>
      <c r="O25" s="37" t="e">
        <f>(J10-J11)/J10</f>
        <v>#DIV/0!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 t="e">
        <f>(J11-J12)/J11</f>
        <v>#DIV/0!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 t="e">
        <f>(J12-J13)/J12</f>
        <v>#DIV/0!</v>
      </c>
      <c r="P27" s="2"/>
    </row>
    <row r="28" spans="1:16" ht="15" customHeight="1" x14ac:dyDescent="0.2">
      <c r="A28" s="2"/>
      <c r="B28" s="41"/>
      <c r="C28" s="45" t="s">
        <v>71</v>
      </c>
      <c r="D28" s="33"/>
      <c r="E28" s="33"/>
      <c r="F28" s="34"/>
      <c r="G28" s="46"/>
      <c r="H28" s="47" t="s">
        <v>25</v>
      </c>
      <c r="I28" s="33"/>
      <c r="J28" s="33"/>
      <c r="K28" s="34">
        <f>I28-J28</f>
        <v>0</v>
      </c>
      <c r="M28" s="126" t="s">
        <v>72</v>
      </c>
      <c r="N28" s="127"/>
      <c r="O28" s="69" t="e">
        <f>(J10-J13)/J10</f>
        <v>#DIV/0!</v>
      </c>
      <c r="P28" s="2"/>
    </row>
    <row r="29" spans="1:16" x14ac:dyDescent="0.2">
      <c r="A29" s="2"/>
      <c r="B29" s="41"/>
      <c r="C29" s="45" t="s">
        <v>73</v>
      </c>
      <c r="D29" s="33"/>
      <c r="E29" s="33"/>
      <c r="F29" s="34"/>
      <c r="G29" s="48"/>
      <c r="H29" s="64" t="s">
        <v>27</v>
      </c>
      <c r="I29" s="35"/>
      <c r="J29" s="35"/>
      <c r="K29" s="36">
        <f>I29-J29</f>
        <v>0</v>
      </c>
      <c r="L29" s="49"/>
      <c r="M29" s="116" t="s">
        <v>74</v>
      </c>
      <c r="N29" s="117"/>
      <c r="O29" s="70" t="e">
        <f>(J9-J13)/J9</f>
        <v>#DIV/0!</v>
      </c>
      <c r="P29" s="2"/>
    </row>
    <row r="30" spans="1:16" ht="15" customHeight="1" x14ac:dyDescent="0.2">
      <c r="A30" s="2"/>
      <c r="B30" s="41"/>
      <c r="C30" s="45" t="s">
        <v>75</v>
      </c>
      <c r="D30" s="33"/>
      <c r="E30" s="33"/>
      <c r="F30" s="34"/>
      <c r="P30" s="2"/>
    </row>
    <row r="31" spans="1:16" ht="15" customHeight="1" x14ac:dyDescent="0.2">
      <c r="A31" s="2"/>
      <c r="B31" s="41"/>
      <c r="C31" s="45" t="s">
        <v>76</v>
      </c>
      <c r="D31" s="33"/>
      <c r="E31" s="33"/>
      <c r="F31" s="34"/>
      <c r="P31" s="2"/>
    </row>
    <row r="32" spans="1:16" ht="15.75" customHeight="1" x14ac:dyDescent="0.2">
      <c r="A32" s="2"/>
      <c r="B32" s="41"/>
      <c r="C32" s="50" t="s">
        <v>77</v>
      </c>
      <c r="D32" s="96"/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/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148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/>
      <c r="G64" s="12"/>
      <c r="H64" s="12"/>
      <c r="I64" s="12"/>
      <c r="J64" s="141" t="e">
        <f>AVERAGE(F64:I64)</f>
        <v>#DIV/0!</v>
      </c>
      <c r="K64" s="142"/>
      <c r="M64" s="8">
        <v>2</v>
      </c>
      <c r="N64" s="143"/>
      <c r="O64" s="144"/>
      <c r="P64" s="2"/>
    </row>
    <row r="65" spans="1:16" x14ac:dyDescent="0.2">
      <c r="A65" s="2"/>
      <c r="C65" s="9" t="s">
        <v>26</v>
      </c>
      <c r="D65" s="10"/>
      <c r="E65" s="10"/>
      <c r="F65" s="11"/>
      <c r="G65" s="12"/>
      <c r="H65" s="12"/>
      <c r="I65" s="12"/>
      <c r="J65" s="141" t="e">
        <f t="shared" ref="J65:J70" si="1">AVERAGE(F65:I65)</f>
        <v>#DIV/0!</v>
      </c>
      <c r="K65" s="142"/>
      <c r="M65" s="8">
        <v>3</v>
      </c>
      <c r="N65" s="143"/>
      <c r="O65" s="144"/>
      <c r="P65" s="2"/>
    </row>
    <row r="66" spans="1:16" ht="15" customHeight="1" x14ac:dyDescent="0.2">
      <c r="A66" s="2"/>
      <c r="C66" s="9" t="s">
        <v>28</v>
      </c>
      <c r="D66" s="11"/>
      <c r="E66" s="11"/>
      <c r="F66" s="11"/>
      <c r="G66" s="11"/>
      <c r="H66" s="11"/>
      <c r="I66" s="11"/>
      <c r="J66" s="141" t="e">
        <f t="shared" si="1"/>
        <v>#DIV/0!</v>
      </c>
      <c r="K66" s="142"/>
      <c r="M66" s="8">
        <v>4</v>
      </c>
      <c r="N66" s="143"/>
      <c r="O66" s="144"/>
      <c r="P66" s="2"/>
    </row>
    <row r="67" spans="1:16" ht="15" customHeight="1" x14ac:dyDescent="0.2">
      <c r="A67" s="2"/>
      <c r="C67" s="9" t="s">
        <v>29</v>
      </c>
      <c r="D67" s="11"/>
      <c r="E67" s="11"/>
      <c r="F67" s="11"/>
      <c r="G67" s="11"/>
      <c r="H67" s="11"/>
      <c r="I67" s="11"/>
      <c r="J67" s="141" t="e">
        <f t="shared" si="1"/>
        <v>#DIV/0!</v>
      </c>
      <c r="K67" s="142"/>
      <c r="M67" s="8">
        <v>5</v>
      </c>
      <c r="N67" s="143"/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/>
      <c r="G68" s="62"/>
      <c r="H68" s="62"/>
      <c r="I68" s="62"/>
      <c r="J68" s="141" t="e">
        <f t="shared" si="1"/>
        <v>#DIV/0!</v>
      </c>
      <c r="K68" s="142"/>
      <c r="M68" s="13">
        <v>6</v>
      </c>
      <c r="N68" s="145"/>
      <c r="O68" s="146"/>
      <c r="P68" s="2"/>
    </row>
    <row r="69" spans="1:16" x14ac:dyDescent="0.2">
      <c r="A69" s="2"/>
      <c r="C69" s="9" t="s">
        <v>33</v>
      </c>
      <c r="D69" s="11"/>
      <c r="E69" s="11"/>
      <c r="F69" s="11"/>
      <c r="G69" s="62"/>
      <c r="H69" s="62"/>
      <c r="I69" s="62"/>
      <c r="J69" s="141" t="e">
        <f t="shared" si="1"/>
        <v>#DIV/0!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/>
      <c r="E70" s="15"/>
      <c r="F70" s="15"/>
      <c r="G70" s="15"/>
      <c r="H70" s="15"/>
      <c r="I70" s="15"/>
      <c r="J70" s="147" t="e">
        <f t="shared" si="1"/>
        <v>#DIV/0!</v>
      </c>
      <c r="K70" s="148"/>
      <c r="M70" s="66" t="s">
        <v>37</v>
      </c>
      <c r="N70" s="64"/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/>
      <c r="E73" s="11"/>
      <c r="F73" s="22"/>
      <c r="G73" s="16"/>
      <c r="H73" s="23" t="s">
        <v>25</v>
      </c>
      <c r="I73" s="136"/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/>
      <c r="E74" s="11"/>
      <c r="F74" s="22"/>
      <c r="G74" s="16"/>
      <c r="H74" s="27" t="s">
        <v>27</v>
      </c>
      <c r="I74" s="138"/>
      <c r="J74" s="138"/>
      <c r="K74" s="139"/>
      <c r="M74" s="64"/>
      <c r="N74" s="28"/>
      <c r="O74" s="65"/>
      <c r="P74" s="2"/>
    </row>
    <row r="75" spans="1:16" ht="15" customHeight="1" x14ac:dyDescent="0.2">
      <c r="A75" s="2"/>
      <c r="C75" s="21" t="s">
        <v>47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/>
      <c r="E77" s="11"/>
      <c r="F77" s="22"/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/>
      <c r="O77" s="34"/>
      <c r="P77" s="2"/>
    </row>
    <row r="78" spans="1:16" x14ac:dyDescent="0.2">
      <c r="A78" s="2"/>
      <c r="C78" s="21" t="s">
        <v>57</v>
      </c>
      <c r="D78" s="11"/>
      <c r="E78" s="11"/>
      <c r="F78" s="22"/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/>
      <c r="O78" s="36"/>
      <c r="P78" s="2"/>
    </row>
    <row r="79" spans="1:16" x14ac:dyDescent="0.2">
      <c r="A79" s="2"/>
      <c r="C79" s="21" t="s">
        <v>58</v>
      </c>
      <c r="D79" s="11"/>
      <c r="E79" s="11"/>
      <c r="F79" s="22"/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/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/>
      <c r="E81" s="11"/>
      <c r="F81" s="22"/>
      <c r="G81" s="16"/>
      <c r="H81" s="129"/>
      <c r="I81" s="131"/>
      <c r="J81" s="131"/>
      <c r="K81" s="133"/>
      <c r="M81" s="121" t="s">
        <v>62</v>
      </c>
      <c r="N81" s="122"/>
      <c r="O81" s="37" t="e">
        <f>(J66-J67)/J66</f>
        <v>#DIV/0!</v>
      </c>
      <c r="P81" s="2"/>
    </row>
    <row r="82" spans="1:16" x14ac:dyDescent="0.2">
      <c r="A82" s="2"/>
      <c r="C82" s="38" t="s">
        <v>63</v>
      </c>
      <c r="D82" s="15"/>
      <c r="E82" s="15"/>
      <c r="F82" s="39"/>
      <c r="G82" s="16"/>
      <c r="M82" s="121" t="s">
        <v>64</v>
      </c>
      <c r="N82" s="122"/>
      <c r="O82" s="37" t="e">
        <f>(J67-J68)/J67</f>
        <v>#DIV/0!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 t="e">
        <f>(J68-J69)/J68</f>
        <v>#DIV/0!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 t="e">
        <f>(J69-J70)/J69</f>
        <v>#DIV/0!</v>
      </c>
      <c r="P84" s="2"/>
    </row>
    <row r="85" spans="1:16" x14ac:dyDescent="0.2">
      <c r="A85" s="2"/>
      <c r="B85" s="41"/>
      <c r="C85" s="45" t="s">
        <v>71</v>
      </c>
      <c r="D85" s="33"/>
      <c r="E85" s="33"/>
      <c r="F85" s="34"/>
      <c r="G85" s="46"/>
      <c r="H85" s="47" t="s">
        <v>25</v>
      </c>
      <c r="I85" s="33"/>
      <c r="J85" s="33"/>
      <c r="K85" s="34">
        <f>I85-J85</f>
        <v>0</v>
      </c>
      <c r="M85" s="126" t="s">
        <v>72</v>
      </c>
      <c r="N85" s="127"/>
      <c r="O85" s="69" t="e">
        <f>(J67-J70)/J67</f>
        <v>#DIV/0!</v>
      </c>
      <c r="P85" s="2"/>
    </row>
    <row r="86" spans="1:16" x14ac:dyDescent="0.2">
      <c r="A86" s="2"/>
      <c r="B86" s="41"/>
      <c r="C86" s="45" t="s">
        <v>73</v>
      </c>
      <c r="D86" s="33"/>
      <c r="E86" s="33"/>
      <c r="F86" s="34"/>
      <c r="G86" s="48"/>
      <c r="H86" s="64" t="s">
        <v>27</v>
      </c>
      <c r="I86" s="35"/>
      <c r="J86" s="35"/>
      <c r="K86" s="36">
        <f>I86-J86</f>
        <v>0</v>
      </c>
      <c r="L86" s="49"/>
      <c r="M86" s="116" t="s">
        <v>74</v>
      </c>
      <c r="N86" s="117"/>
      <c r="O86" s="70" t="e">
        <f>(J66-J70)/J66</f>
        <v>#DIV/0!</v>
      </c>
      <c r="P86" s="2"/>
    </row>
    <row r="87" spans="1:16" ht="15" customHeight="1" x14ac:dyDescent="0.2">
      <c r="A87" s="2"/>
      <c r="B87" s="41"/>
      <c r="C87" s="45" t="s">
        <v>75</v>
      </c>
      <c r="D87" s="33"/>
      <c r="E87" s="33"/>
      <c r="F87" s="34"/>
      <c r="P87" s="2"/>
    </row>
    <row r="88" spans="1:16" ht="15" customHeight="1" x14ac:dyDescent="0.2">
      <c r="A88" s="2"/>
      <c r="B88" s="41"/>
      <c r="C88" s="45" t="s">
        <v>76</v>
      </c>
      <c r="D88" s="33"/>
      <c r="E88" s="33"/>
      <c r="F88" s="34"/>
      <c r="P88" s="2"/>
    </row>
    <row r="89" spans="1:16" ht="15" customHeight="1" x14ac:dyDescent="0.2">
      <c r="A89" s="2"/>
      <c r="B89" s="41"/>
      <c r="C89" s="50" t="s">
        <v>77</v>
      </c>
      <c r="D89" s="96"/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/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12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/>
      <c r="G119" s="12"/>
      <c r="H119" s="12"/>
      <c r="I119" s="12"/>
      <c r="J119" s="141" t="e">
        <f>AVERAGE(F119:I119)</f>
        <v>#DIV/0!</v>
      </c>
      <c r="K119" s="142"/>
      <c r="M119" s="8">
        <v>2</v>
      </c>
      <c r="N119" s="143"/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/>
      <c r="G120" s="12"/>
      <c r="H120" s="12"/>
      <c r="I120" s="12"/>
      <c r="J120" s="141" t="e">
        <f t="shared" ref="J120:J125" si="2">AVERAGE(F120:I120)</f>
        <v>#DIV/0!</v>
      </c>
      <c r="K120" s="142"/>
      <c r="M120" s="8">
        <v>3</v>
      </c>
      <c r="N120" s="143"/>
      <c r="O120" s="144"/>
      <c r="P120" s="2"/>
    </row>
    <row r="121" spans="1:16" x14ac:dyDescent="0.2">
      <c r="A121" s="2"/>
      <c r="C121" s="9" t="s">
        <v>28</v>
      </c>
      <c r="D121" s="11"/>
      <c r="E121" s="11"/>
      <c r="F121" s="11"/>
      <c r="G121" s="11"/>
      <c r="H121" s="11"/>
      <c r="I121" s="11"/>
      <c r="J121" s="141" t="e">
        <f t="shared" si="2"/>
        <v>#DIV/0!</v>
      </c>
      <c r="K121" s="142"/>
      <c r="M121" s="8">
        <v>4</v>
      </c>
      <c r="N121" s="143"/>
      <c r="O121" s="144"/>
      <c r="P121" s="2"/>
    </row>
    <row r="122" spans="1:16" x14ac:dyDescent="0.2">
      <c r="A122" s="2"/>
      <c r="C122" s="9" t="s">
        <v>29</v>
      </c>
      <c r="D122" s="11"/>
      <c r="E122" s="11"/>
      <c r="F122" s="11"/>
      <c r="G122" s="11"/>
      <c r="H122" s="11"/>
      <c r="I122" s="11"/>
      <c r="J122" s="141" t="e">
        <f t="shared" si="2"/>
        <v>#DIV/0!</v>
      </c>
      <c r="K122" s="142"/>
      <c r="M122" s="8">
        <v>5</v>
      </c>
      <c r="N122" s="143"/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/>
      <c r="G123" s="62"/>
      <c r="H123" s="62"/>
      <c r="I123" s="62"/>
      <c r="J123" s="141" t="e">
        <f t="shared" si="2"/>
        <v>#DIV/0!</v>
      </c>
      <c r="K123" s="142"/>
      <c r="M123" s="13">
        <v>6</v>
      </c>
      <c r="N123" s="145"/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/>
      <c r="G124" s="62"/>
      <c r="H124" s="62"/>
      <c r="I124" s="62"/>
      <c r="J124" s="141" t="e">
        <f t="shared" si="2"/>
        <v>#DIV/0!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/>
      <c r="E125" s="15"/>
      <c r="F125" s="15"/>
      <c r="G125" s="15"/>
      <c r="H125" s="15"/>
      <c r="I125" s="15"/>
      <c r="J125" s="147" t="e">
        <f t="shared" si="2"/>
        <v>#DIV/0!</v>
      </c>
      <c r="K125" s="148"/>
      <c r="M125" s="66" t="s">
        <v>37</v>
      </c>
      <c r="N125" s="64"/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/>
      <c r="E128" s="11"/>
      <c r="F128" s="22"/>
      <c r="G128" s="16"/>
      <c r="H128" s="23" t="s">
        <v>25</v>
      </c>
      <c r="I128" s="136"/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/>
      <c r="E129" s="11"/>
      <c r="F129" s="22"/>
      <c r="G129" s="16"/>
      <c r="H129" s="27" t="s">
        <v>27</v>
      </c>
      <c r="I129" s="138"/>
      <c r="J129" s="138"/>
      <c r="K129" s="139"/>
      <c r="M129" s="64"/>
      <c r="N129" s="28"/>
      <c r="O129" s="65"/>
      <c r="P129" s="2"/>
    </row>
    <row r="130" spans="1:16" ht="15" customHeight="1" x14ac:dyDescent="0.2">
      <c r="A130" s="2"/>
      <c r="C130" s="21" t="s">
        <v>47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/>
      <c r="E132" s="11"/>
      <c r="F132" s="22"/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/>
      <c r="O132" s="34"/>
      <c r="P132" s="2"/>
    </row>
    <row r="133" spans="1:16" x14ac:dyDescent="0.2">
      <c r="A133" s="2"/>
      <c r="C133" s="21" t="s">
        <v>57</v>
      </c>
      <c r="D133" s="11"/>
      <c r="E133" s="11"/>
      <c r="F133" s="22"/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/>
      <c r="O133" s="36"/>
      <c r="P133" s="2"/>
    </row>
    <row r="134" spans="1:16" x14ac:dyDescent="0.2">
      <c r="A134" s="2"/>
      <c r="C134" s="21" t="s">
        <v>58</v>
      </c>
      <c r="D134" s="11"/>
      <c r="E134" s="11"/>
      <c r="F134" s="22"/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/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/>
      <c r="E136" s="11"/>
      <c r="F136" s="22"/>
      <c r="G136" s="16"/>
      <c r="H136" s="129"/>
      <c r="I136" s="131"/>
      <c r="J136" s="131"/>
      <c r="K136" s="133"/>
      <c r="M136" s="121" t="s">
        <v>62</v>
      </c>
      <c r="N136" s="122"/>
      <c r="O136" s="37" t="e">
        <f>(J121-J122)/J121</f>
        <v>#DIV/0!</v>
      </c>
      <c r="P136" s="2"/>
    </row>
    <row r="137" spans="1:16" x14ac:dyDescent="0.2">
      <c r="A137" s="2"/>
      <c r="C137" s="38" t="s">
        <v>63</v>
      </c>
      <c r="D137" s="15"/>
      <c r="E137" s="15"/>
      <c r="F137" s="39"/>
      <c r="G137" s="16"/>
      <c r="M137" s="121" t="s">
        <v>64</v>
      </c>
      <c r="N137" s="122"/>
      <c r="O137" s="37" t="e">
        <f>(J122-J123)/J122</f>
        <v>#DIV/0!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 t="e">
        <f>(J123-J124)/J123</f>
        <v>#DIV/0!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 t="e">
        <f>(J124-J125)/J124</f>
        <v>#DIV/0!</v>
      </c>
      <c r="P139" s="2"/>
    </row>
    <row r="140" spans="1:16" x14ac:dyDescent="0.2">
      <c r="A140" s="2"/>
      <c r="B140" s="41"/>
      <c r="C140" s="45" t="s">
        <v>71</v>
      </c>
      <c r="D140" s="33"/>
      <c r="E140" s="33"/>
      <c r="F140" s="34"/>
      <c r="G140" s="46"/>
      <c r="H140" s="47" t="s">
        <v>25</v>
      </c>
      <c r="I140" s="33"/>
      <c r="J140" s="33"/>
      <c r="K140" s="34">
        <f>I140-J140</f>
        <v>0</v>
      </c>
      <c r="M140" s="126" t="s">
        <v>72</v>
      </c>
      <c r="N140" s="127"/>
      <c r="O140" s="69" t="e">
        <f>(J122-J125)/J122</f>
        <v>#DIV/0!</v>
      </c>
      <c r="P140" s="2"/>
    </row>
    <row r="141" spans="1:16" x14ac:dyDescent="0.2">
      <c r="A141" s="2"/>
      <c r="B141" s="41"/>
      <c r="C141" s="45" t="s">
        <v>73</v>
      </c>
      <c r="D141" s="33"/>
      <c r="E141" s="33"/>
      <c r="F141" s="34"/>
      <c r="G141" s="48"/>
      <c r="H141" s="64" t="s">
        <v>27</v>
      </c>
      <c r="I141" s="35"/>
      <c r="J141" s="35"/>
      <c r="K141" s="36">
        <f>I141-J141</f>
        <v>0</v>
      </c>
      <c r="L141" s="49"/>
      <c r="M141" s="116" t="s">
        <v>74</v>
      </c>
      <c r="N141" s="117"/>
      <c r="O141" s="70" t="e">
        <f>(J121-J125)/J121</f>
        <v>#DIV/0!</v>
      </c>
      <c r="P141" s="2"/>
    </row>
    <row r="142" spans="1:16" ht="15" customHeight="1" x14ac:dyDescent="0.2">
      <c r="A142" s="2"/>
      <c r="B142" s="41"/>
      <c r="C142" s="45" t="s">
        <v>75</v>
      </c>
      <c r="D142" s="33"/>
      <c r="E142" s="33"/>
      <c r="F142" s="34"/>
      <c r="P142" s="2"/>
    </row>
    <row r="143" spans="1:16" ht="15" customHeight="1" x14ac:dyDescent="0.2">
      <c r="A143" s="2"/>
      <c r="B143" s="41"/>
      <c r="C143" s="45" t="s">
        <v>76</v>
      </c>
      <c r="D143" s="33"/>
      <c r="E143" s="33"/>
      <c r="F143" s="34"/>
      <c r="P143" s="2"/>
    </row>
    <row r="144" spans="1:16" ht="15" customHeight="1" x14ac:dyDescent="0.2">
      <c r="A144" s="2"/>
      <c r="B144" s="41"/>
      <c r="C144" s="50" t="s">
        <v>77</v>
      </c>
      <c r="D144" s="96"/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/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BDAB-63C1-4DC5-81AA-0128E99B38FE}">
  <dimension ref="A1:S171"/>
  <sheetViews>
    <sheetView zoomScale="85" zoomScaleNormal="85" workbookViewId="0">
      <selection activeCell="AB219" sqref="V100:AB219"/>
    </sheetView>
  </sheetViews>
  <sheetFormatPr baseColWidth="10" defaultColWidth="9.1640625" defaultRowHeight="15" x14ac:dyDescent="0.2"/>
  <cols>
    <col min="1" max="2" width="9.1640625" style="63"/>
    <col min="3" max="3" width="17" style="63" customWidth="1"/>
    <col min="4" max="4" width="11.83203125" style="63" customWidth="1"/>
    <col min="5" max="5" width="9.1640625" style="63"/>
    <col min="6" max="11" width="11.83203125" style="63" customWidth="1"/>
    <col min="12" max="12" width="9.83203125" style="63" customWidth="1"/>
    <col min="13" max="13" width="15" style="63" customWidth="1"/>
    <col min="14" max="14" width="12.5" style="63" customWidth="1"/>
    <col min="15" max="15" width="13.5" style="63" customWidth="1"/>
    <col min="16" max="16" width="12.5" style="63" customWidth="1"/>
    <col min="17" max="16384" width="9.1640625" style="63"/>
  </cols>
  <sheetData>
    <row r="1" spans="1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">
      <c r="A2" s="2"/>
      <c r="P2" s="3"/>
    </row>
    <row r="3" spans="1:19" x14ac:dyDescent="0.2">
      <c r="A3" s="2"/>
      <c r="C3" s="4" t="s">
        <v>10</v>
      </c>
      <c r="D3" s="5"/>
      <c r="E3" s="95" t="s">
        <v>11</v>
      </c>
      <c r="F3" s="5" t="s">
        <v>113</v>
      </c>
      <c r="P3" s="2"/>
    </row>
    <row r="4" spans="1:19" x14ac:dyDescent="0.2">
      <c r="A4" s="2"/>
      <c r="P4" s="2"/>
    </row>
    <row r="5" spans="1:19" ht="15" customHeight="1" x14ac:dyDescent="0.2">
      <c r="A5" s="2"/>
      <c r="C5" s="140" t="s">
        <v>13</v>
      </c>
      <c r="D5" s="134" t="s">
        <v>14</v>
      </c>
      <c r="E5" s="134" t="s">
        <v>15</v>
      </c>
      <c r="F5" s="134" t="s">
        <v>16</v>
      </c>
      <c r="G5" s="134"/>
      <c r="H5" s="134"/>
      <c r="I5" s="134"/>
      <c r="J5" s="134"/>
      <c r="K5" s="135"/>
      <c r="M5" s="6" t="s">
        <v>17</v>
      </c>
      <c r="N5" s="151" t="s">
        <v>15</v>
      </c>
      <c r="O5" s="125"/>
      <c r="P5" s="2"/>
    </row>
    <row r="6" spans="1:19" x14ac:dyDescent="0.2">
      <c r="A6" s="2"/>
      <c r="C6" s="149"/>
      <c r="D6" s="150"/>
      <c r="E6" s="150"/>
      <c r="F6" s="7" t="s">
        <v>18</v>
      </c>
      <c r="G6" s="7" t="s">
        <v>19</v>
      </c>
      <c r="H6" s="7" t="s">
        <v>20</v>
      </c>
      <c r="I6" s="7" t="s">
        <v>21</v>
      </c>
      <c r="J6" s="150" t="s">
        <v>22</v>
      </c>
      <c r="K6" s="152"/>
      <c r="M6" s="8">
        <v>1</v>
      </c>
      <c r="N6" s="143"/>
      <c r="O6" s="144"/>
      <c r="P6" s="2"/>
      <c r="R6" s="55" t="s">
        <v>23</v>
      </c>
      <c r="S6" s="55" t="e">
        <f>AVERAGE(J9,J66,J121)</f>
        <v>#DIV/0!</v>
      </c>
    </row>
    <row r="7" spans="1:19" x14ac:dyDescent="0.2">
      <c r="A7" s="2"/>
      <c r="C7" s="9" t="s">
        <v>24</v>
      </c>
      <c r="D7" s="10"/>
      <c r="E7" s="10"/>
      <c r="F7" s="11"/>
      <c r="G7" s="12"/>
      <c r="H7" s="12"/>
      <c r="I7" s="12"/>
      <c r="J7" s="141" t="e">
        <f>AVERAGE(F7:I7)</f>
        <v>#DIV/0!</v>
      </c>
      <c r="K7" s="142"/>
      <c r="M7" s="8">
        <v>2</v>
      </c>
      <c r="N7" s="143"/>
      <c r="O7" s="144"/>
      <c r="P7" s="2"/>
      <c r="R7" s="55" t="s">
        <v>25</v>
      </c>
      <c r="S7" s="71" t="e">
        <f>AVERAGE(J10,J67,J122)</f>
        <v>#DIV/0!</v>
      </c>
    </row>
    <row r="8" spans="1:19" x14ac:dyDescent="0.2">
      <c r="A8" s="2"/>
      <c r="C8" s="9" t="s">
        <v>26</v>
      </c>
      <c r="D8" s="10"/>
      <c r="E8" s="10"/>
      <c r="F8" s="11"/>
      <c r="G8" s="12"/>
      <c r="H8" s="12"/>
      <c r="I8" s="12"/>
      <c r="J8" s="141" t="e">
        <f t="shared" ref="J8:J13" si="0">AVERAGE(F8:I8)</f>
        <v>#DIV/0!</v>
      </c>
      <c r="K8" s="142"/>
      <c r="M8" s="8">
        <v>3</v>
      </c>
      <c r="N8" s="143"/>
      <c r="O8" s="144"/>
      <c r="P8" s="2"/>
      <c r="R8" s="55" t="s">
        <v>27</v>
      </c>
      <c r="S8" s="72" t="e">
        <f>AVERAGE(J13,J70,J125)</f>
        <v>#DIV/0!</v>
      </c>
    </row>
    <row r="9" spans="1:19" x14ac:dyDescent="0.2">
      <c r="A9" s="2"/>
      <c r="C9" s="9" t="s">
        <v>28</v>
      </c>
      <c r="D9" s="11"/>
      <c r="E9" s="11"/>
      <c r="F9" s="11"/>
      <c r="G9" s="11"/>
      <c r="H9" s="11"/>
      <c r="I9" s="11"/>
      <c r="J9" s="141" t="e">
        <f t="shared" si="0"/>
        <v>#DIV/0!</v>
      </c>
      <c r="K9" s="142"/>
      <c r="M9" s="8">
        <v>4</v>
      </c>
      <c r="N9" s="143"/>
      <c r="O9" s="144"/>
      <c r="P9" s="2"/>
      <c r="R9" s="73" t="s">
        <v>32</v>
      </c>
      <c r="S9" s="74" t="e">
        <f>S6-S8</f>
        <v>#DIV/0!</v>
      </c>
    </row>
    <row r="10" spans="1:19" x14ac:dyDescent="0.2">
      <c r="A10" s="2"/>
      <c r="C10" s="9" t="s">
        <v>29</v>
      </c>
      <c r="D10" s="11"/>
      <c r="E10" s="11"/>
      <c r="F10" s="11"/>
      <c r="G10" s="11"/>
      <c r="H10" s="11"/>
      <c r="I10" s="11"/>
      <c r="J10" s="141" t="e">
        <f t="shared" si="0"/>
        <v>#DIV/0!</v>
      </c>
      <c r="K10" s="142"/>
      <c r="M10" s="8">
        <v>5</v>
      </c>
      <c r="N10" s="143"/>
      <c r="O10" s="144"/>
      <c r="P10" s="2"/>
      <c r="R10" s="73" t="s">
        <v>30</v>
      </c>
      <c r="S10" s="75" t="e">
        <f>S7-S8</f>
        <v>#DIV/0!</v>
      </c>
    </row>
    <row r="11" spans="1:19" x14ac:dyDescent="0.2">
      <c r="A11" s="2"/>
      <c r="C11" s="9" t="s">
        <v>31</v>
      </c>
      <c r="D11" s="11"/>
      <c r="E11" s="11"/>
      <c r="F11" s="11"/>
      <c r="G11" s="62"/>
      <c r="H11" s="62"/>
      <c r="I11" s="62"/>
      <c r="J11" s="141" t="e">
        <f t="shared" si="0"/>
        <v>#DIV/0!</v>
      </c>
      <c r="K11" s="142"/>
      <c r="M11" s="13">
        <v>6</v>
      </c>
      <c r="N11" s="145"/>
      <c r="O11" s="146"/>
      <c r="P11" s="2"/>
      <c r="R11" s="76" t="s">
        <v>39</v>
      </c>
      <c r="S11" s="80" t="e">
        <f>S9/S6</f>
        <v>#DIV/0!</v>
      </c>
    </row>
    <row r="12" spans="1:19" x14ac:dyDescent="0.2">
      <c r="A12" s="2"/>
      <c r="C12" s="9" t="s">
        <v>33</v>
      </c>
      <c r="D12" s="11"/>
      <c r="E12" s="11"/>
      <c r="F12" s="11"/>
      <c r="G12" s="62"/>
      <c r="H12" s="62"/>
      <c r="I12" s="62"/>
      <c r="J12" s="141" t="e">
        <f t="shared" si="0"/>
        <v>#DIV/0!</v>
      </c>
      <c r="K12" s="142"/>
      <c r="N12" s="67" t="s">
        <v>34</v>
      </c>
      <c r="O12" s="68" t="s">
        <v>35</v>
      </c>
      <c r="P12" s="2"/>
      <c r="R12" s="76" t="s">
        <v>38</v>
      </c>
      <c r="S12" s="77" t="e">
        <f>S10/S7</f>
        <v>#DIV/0!</v>
      </c>
    </row>
    <row r="13" spans="1:19" x14ac:dyDescent="0.2">
      <c r="A13" s="2"/>
      <c r="C13" s="14" t="s">
        <v>36</v>
      </c>
      <c r="D13" s="15"/>
      <c r="E13" s="15"/>
      <c r="F13" s="15"/>
      <c r="G13" s="15"/>
      <c r="H13" s="15"/>
      <c r="I13" s="15"/>
      <c r="J13" s="147" t="e">
        <f t="shared" si="0"/>
        <v>#DIV/0!</v>
      </c>
      <c r="K13" s="148"/>
      <c r="M13" s="66" t="s">
        <v>37</v>
      </c>
      <c r="N13" s="64"/>
      <c r="O13" s="65"/>
      <c r="P13" s="2"/>
      <c r="R13" s="76"/>
      <c r="S13" s="77"/>
    </row>
    <row r="14" spans="1:19" x14ac:dyDescent="0.2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6"/>
      <c r="S14" s="80"/>
    </row>
    <row r="15" spans="1:19" ht="15" customHeight="1" x14ac:dyDescent="0.2">
      <c r="A15" s="2"/>
      <c r="C15" s="17" t="s">
        <v>13</v>
      </c>
      <c r="D15" s="18" t="s">
        <v>14</v>
      </c>
      <c r="E15" s="18" t="s">
        <v>15</v>
      </c>
      <c r="F15" s="19" t="s">
        <v>40</v>
      </c>
      <c r="G15" s="20"/>
      <c r="H15" s="17" t="s">
        <v>13</v>
      </c>
      <c r="I15" s="134" t="s">
        <v>41</v>
      </c>
      <c r="J15" s="134"/>
      <c r="K15" s="135"/>
      <c r="M15" s="123" t="s">
        <v>42</v>
      </c>
      <c r="N15" s="124"/>
      <c r="O15" s="125"/>
      <c r="P15" s="2"/>
    </row>
    <row r="16" spans="1:19" x14ac:dyDescent="0.2">
      <c r="A16" s="2"/>
      <c r="C16" s="21" t="s">
        <v>43</v>
      </c>
      <c r="D16" s="11"/>
      <c r="E16" s="11"/>
      <c r="F16" s="22"/>
      <c r="G16" s="16"/>
      <c r="H16" s="23" t="s">
        <v>25</v>
      </c>
      <c r="I16" s="136"/>
      <c r="J16" s="136"/>
      <c r="K16" s="137"/>
      <c r="M16" s="24" t="s">
        <v>15</v>
      </c>
      <c r="N16" s="25" t="s">
        <v>44</v>
      </c>
      <c r="O16" s="26" t="s">
        <v>45</v>
      </c>
      <c r="P16" s="2"/>
    </row>
    <row r="17" spans="1:16" x14ac:dyDescent="0.2">
      <c r="A17" s="2"/>
      <c r="C17" s="21" t="s">
        <v>46</v>
      </c>
      <c r="D17" s="11"/>
      <c r="E17" s="11"/>
      <c r="F17" s="22"/>
      <c r="G17" s="16"/>
      <c r="H17" s="27" t="s">
        <v>27</v>
      </c>
      <c r="I17" s="138"/>
      <c r="J17" s="138"/>
      <c r="K17" s="139"/>
      <c r="M17" s="64"/>
      <c r="N17" s="28"/>
      <c r="O17" s="65"/>
      <c r="P17" s="2"/>
    </row>
    <row r="18" spans="1:16" x14ac:dyDescent="0.2">
      <c r="A18" s="2"/>
      <c r="C18" s="21" t="s">
        <v>47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">
      <c r="A19" s="2"/>
      <c r="C19" s="21" t="s">
        <v>48</v>
      </c>
      <c r="D19" s="11"/>
      <c r="E19" s="11"/>
      <c r="F19" s="22"/>
      <c r="G19" s="16"/>
      <c r="H19" s="140" t="s">
        <v>49</v>
      </c>
      <c r="I19" s="134"/>
      <c r="J19" s="134"/>
      <c r="K19" s="135"/>
      <c r="M19" s="6" t="s">
        <v>50</v>
      </c>
      <c r="N19" s="29" t="s">
        <v>15</v>
      </c>
      <c r="O19" s="30" t="s">
        <v>51</v>
      </c>
      <c r="P19" s="2"/>
    </row>
    <row r="20" spans="1:16" x14ac:dyDescent="0.2">
      <c r="A20" s="2"/>
      <c r="C20" s="21" t="s">
        <v>52</v>
      </c>
      <c r="D20" s="11"/>
      <c r="E20" s="11"/>
      <c r="F20" s="22"/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/>
      <c r="O20" s="34"/>
      <c r="P20" s="2"/>
    </row>
    <row r="21" spans="1:16" x14ac:dyDescent="0.2">
      <c r="A21" s="2"/>
      <c r="C21" s="21" t="s">
        <v>57</v>
      </c>
      <c r="D21" s="11"/>
      <c r="E21" s="11"/>
      <c r="F21" s="22"/>
      <c r="G21" s="16"/>
      <c r="H21" s="128"/>
      <c r="I21" s="130"/>
      <c r="J21" s="130"/>
      <c r="K21" s="132" t="e">
        <f>((I21-J21)/I21)</f>
        <v>#DIV/0!</v>
      </c>
      <c r="M21" s="13">
        <v>2</v>
      </c>
      <c r="N21" s="35"/>
      <c r="O21" s="36"/>
      <c r="P21" s="2"/>
    </row>
    <row r="22" spans="1:16" ht="15.75" customHeight="1" x14ac:dyDescent="0.2">
      <c r="A22" s="2"/>
      <c r="C22" s="21" t="s">
        <v>58</v>
      </c>
      <c r="D22" s="11"/>
      <c r="E22" s="11"/>
      <c r="F22" s="22"/>
      <c r="G22" s="16"/>
      <c r="H22" s="128"/>
      <c r="I22" s="130"/>
      <c r="J22" s="130"/>
      <c r="K22" s="132"/>
      <c r="P22" s="2"/>
    </row>
    <row r="23" spans="1:16" ht="15" customHeight="1" x14ac:dyDescent="0.2">
      <c r="A23" s="2"/>
      <c r="C23" s="21" t="s">
        <v>59</v>
      </c>
      <c r="D23" s="11"/>
      <c r="E23" s="11"/>
      <c r="F23" s="22"/>
      <c r="G23" s="16"/>
      <c r="H23" s="128"/>
      <c r="I23" s="130"/>
      <c r="J23" s="130"/>
      <c r="K23" s="132" t="e">
        <f>((I23-J23)/I23)</f>
        <v>#DIV/0!</v>
      </c>
      <c r="M23" s="123" t="s">
        <v>60</v>
      </c>
      <c r="N23" s="124"/>
      <c r="O23" s="125"/>
      <c r="P23" s="2"/>
    </row>
    <row r="24" spans="1:16" x14ac:dyDescent="0.2">
      <c r="A24" s="2"/>
      <c r="C24" s="21" t="s">
        <v>61</v>
      </c>
      <c r="D24" s="11"/>
      <c r="E24" s="11"/>
      <c r="F24" s="22"/>
      <c r="G24" s="16"/>
      <c r="H24" s="129"/>
      <c r="I24" s="131"/>
      <c r="J24" s="131"/>
      <c r="K24" s="133"/>
      <c r="M24" s="121" t="s">
        <v>62</v>
      </c>
      <c r="N24" s="122"/>
      <c r="O24" s="37" t="e">
        <f>(J9-J10)/J9</f>
        <v>#DIV/0!</v>
      </c>
      <c r="P24" s="2"/>
    </row>
    <row r="25" spans="1:16" x14ac:dyDescent="0.2">
      <c r="A25" s="2"/>
      <c r="C25" s="38" t="s">
        <v>63</v>
      </c>
      <c r="D25" s="15"/>
      <c r="E25" s="15"/>
      <c r="F25" s="39"/>
      <c r="G25" s="16"/>
      <c r="M25" s="121" t="s">
        <v>64</v>
      </c>
      <c r="N25" s="122"/>
      <c r="O25" s="37" t="e">
        <f>(J10-J11)/J10</f>
        <v>#DIV/0!</v>
      </c>
      <c r="P25" s="2"/>
    </row>
    <row r="26" spans="1:16" ht="15.75" customHeight="1" x14ac:dyDescent="0.2">
      <c r="A26" s="2"/>
      <c r="C26" s="40"/>
      <c r="D26" s="40"/>
      <c r="E26" s="40"/>
      <c r="F26" s="40"/>
      <c r="H26" s="123" t="s">
        <v>65</v>
      </c>
      <c r="I26" s="124"/>
      <c r="J26" s="124"/>
      <c r="K26" s="125"/>
      <c r="M26" s="121" t="s">
        <v>66</v>
      </c>
      <c r="N26" s="122"/>
      <c r="O26" s="37" t="e">
        <f>(J11-J12)/J11</f>
        <v>#DIV/0!</v>
      </c>
      <c r="P26" s="2"/>
    </row>
    <row r="27" spans="1:16" ht="15.75" customHeight="1" x14ac:dyDescent="0.2">
      <c r="A27" s="2"/>
      <c r="B27" s="41"/>
      <c r="C27" s="42" t="s">
        <v>13</v>
      </c>
      <c r="D27" s="43" t="s">
        <v>14</v>
      </c>
      <c r="E27" s="43" t="s">
        <v>8</v>
      </c>
      <c r="F27" s="19" t="s">
        <v>0</v>
      </c>
      <c r="G27" s="44" t="s">
        <v>15</v>
      </c>
      <c r="H27" s="24" t="s">
        <v>13</v>
      </c>
      <c r="I27" s="25" t="s">
        <v>67</v>
      </c>
      <c r="J27" s="25" t="s">
        <v>68</v>
      </c>
      <c r="K27" s="26" t="s">
        <v>69</v>
      </c>
      <c r="M27" s="121" t="s">
        <v>70</v>
      </c>
      <c r="N27" s="122"/>
      <c r="O27" s="37" t="e">
        <f>(J12-J13)/J12</f>
        <v>#DIV/0!</v>
      </c>
      <c r="P27" s="2"/>
    </row>
    <row r="28" spans="1:16" ht="15" customHeight="1" x14ac:dyDescent="0.2">
      <c r="A28" s="2"/>
      <c r="B28" s="41"/>
      <c r="C28" s="45" t="s">
        <v>71</v>
      </c>
      <c r="D28" s="33"/>
      <c r="E28" s="33"/>
      <c r="F28" s="34"/>
      <c r="G28" s="46"/>
      <c r="H28" s="47" t="s">
        <v>25</v>
      </c>
      <c r="I28" s="33"/>
      <c r="J28" s="33"/>
      <c r="K28" s="34">
        <f>I28-J28</f>
        <v>0</v>
      </c>
      <c r="M28" s="126" t="s">
        <v>72</v>
      </c>
      <c r="N28" s="127"/>
      <c r="O28" s="69" t="e">
        <f>(J10-J13)/J10</f>
        <v>#DIV/0!</v>
      </c>
      <c r="P28" s="2"/>
    </row>
    <row r="29" spans="1:16" x14ac:dyDescent="0.2">
      <c r="A29" s="2"/>
      <c r="B29" s="41"/>
      <c r="C29" s="45" t="s">
        <v>73</v>
      </c>
      <c r="D29" s="33"/>
      <c r="E29" s="33"/>
      <c r="F29" s="34"/>
      <c r="G29" s="48"/>
      <c r="H29" s="64" t="s">
        <v>27</v>
      </c>
      <c r="I29" s="35"/>
      <c r="J29" s="35"/>
      <c r="K29" s="36">
        <f>I29-J29</f>
        <v>0</v>
      </c>
      <c r="L29" s="49"/>
      <c r="M29" s="116" t="s">
        <v>74</v>
      </c>
      <c r="N29" s="117"/>
      <c r="O29" s="70" t="e">
        <f>(J9-J13)/J9</f>
        <v>#DIV/0!</v>
      </c>
      <c r="P29" s="2"/>
    </row>
    <row r="30" spans="1:16" ht="15" customHeight="1" x14ac:dyDescent="0.2">
      <c r="A30" s="2"/>
      <c r="B30" s="41"/>
      <c r="C30" s="45" t="s">
        <v>75</v>
      </c>
      <c r="D30" s="33"/>
      <c r="E30" s="33"/>
      <c r="F30" s="34"/>
      <c r="P30" s="2"/>
    </row>
    <row r="31" spans="1:16" ht="15" customHeight="1" x14ac:dyDescent="0.2">
      <c r="A31" s="2"/>
      <c r="B31" s="41"/>
      <c r="C31" s="45" t="s">
        <v>76</v>
      </c>
      <c r="D31" s="33"/>
      <c r="E31" s="33"/>
      <c r="F31" s="34"/>
      <c r="P31" s="2"/>
    </row>
    <row r="32" spans="1:16" ht="15.75" customHeight="1" x14ac:dyDescent="0.2">
      <c r="A32" s="2"/>
      <c r="B32" s="41"/>
      <c r="C32" s="50" t="s">
        <v>77</v>
      </c>
      <c r="D32" s="96"/>
      <c r="E32" s="96"/>
      <c r="F32" s="34"/>
      <c r="G32" s="51"/>
      <c r="P32" s="2"/>
    </row>
    <row r="33" spans="1:16" ht="15" customHeight="1" x14ac:dyDescent="0.2">
      <c r="A33" s="2"/>
      <c r="B33" s="41"/>
      <c r="C33" s="45" t="s">
        <v>78</v>
      </c>
      <c r="D33" s="33"/>
      <c r="E33" s="33"/>
      <c r="F33" s="52"/>
      <c r="G33" s="53" t="s">
        <v>79</v>
      </c>
      <c r="P33" s="2"/>
    </row>
    <row r="34" spans="1:16" ht="15" customHeight="1" x14ac:dyDescent="0.2">
      <c r="A34" s="2"/>
      <c r="B34" s="41"/>
      <c r="C34" s="45" t="s">
        <v>80</v>
      </c>
      <c r="D34" s="33"/>
      <c r="E34" s="33"/>
      <c r="F34" s="33"/>
      <c r="G34" s="54"/>
      <c r="P34" s="2"/>
    </row>
    <row r="35" spans="1:16" ht="15.75" customHeight="1" x14ac:dyDescent="0.2">
      <c r="A35" s="2"/>
      <c r="B35" s="41"/>
      <c r="C35" s="45" t="s">
        <v>81</v>
      </c>
      <c r="D35" s="55"/>
      <c r="E35" s="55"/>
      <c r="F35" s="55"/>
      <c r="G35" s="56"/>
      <c r="P35" s="2"/>
    </row>
    <row r="36" spans="1:16" x14ac:dyDescent="0.2">
      <c r="A36" s="2"/>
      <c r="B36" s="41"/>
      <c r="C36" s="57" t="s">
        <v>81</v>
      </c>
      <c r="D36" s="35"/>
      <c r="E36" s="35"/>
      <c r="F36" s="35"/>
      <c r="G36" s="58"/>
      <c r="P36" s="2"/>
    </row>
    <row r="37" spans="1:16" x14ac:dyDescent="0.2">
      <c r="A37" s="2"/>
      <c r="P37" s="2"/>
    </row>
    <row r="38" spans="1:16" x14ac:dyDescent="0.2">
      <c r="A38" s="2"/>
      <c r="P38" s="2"/>
    </row>
    <row r="39" spans="1:16" x14ac:dyDescent="0.2">
      <c r="A39" s="2"/>
      <c r="C39" s="59" t="s">
        <v>82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50"/>
      <c r="P39" s="2"/>
    </row>
    <row r="40" spans="1:16" ht="15" customHeight="1" x14ac:dyDescent="0.2">
      <c r="A40" s="2"/>
      <c r="B40" s="100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20"/>
      <c r="P40" s="2"/>
    </row>
    <row r="41" spans="1:16" x14ac:dyDescent="0.2">
      <c r="A41" s="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20"/>
      <c r="P41" s="2"/>
    </row>
    <row r="42" spans="1:16" x14ac:dyDescent="0.2">
      <c r="A42" s="2"/>
      <c r="C42" s="118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  <c r="P42" s="2"/>
    </row>
    <row r="43" spans="1:16" x14ac:dyDescent="0.2">
      <c r="A43" s="2"/>
      <c r="C43" s="118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  <c r="P43" s="2"/>
    </row>
    <row r="44" spans="1:16" x14ac:dyDescent="0.2">
      <c r="A44" s="2"/>
      <c r="C44" s="118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20"/>
      <c r="P44" s="2"/>
    </row>
    <row r="45" spans="1:16" x14ac:dyDescent="0.2">
      <c r="A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2"/>
    </row>
    <row r="46" spans="1:16" x14ac:dyDescent="0.2">
      <c r="A46" s="2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2"/>
    </row>
    <row r="47" spans="1:16" x14ac:dyDescent="0.2">
      <c r="A47" s="2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20"/>
      <c r="P47" s="2"/>
    </row>
    <row r="48" spans="1:16" x14ac:dyDescent="0.2">
      <c r="A48" s="2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2"/>
    </row>
    <row r="49" spans="1:16" x14ac:dyDescent="0.2">
      <c r="A49" s="2"/>
      <c r="C49" s="118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2"/>
    </row>
    <row r="50" spans="1:16" ht="15" customHeight="1" x14ac:dyDescent="0.2">
      <c r="A50" s="2"/>
      <c r="C50" s="118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  <c r="P50" s="2"/>
    </row>
    <row r="51" spans="1:16" x14ac:dyDescent="0.2">
      <c r="A51" s="2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2"/>
    </row>
    <row r="52" spans="1:16" x14ac:dyDescent="0.2">
      <c r="A52" s="2"/>
      <c r="C52" s="118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20"/>
      <c r="P52" s="2"/>
    </row>
    <row r="53" spans="1:16" x14ac:dyDescent="0.2">
      <c r="A53" s="2"/>
      <c r="C53" s="113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  <c r="P53" s="2"/>
    </row>
    <row r="54" spans="1:1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1"/>
    </row>
    <row r="55" spans="1:16" ht="15" customHeight="1" x14ac:dyDescent="0.2"/>
    <row r="56" spans="1:16" ht="15" customHeight="1" x14ac:dyDescent="0.2"/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2"/>
      <c r="P59" s="3"/>
    </row>
    <row r="60" spans="1:16" x14ac:dyDescent="0.2">
      <c r="A60" s="2"/>
      <c r="C60" s="4" t="s">
        <v>96</v>
      </c>
      <c r="D60" s="5"/>
      <c r="E60" s="95" t="s">
        <v>11</v>
      </c>
      <c r="F60" s="5" t="s">
        <v>148</v>
      </c>
      <c r="P60" s="2"/>
    </row>
    <row r="61" spans="1:16" ht="15" customHeight="1" x14ac:dyDescent="0.2">
      <c r="A61" s="2"/>
      <c r="P61" s="2"/>
    </row>
    <row r="62" spans="1:16" ht="15" customHeight="1" x14ac:dyDescent="0.2">
      <c r="A62" s="2"/>
      <c r="C62" s="140" t="s">
        <v>13</v>
      </c>
      <c r="D62" s="134" t="s">
        <v>14</v>
      </c>
      <c r="E62" s="134" t="s">
        <v>15</v>
      </c>
      <c r="F62" s="134" t="s">
        <v>16</v>
      </c>
      <c r="G62" s="134"/>
      <c r="H62" s="134"/>
      <c r="I62" s="134"/>
      <c r="J62" s="134"/>
      <c r="K62" s="135"/>
      <c r="M62" s="6" t="s">
        <v>17</v>
      </c>
      <c r="N62" s="151" t="s">
        <v>15</v>
      </c>
      <c r="O62" s="125"/>
      <c r="P62" s="2"/>
    </row>
    <row r="63" spans="1:16" x14ac:dyDescent="0.2">
      <c r="A63" s="2"/>
      <c r="C63" s="149"/>
      <c r="D63" s="150"/>
      <c r="E63" s="150"/>
      <c r="F63" s="7" t="s">
        <v>18</v>
      </c>
      <c r="G63" s="7" t="s">
        <v>19</v>
      </c>
      <c r="H63" s="7" t="s">
        <v>20</v>
      </c>
      <c r="I63" s="7" t="s">
        <v>21</v>
      </c>
      <c r="J63" s="150" t="s">
        <v>22</v>
      </c>
      <c r="K63" s="152"/>
      <c r="M63" s="8">
        <v>1</v>
      </c>
      <c r="N63" s="143"/>
      <c r="O63" s="144"/>
      <c r="P63" s="2"/>
    </row>
    <row r="64" spans="1:16" ht="15" customHeight="1" x14ac:dyDescent="0.2">
      <c r="A64" s="2"/>
      <c r="C64" s="9" t="s">
        <v>24</v>
      </c>
      <c r="D64" s="10"/>
      <c r="E64" s="10"/>
      <c r="F64" s="11"/>
      <c r="G64" s="12"/>
      <c r="H64" s="12"/>
      <c r="I64" s="12"/>
      <c r="J64" s="141" t="e">
        <f>AVERAGE(F64:I64)</f>
        <v>#DIV/0!</v>
      </c>
      <c r="K64" s="142"/>
      <c r="M64" s="8">
        <v>2</v>
      </c>
      <c r="N64" s="143"/>
      <c r="O64" s="144"/>
      <c r="P64" s="2"/>
    </row>
    <row r="65" spans="1:16" x14ac:dyDescent="0.2">
      <c r="A65" s="2"/>
      <c r="C65" s="9" t="s">
        <v>26</v>
      </c>
      <c r="D65" s="10"/>
      <c r="E65" s="10"/>
      <c r="F65" s="11"/>
      <c r="G65" s="12"/>
      <c r="H65" s="12"/>
      <c r="I65" s="12"/>
      <c r="J65" s="141" t="e">
        <f t="shared" ref="J65:J70" si="1">AVERAGE(F65:I65)</f>
        <v>#DIV/0!</v>
      </c>
      <c r="K65" s="142"/>
      <c r="M65" s="8">
        <v>3</v>
      </c>
      <c r="N65" s="143"/>
      <c r="O65" s="144"/>
      <c r="P65" s="2"/>
    </row>
    <row r="66" spans="1:16" ht="15" customHeight="1" x14ac:dyDescent="0.2">
      <c r="A66" s="2"/>
      <c r="C66" s="9" t="s">
        <v>28</v>
      </c>
      <c r="D66" s="11"/>
      <c r="E66" s="11"/>
      <c r="F66" s="11"/>
      <c r="G66" s="11"/>
      <c r="H66" s="11"/>
      <c r="I66" s="11"/>
      <c r="J66" s="141" t="e">
        <f t="shared" si="1"/>
        <v>#DIV/0!</v>
      </c>
      <c r="K66" s="142"/>
      <c r="M66" s="8">
        <v>4</v>
      </c>
      <c r="N66" s="143"/>
      <c r="O66" s="144"/>
      <c r="P66" s="2"/>
    </row>
    <row r="67" spans="1:16" ht="15" customHeight="1" x14ac:dyDescent="0.2">
      <c r="A67" s="2"/>
      <c r="C67" s="9" t="s">
        <v>29</v>
      </c>
      <c r="D67" s="11"/>
      <c r="E67" s="11"/>
      <c r="F67" s="11"/>
      <c r="G67" s="11"/>
      <c r="H67" s="11"/>
      <c r="I67" s="11"/>
      <c r="J67" s="141" t="e">
        <f t="shared" si="1"/>
        <v>#DIV/0!</v>
      </c>
      <c r="K67" s="142"/>
      <c r="M67" s="8">
        <v>5</v>
      </c>
      <c r="N67" s="143"/>
      <c r="O67" s="144"/>
      <c r="P67" s="2"/>
    </row>
    <row r="68" spans="1:16" ht="15.75" customHeight="1" x14ac:dyDescent="0.2">
      <c r="A68" s="2"/>
      <c r="C68" s="9" t="s">
        <v>31</v>
      </c>
      <c r="D68" s="11"/>
      <c r="E68" s="11"/>
      <c r="F68" s="11"/>
      <c r="G68" s="62"/>
      <c r="H68" s="62"/>
      <c r="I68" s="62"/>
      <c r="J68" s="141" t="e">
        <f t="shared" si="1"/>
        <v>#DIV/0!</v>
      </c>
      <c r="K68" s="142"/>
      <c r="M68" s="13">
        <v>6</v>
      </c>
      <c r="N68" s="145"/>
      <c r="O68" s="146"/>
      <c r="P68" s="2"/>
    </row>
    <row r="69" spans="1:16" x14ac:dyDescent="0.2">
      <c r="A69" s="2"/>
      <c r="C69" s="9" t="s">
        <v>33</v>
      </c>
      <c r="D69" s="11"/>
      <c r="E69" s="11"/>
      <c r="F69" s="11"/>
      <c r="G69" s="62"/>
      <c r="H69" s="62"/>
      <c r="I69" s="62"/>
      <c r="J69" s="141" t="e">
        <f t="shared" si="1"/>
        <v>#DIV/0!</v>
      </c>
      <c r="K69" s="142"/>
      <c r="N69" s="67" t="s">
        <v>34</v>
      </c>
      <c r="O69" s="68" t="s">
        <v>35</v>
      </c>
      <c r="P69" s="2"/>
    </row>
    <row r="70" spans="1:16" x14ac:dyDescent="0.2">
      <c r="A70" s="2"/>
      <c r="C70" s="14" t="s">
        <v>36</v>
      </c>
      <c r="D70" s="15"/>
      <c r="E70" s="15"/>
      <c r="F70" s="15"/>
      <c r="G70" s="15"/>
      <c r="H70" s="15"/>
      <c r="I70" s="15"/>
      <c r="J70" s="147" t="e">
        <f t="shared" si="1"/>
        <v>#DIV/0!</v>
      </c>
      <c r="K70" s="148"/>
      <c r="M70" s="66" t="s">
        <v>37</v>
      </c>
      <c r="N70" s="64"/>
      <c r="O70" s="65"/>
      <c r="P70" s="2"/>
    </row>
    <row r="71" spans="1:16" ht="15" customHeight="1" x14ac:dyDescent="0.2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">
      <c r="A72" s="2"/>
      <c r="C72" s="17" t="s">
        <v>13</v>
      </c>
      <c r="D72" s="18" t="s">
        <v>14</v>
      </c>
      <c r="E72" s="18" t="s">
        <v>15</v>
      </c>
      <c r="F72" s="19" t="s">
        <v>40</v>
      </c>
      <c r="G72" s="20"/>
      <c r="H72" s="17" t="s">
        <v>13</v>
      </c>
      <c r="I72" s="134" t="s">
        <v>41</v>
      </c>
      <c r="J72" s="134"/>
      <c r="K72" s="135"/>
      <c r="M72" s="123" t="s">
        <v>42</v>
      </c>
      <c r="N72" s="124"/>
      <c r="O72" s="125"/>
      <c r="P72" s="2"/>
    </row>
    <row r="73" spans="1:16" ht="15" customHeight="1" x14ac:dyDescent="0.2">
      <c r="A73" s="2"/>
      <c r="C73" s="21" t="s">
        <v>43</v>
      </c>
      <c r="D73" s="11"/>
      <c r="E73" s="11"/>
      <c r="F73" s="22"/>
      <c r="G73" s="16"/>
      <c r="H73" s="23" t="s">
        <v>25</v>
      </c>
      <c r="I73" s="136"/>
      <c r="J73" s="136"/>
      <c r="K73" s="137"/>
      <c r="M73" s="24" t="s">
        <v>15</v>
      </c>
      <c r="N73" s="25" t="s">
        <v>44</v>
      </c>
      <c r="O73" s="26" t="s">
        <v>45</v>
      </c>
      <c r="P73" s="2"/>
    </row>
    <row r="74" spans="1:16" x14ac:dyDescent="0.2">
      <c r="A74" s="2"/>
      <c r="C74" s="21" t="s">
        <v>46</v>
      </c>
      <c r="D74" s="11"/>
      <c r="E74" s="11"/>
      <c r="F74" s="22"/>
      <c r="G74" s="16"/>
      <c r="H74" s="27" t="s">
        <v>27</v>
      </c>
      <c r="I74" s="138"/>
      <c r="J74" s="138"/>
      <c r="K74" s="139"/>
      <c r="M74" s="64"/>
      <c r="N74" s="28"/>
      <c r="O74" s="65"/>
      <c r="P74" s="2"/>
    </row>
    <row r="75" spans="1:16" ht="15" customHeight="1" x14ac:dyDescent="0.2">
      <c r="A75" s="2"/>
      <c r="C75" s="21" t="s">
        <v>47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">
      <c r="A76" s="2"/>
      <c r="C76" s="21" t="s">
        <v>48</v>
      </c>
      <c r="D76" s="11"/>
      <c r="E76" s="11"/>
      <c r="F76" s="22"/>
      <c r="G76" s="16"/>
      <c r="H76" s="140" t="s">
        <v>49</v>
      </c>
      <c r="I76" s="134"/>
      <c r="J76" s="134"/>
      <c r="K76" s="135"/>
      <c r="M76" s="6" t="s">
        <v>50</v>
      </c>
      <c r="N76" s="29" t="s">
        <v>15</v>
      </c>
      <c r="O76" s="30" t="s">
        <v>51</v>
      </c>
      <c r="P76" s="2"/>
    </row>
    <row r="77" spans="1:16" x14ac:dyDescent="0.2">
      <c r="A77" s="2"/>
      <c r="C77" s="21" t="s">
        <v>52</v>
      </c>
      <c r="D77" s="11"/>
      <c r="E77" s="11"/>
      <c r="F77" s="22"/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/>
      <c r="O77" s="34"/>
      <c r="P77" s="2"/>
    </row>
    <row r="78" spans="1:16" x14ac:dyDescent="0.2">
      <c r="A78" s="2"/>
      <c r="C78" s="21" t="s">
        <v>57</v>
      </c>
      <c r="D78" s="11"/>
      <c r="E78" s="11"/>
      <c r="F78" s="22"/>
      <c r="G78" s="16"/>
      <c r="H78" s="128"/>
      <c r="I78" s="130"/>
      <c r="J78" s="130"/>
      <c r="K78" s="132" t="e">
        <f>((I78-J78)/I78)</f>
        <v>#DIV/0!</v>
      </c>
      <c r="M78" s="13">
        <v>2</v>
      </c>
      <c r="N78" s="35"/>
      <c r="O78" s="36"/>
      <c r="P78" s="2"/>
    </row>
    <row r="79" spans="1:16" x14ac:dyDescent="0.2">
      <c r="A79" s="2"/>
      <c r="C79" s="21" t="s">
        <v>58</v>
      </c>
      <c r="D79" s="11"/>
      <c r="E79" s="11"/>
      <c r="F79" s="22"/>
      <c r="G79" s="16"/>
      <c r="H79" s="128"/>
      <c r="I79" s="130"/>
      <c r="J79" s="130"/>
      <c r="K79" s="132"/>
      <c r="P79" s="2"/>
    </row>
    <row r="80" spans="1:16" ht="15" customHeight="1" x14ac:dyDescent="0.2">
      <c r="A80" s="2"/>
      <c r="C80" s="21" t="s">
        <v>59</v>
      </c>
      <c r="D80" s="11"/>
      <c r="E80" s="11"/>
      <c r="F80" s="22"/>
      <c r="G80" s="16"/>
      <c r="H80" s="128"/>
      <c r="I80" s="130"/>
      <c r="J80" s="130"/>
      <c r="K80" s="132" t="e">
        <f>((I80-J80)/I80)</f>
        <v>#DIV/0!</v>
      </c>
      <c r="M80" s="123" t="s">
        <v>60</v>
      </c>
      <c r="N80" s="124"/>
      <c r="O80" s="125"/>
      <c r="P80" s="2"/>
    </row>
    <row r="81" spans="1:16" x14ac:dyDescent="0.2">
      <c r="A81" s="2"/>
      <c r="C81" s="21" t="s">
        <v>61</v>
      </c>
      <c r="D81" s="11"/>
      <c r="E81" s="11"/>
      <c r="F81" s="22"/>
      <c r="G81" s="16"/>
      <c r="H81" s="129"/>
      <c r="I81" s="131"/>
      <c r="J81" s="131"/>
      <c r="K81" s="133"/>
      <c r="M81" s="121" t="s">
        <v>62</v>
      </c>
      <c r="N81" s="122"/>
      <c r="O81" s="37" t="e">
        <f>(J66-J67)/J66</f>
        <v>#DIV/0!</v>
      </c>
      <c r="P81" s="2"/>
    </row>
    <row r="82" spans="1:16" x14ac:dyDescent="0.2">
      <c r="A82" s="2"/>
      <c r="C82" s="38" t="s">
        <v>63</v>
      </c>
      <c r="D82" s="15"/>
      <c r="E82" s="15"/>
      <c r="F82" s="39"/>
      <c r="G82" s="16"/>
      <c r="M82" s="121" t="s">
        <v>64</v>
      </c>
      <c r="N82" s="122"/>
      <c r="O82" s="37" t="e">
        <f>(J67-J68)/J67</f>
        <v>#DIV/0!</v>
      </c>
      <c r="P82" s="2"/>
    </row>
    <row r="83" spans="1:16" ht="15" customHeight="1" x14ac:dyDescent="0.2">
      <c r="A83" s="2"/>
      <c r="C83" s="40"/>
      <c r="D83" s="40"/>
      <c r="E83" s="40"/>
      <c r="F83" s="40"/>
      <c r="H83" s="123" t="s">
        <v>65</v>
      </c>
      <c r="I83" s="124"/>
      <c r="J83" s="124"/>
      <c r="K83" s="125"/>
      <c r="M83" s="121" t="s">
        <v>66</v>
      </c>
      <c r="N83" s="122"/>
      <c r="O83" s="37" t="e">
        <f>(J68-J69)/J68</f>
        <v>#DIV/0!</v>
      </c>
      <c r="P83" s="2"/>
    </row>
    <row r="84" spans="1:16" ht="15.75" customHeight="1" x14ac:dyDescent="0.2">
      <c r="A84" s="2"/>
      <c r="B84" s="41"/>
      <c r="C84" s="42" t="s">
        <v>13</v>
      </c>
      <c r="D84" s="43" t="s">
        <v>14</v>
      </c>
      <c r="E84" s="43" t="s">
        <v>8</v>
      </c>
      <c r="F84" s="19" t="s">
        <v>0</v>
      </c>
      <c r="G84" s="44" t="s">
        <v>15</v>
      </c>
      <c r="H84" s="24" t="s">
        <v>13</v>
      </c>
      <c r="I84" s="25" t="s">
        <v>67</v>
      </c>
      <c r="J84" s="25" t="s">
        <v>68</v>
      </c>
      <c r="K84" s="26" t="s">
        <v>69</v>
      </c>
      <c r="M84" s="121" t="s">
        <v>70</v>
      </c>
      <c r="N84" s="122"/>
      <c r="O84" s="37" t="e">
        <f>(J69-J70)/J69</f>
        <v>#DIV/0!</v>
      </c>
      <c r="P84" s="2"/>
    </row>
    <row r="85" spans="1:16" x14ac:dyDescent="0.2">
      <c r="A85" s="2"/>
      <c r="B85" s="41"/>
      <c r="C85" s="45" t="s">
        <v>71</v>
      </c>
      <c r="D85" s="33"/>
      <c r="E85" s="33"/>
      <c r="F85" s="34"/>
      <c r="G85" s="46"/>
      <c r="H85" s="47" t="s">
        <v>25</v>
      </c>
      <c r="I85" s="33"/>
      <c r="J85" s="33"/>
      <c r="K85" s="34">
        <f>I85-J85</f>
        <v>0</v>
      </c>
      <c r="M85" s="126" t="s">
        <v>72</v>
      </c>
      <c r="N85" s="127"/>
      <c r="O85" s="69" t="e">
        <f>(J67-J70)/J67</f>
        <v>#DIV/0!</v>
      </c>
      <c r="P85" s="2"/>
    </row>
    <row r="86" spans="1:16" x14ac:dyDescent="0.2">
      <c r="A86" s="2"/>
      <c r="B86" s="41"/>
      <c r="C86" s="45" t="s">
        <v>73</v>
      </c>
      <c r="D86" s="33"/>
      <c r="E86" s="33"/>
      <c r="F86" s="34"/>
      <c r="G86" s="48"/>
      <c r="H86" s="64" t="s">
        <v>27</v>
      </c>
      <c r="I86" s="35"/>
      <c r="J86" s="35"/>
      <c r="K86" s="36">
        <f>I86-J86</f>
        <v>0</v>
      </c>
      <c r="L86" s="49"/>
      <c r="M86" s="116" t="s">
        <v>74</v>
      </c>
      <c r="N86" s="117"/>
      <c r="O86" s="70" t="e">
        <f>(J66-J70)/J66</f>
        <v>#DIV/0!</v>
      </c>
      <c r="P86" s="2"/>
    </row>
    <row r="87" spans="1:16" ht="15" customHeight="1" x14ac:dyDescent="0.2">
      <c r="A87" s="2"/>
      <c r="B87" s="41"/>
      <c r="C87" s="45" t="s">
        <v>75</v>
      </c>
      <c r="D87" s="33"/>
      <c r="E87" s="33"/>
      <c r="F87" s="34"/>
      <c r="P87" s="2"/>
    </row>
    <row r="88" spans="1:16" ht="15" customHeight="1" x14ac:dyDescent="0.2">
      <c r="A88" s="2"/>
      <c r="B88" s="41"/>
      <c r="C88" s="45" t="s">
        <v>76</v>
      </c>
      <c r="D88" s="33"/>
      <c r="E88" s="33"/>
      <c r="F88" s="34"/>
      <c r="P88" s="2"/>
    </row>
    <row r="89" spans="1:16" ht="15" customHeight="1" x14ac:dyDescent="0.2">
      <c r="A89" s="2"/>
      <c r="B89" s="41"/>
      <c r="C89" s="50" t="s">
        <v>77</v>
      </c>
      <c r="D89" s="96"/>
      <c r="E89" s="96"/>
      <c r="F89" s="34"/>
      <c r="G89" s="51"/>
      <c r="P89" s="2"/>
    </row>
    <row r="90" spans="1:16" ht="15" customHeight="1" x14ac:dyDescent="0.2">
      <c r="A90" s="2"/>
      <c r="B90" s="41"/>
      <c r="C90" s="45" t="s">
        <v>78</v>
      </c>
      <c r="D90" s="33"/>
      <c r="E90" s="33"/>
      <c r="F90" s="52"/>
      <c r="G90" s="53" t="s">
        <v>79</v>
      </c>
      <c r="P90" s="2"/>
    </row>
    <row r="91" spans="1:16" ht="15.75" customHeight="1" x14ac:dyDescent="0.2">
      <c r="A91" s="2"/>
      <c r="B91" s="41"/>
      <c r="C91" s="45" t="s">
        <v>80</v>
      </c>
      <c r="D91" s="33"/>
      <c r="E91" s="33"/>
      <c r="F91" s="33"/>
      <c r="G91" s="54"/>
      <c r="P91" s="2"/>
    </row>
    <row r="92" spans="1:16" ht="15.75" customHeight="1" x14ac:dyDescent="0.2">
      <c r="A92" s="2"/>
      <c r="B92" s="41"/>
      <c r="C92" s="45" t="s">
        <v>81</v>
      </c>
      <c r="D92" s="55"/>
      <c r="E92" s="55"/>
      <c r="F92" s="55"/>
      <c r="G92" s="56"/>
      <c r="P92" s="2"/>
    </row>
    <row r="93" spans="1:16" x14ac:dyDescent="0.2">
      <c r="A93" s="2"/>
      <c r="B93" s="41"/>
      <c r="C93" s="57" t="s">
        <v>81</v>
      </c>
      <c r="D93" s="35"/>
      <c r="E93" s="35"/>
      <c r="F93" s="35"/>
      <c r="G93" s="58"/>
      <c r="P93" s="2"/>
    </row>
    <row r="94" spans="1:16" x14ac:dyDescent="0.2">
      <c r="A94" s="2"/>
      <c r="P94" s="2"/>
    </row>
    <row r="95" spans="1:16" x14ac:dyDescent="0.2">
      <c r="A95" s="2"/>
      <c r="P95" s="2"/>
    </row>
    <row r="96" spans="1:16" ht="15" customHeight="1" x14ac:dyDescent="0.2">
      <c r="A96" s="2"/>
      <c r="C96" s="59" t="s">
        <v>82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50"/>
      <c r="P96" s="2"/>
    </row>
    <row r="97" spans="1:18" ht="15" customHeight="1" x14ac:dyDescent="0.2">
      <c r="A97" s="2"/>
      <c r="B97" s="100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20"/>
      <c r="P97" s="2"/>
    </row>
    <row r="98" spans="1:18" ht="15" customHeight="1" x14ac:dyDescent="0.2">
      <c r="A98" s="2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20"/>
      <c r="P98" s="2"/>
    </row>
    <row r="99" spans="1:18" ht="15" customHeight="1" x14ac:dyDescent="0.2">
      <c r="A99" s="2"/>
      <c r="C99" s="118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20"/>
      <c r="P99" s="2"/>
    </row>
    <row r="100" spans="1:18" ht="15.75" customHeight="1" x14ac:dyDescent="0.2">
      <c r="A100" s="2"/>
      <c r="C100" s="118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20"/>
      <c r="P100" s="2"/>
      <c r="R100" s="63" t="s">
        <v>102</v>
      </c>
    </row>
    <row r="101" spans="1:18" ht="15" customHeight="1" x14ac:dyDescent="0.2">
      <c r="A101" s="2"/>
      <c r="C101" s="118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20"/>
      <c r="P101" s="2"/>
    </row>
    <row r="102" spans="1:18" ht="15" customHeight="1" x14ac:dyDescent="0.2">
      <c r="A102" s="2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20"/>
      <c r="P102" s="2"/>
    </row>
    <row r="103" spans="1:18" x14ac:dyDescent="0.2">
      <c r="A103" s="2"/>
      <c r="C103" s="118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20"/>
      <c r="P103" s="2"/>
    </row>
    <row r="104" spans="1:18" x14ac:dyDescent="0.2">
      <c r="A104" s="2"/>
      <c r="C104" s="118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20"/>
      <c r="P104" s="2"/>
    </row>
    <row r="105" spans="1:18" x14ac:dyDescent="0.2">
      <c r="A105" s="2"/>
      <c r="C105" s="118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20"/>
      <c r="P105" s="2"/>
    </row>
    <row r="106" spans="1:18" x14ac:dyDescent="0.2">
      <c r="A106" s="2"/>
      <c r="C106" s="118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20"/>
      <c r="P106" s="2"/>
    </row>
    <row r="107" spans="1:18" x14ac:dyDescent="0.2">
      <c r="A107" s="2"/>
      <c r="C107" s="118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20"/>
      <c r="P107" s="2"/>
    </row>
    <row r="108" spans="1:18" x14ac:dyDescent="0.2">
      <c r="A108" s="2"/>
      <c r="C108" s="118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2"/>
    </row>
    <row r="109" spans="1:18" x14ac:dyDescent="0.2">
      <c r="A109" s="2"/>
      <c r="C109" s="118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20"/>
      <c r="P109" s="2"/>
    </row>
    <row r="110" spans="1:18" x14ac:dyDescent="0.2">
      <c r="A110" s="2"/>
      <c r="C110" s="11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5"/>
      <c r="P110" s="2"/>
    </row>
    <row r="111" spans="1:18" x14ac:dyDescent="0.2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1"/>
    </row>
    <row r="113" spans="1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2"/>
      <c r="P114" s="3"/>
    </row>
    <row r="115" spans="1:16" x14ac:dyDescent="0.2">
      <c r="A115" s="2" t="s">
        <v>102</v>
      </c>
      <c r="C115" s="4" t="s">
        <v>112</v>
      </c>
      <c r="D115" s="5"/>
      <c r="E115" s="95" t="s">
        <v>11</v>
      </c>
      <c r="F115" s="5" t="s">
        <v>12</v>
      </c>
      <c r="P115" s="2"/>
    </row>
    <row r="116" spans="1:16" ht="15" customHeight="1" x14ac:dyDescent="0.2">
      <c r="A116" s="2"/>
      <c r="P116" s="2"/>
    </row>
    <row r="117" spans="1:16" ht="15" customHeight="1" x14ac:dyDescent="0.2">
      <c r="A117" s="2"/>
      <c r="C117" s="140" t="s">
        <v>13</v>
      </c>
      <c r="D117" s="134" t="s">
        <v>14</v>
      </c>
      <c r="E117" s="134" t="s">
        <v>15</v>
      </c>
      <c r="F117" s="134" t="s">
        <v>16</v>
      </c>
      <c r="G117" s="134"/>
      <c r="H117" s="134"/>
      <c r="I117" s="134"/>
      <c r="J117" s="134"/>
      <c r="K117" s="135"/>
      <c r="M117" s="6" t="s">
        <v>17</v>
      </c>
      <c r="N117" s="151" t="s">
        <v>15</v>
      </c>
      <c r="O117" s="125"/>
      <c r="P117" s="2"/>
    </row>
    <row r="118" spans="1:16" x14ac:dyDescent="0.2">
      <c r="A118" s="2"/>
      <c r="C118" s="149"/>
      <c r="D118" s="150"/>
      <c r="E118" s="150"/>
      <c r="F118" s="7" t="s">
        <v>18</v>
      </c>
      <c r="G118" s="7" t="s">
        <v>19</v>
      </c>
      <c r="H118" s="7" t="s">
        <v>20</v>
      </c>
      <c r="I118" s="7" t="s">
        <v>21</v>
      </c>
      <c r="J118" s="150" t="s">
        <v>22</v>
      </c>
      <c r="K118" s="152"/>
      <c r="M118" s="8">
        <v>1</v>
      </c>
      <c r="N118" s="143"/>
      <c r="O118" s="144"/>
      <c r="P118" s="2"/>
    </row>
    <row r="119" spans="1:16" x14ac:dyDescent="0.2">
      <c r="A119" s="2"/>
      <c r="C119" s="9" t="s">
        <v>24</v>
      </c>
      <c r="D119" s="10"/>
      <c r="E119" s="10"/>
      <c r="F119" s="11"/>
      <c r="G119" s="12"/>
      <c r="H119" s="12"/>
      <c r="I119" s="12"/>
      <c r="J119" s="141" t="e">
        <f>AVERAGE(F119:I119)</f>
        <v>#DIV/0!</v>
      </c>
      <c r="K119" s="142"/>
      <c r="M119" s="8">
        <v>2</v>
      </c>
      <c r="N119" s="143"/>
      <c r="O119" s="144"/>
      <c r="P119" s="2"/>
    </row>
    <row r="120" spans="1:16" x14ac:dyDescent="0.2">
      <c r="A120" s="2"/>
      <c r="C120" s="9" t="s">
        <v>26</v>
      </c>
      <c r="D120" s="10"/>
      <c r="E120" s="10"/>
      <c r="F120" s="11"/>
      <c r="G120" s="12"/>
      <c r="H120" s="12"/>
      <c r="I120" s="12"/>
      <c r="J120" s="141" t="e">
        <f t="shared" ref="J120:J125" si="2">AVERAGE(F120:I120)</f>
        <v>#DIV/0!</v>
      </c>
      <c r="K120" s="142"/>
      <c r="M120" s="8">
        <v>3</v>
      </c>
      <c r="N120" s="143"/>
      <c r="O120" s="144"/>
      <c r="P120" s="2"/>
    </row>
    <row r="121" spans="1:16" x14ac:dyDescent="0.2">
      <c r="A121" s="2"/>
      <c r="C121" s="9" t="s">
        <v>28</v>
      </c>
      <c r="D121" s="11"/>
      <c r="E121" s="11"/>
      <c r="F121" s="11"/>
      <c r="G121" s="11"/>
      <c r="H121" s="11"/>
      <c r="I121" s="11"/>
      <c r="J121" s="141" t="e">
        <f t="shared" si="2"/>
        <v>#DIV/0!</v>
      </c>
      <c r="K121" s="142"/>
      <c r="M121" s="8">
        <v>4</v>
      </c>
      <c r="N121" s="143"/>
      <c r="O121" s="144"/>
      <c r="P121" s="2"/>
    </row>
    <row r="122" spans="1:16" x14ac:dyDescent="0.2">
      <c r="A122" s="2"/>
      <c r="C122" s="9" t="s">
        <v>29</v>
      </c>
      <c r="D122" s="11"/>
      <c r="E122" s="11"/>
      <c r="F122" s="11"/>
      <c r="G122" s="11"/>
      <c r="H122" s="11"/>
      <c r="I122" s="11"/>
      <c r="J122" s="141" t="e">
        <f t="shared" si="2"/>
        <v>#DIV/0!</v>
      </c>
      <c r="K122" s="142"/>
      <c r="M122" s="8">
        <v>5</v>
      </c>
      <c r="N122" s="143"/>
      <c r="O122" s="144"/>
      <c r="P122" s="2"/>
    </row>
    <row r="123" spans="1:16" x14ac:dyDescent="0.2">
      <c r="A123" s="2"/>
      <c r="C123" s="9" t="s">
        <v>31</v>
      </c>
      <c r="D123" s="11"/>
      <c r="E123" s="11"/>
      <c r="F123" s="11"/>
      <c r="G123" s="62"/>
      <c r="H123" s="62"/>
      <c r="I123" s="62"/>
      <c r="J123" s="141" t="e">
        <f t="shared" si="2"/>
        <v>#DIV/0!</v>
      </c>
      <c r="K123" s="142"/>
      <c r="M123" s="13">
        <v>6</v>
      </c>
      <c r="N123" s="145"/>
      <c r="O123" s="146"/>
      <c r="P123" s="2"/>
    </row>
    <row r="124" spans="1:16" x14ac:dyDescent="0.2">
      <c r="A124" s="2"/>
      <c r="C124" s="9" t="s">
        <v>33</v>
      </c>
      <c r="D124" s="11"/>
      <c r="E124" s="11"/>
      <c r="F124" s="11"/>
      <c r="G124" s="62"/>
      <c r="H124" s="62"/>
      <c r="I124" s="62"/>
      <c r="J124" s="141" t="e">
        <f t="shared" si="2"/>
        <v>#DIV/0!</v>
      </c>
      <c r="K124" s="142"/>
      <c r="N124" s="67" t="s">
        <v>34</v>
      </c>
      <c r="O124" s="68" t="s">
        <v>35</v>
      </c>
      <c r="P124" s="2"/>
    </row>
    <row r="125" spans="1:16" x14ac:dyDescent="0.2">
      <c r="A125" s="2"/>
      <c r="C125" s="14" t="s">
        <v>36</v>
      </c>
      <c r="D125" s="15"/>
      <c r="E125" s="15"/>
      <c r="F125" s="15"/>
      <c r="G125" s="15"/>
      <c r="H125" s="15"/>
      <c r="I125" s="15"/>
      <c r="J125" s="147" t="e">
        <f t="shared" si="2"/>
        <v>#DIV/0!</v>
      </c>
      <c r="K125" s="148"/>
      <c r="M125" s="66" t="s">
        <v>37</v>
      </c>
      <c r="N125" s="64"/>
      <c r="O125" s="65"/>
      <c r="P125" s="2"/>
    </row>
    <row r="126" spans="1:16" ht="15" customHeight="1" x14ac:dyDescent="0.2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">
      <c r="A127" s="2"/>
      <c r="C127" s="17" t="s">
        <v>13</v>
      </c>
      <c r="D127" s="18" t="s">
        <v>14</v>
      </c>
      <c r="E127" s="18" t="s">
        <v>15</v>
      </c>
      <c r="F127" s="19" t="s">
        <v>40</v>
      </c>
      <c r="G127" s="20"/>
      <c r="H127" s="17" t="s">
        <v>13</v>
      </c>
      <c r="I127" s="134" t="s">
        <v>41</v>
      </c>
      <c r="J127" s="134"/>
      <c r="K127" s="135"/>
      <c r="M127" s="123" t="s">
        <v>42</v>
      </c>
      <c r="N127" s="124"/>
      <c r="O127" s="125"/>
      <c r="P127" s="2"/>
    </row>
    <row r="128" spans="1:16" x14ac:dyDescent="0.2">
      <c r="A128" s="2"/>
      <c r="C128" s="21" t="s">
        <v>43</v>
      </c>
      <c r="D128" s="11"/>
      <c r="E128" s="11"/>
      <c r="F128" s="22"/>
      <c r="G128" s="16"/>
      <c r="H128" s="23" t="s">
        <v>25</v>
      </c>
      <c r="I128" s="136"/>
      <c r="J128" s="136"/>
      <c r="K128" s="137"/>
      <c r="M128" s="24" t="s">
        <v>15</v>
      </c>
      <c r="N128" s="25" t="s">
        <v>44</v>
      </c>
      <c r="O128" s="26" t="s">
        <v>45</v>
      </c>
      <c r="P128" s="2"/>
    </row>
    <row r="129" spans="1:16" x14ac:dyDescent="0.2">
      <c r="A129" s="2"/>
      <c r="C129" s="21" t="s">
        <v>46</v>
      </c>
      <c r="D129" s="11"/>
      <c r="E129" s="11"/>
      <c r="F129" s="22"/>
      <c r="G129" s="16"/>
      <c r="H129" s="27" t="s">
        <v>27</v>
      </c>
      <c r="I129" s="138"/>
      <c r="J129" s="138"/>
      <c r="K129" s="139"/>
      <c r="M129" s="64"/>
      <c r="N129" s="28"/>
      <c r="O129" s="65"/>
      <c r="P129" s="2"/>
    </row>
    <row r="130" spans="1:16" ht="15" customHeight="1" x14ac:dyDescent="0.2">
      <c r="A130" s="2"/>
      <c r="C130" s="21" t="s">
        <v>47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">
      <c r="A131" s="2"/>
      <c r="C131" s="21" t="s">
        <v>48</v>
      </c>
      <c r="D131" s="11"/>
      <c r="E131" s="11"/>
      <c r="F131" s="22"/>
      <c r="G131" s="16"/>
      <c r="H131" s="140" t="s">
        <v>49</v>
      </c>
      <c r="I131" s="134"/>
      <c r="J131" s="134"/>
      <c r="K131" s="135"/>
      <c r="M131" s="6" t="s">
        <v>50</v>
      </c>
      <c r="N131" s="29" t="s">
        <v>15</v>
      </c>
      <c r="O131" s="30" t="s">
        <v>51</v>
      </c>
      <c r="P131" s="2"/>
    </row>
    <row r="132" spans="1:16" x14ac:dyDescent="0.2">
      <c r="A132" s="2"/>
      <c r="C132" s="21" t="s">
        <v>52</v>
      </c>
      <c r="D132" s="11"/>
      <c r="E132" s="11"/>
      <c r="F132" s="22"/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/>
      <c r="O132" s="34"/>
      <c r="P132" s="2"/>
    </row>
    <row r="133" spans="1:16" x14ac:dyDescent="0.2">
      <c r="A133" s="2"/>
      <c r="C133" s="21" t="s">
        <v>57</v>
      </c>
      <c r="D133" s="11"/>
      <c r="E133" s="11"/>
      <c r="F133" s="22"/>
      <c r="G133" s="16"/>
      <c r="H133" s="128"/>
      <c r="I133" s="130"/>
      <c r="J133" s="130"/>
      <c r="K133" s="132" t="e">
        <f>((I133-J133)/I133)</f>
        <v>#DIV/0!</v>
      </c>
      <c r="M133" s="13">
        <v>2</v>
      </c>
      <c r="N133" s="35"/>
      <c r="O133" s="36"/>
      <c r="P133" s="2"/>
    </row>
    <row r="134" spans="1:16" x14ac:dyDescent="0.2">
      <c r="A134" s="2"/>
      <c r="C134" s="21" t="s">
        <v>58</v>
      </c>
      <c r="D134" s="11"/>
      <c r="E134" s="11"/>
      <c r="F134" s="22"/>
      <c r="G134" s="16"/>
      <c r="H134" s="128"/>
      <c r="I134" s="130"/>
      <c r="J134" s="130"/>
      <c r="K134" s="132"/>
      <c r="P134" s="2"/>
    </row>
    <row r="135" spans="1:16" ht="15" customHeight="1" x14ac:dyDescent="0.2">
      <c r="A135" s="2"/>
      <c r="C135" s="21" t="s">
        <v>59</v>
      </c>
      <c r="D135" s="11"/>
      <c r="E135" s="11"/>
      <c r="F135" s="22"/>
      <c r="G135" s="16"/>
      <c r="H135" s="128"/>
      <c r="I135" s="130"/>
      <c r="J135" s="130"/>
      <c r="K135" s="132" t="e">
        <f>((I135-J135)/I135)</f>
        <v>#DIV/0!</v>
      </c>
      <c r="M135" s="123" t="s">
        <v>60</v>
      </c>
      <c r="N135" s="124"/>
      <c r="O135" s="125"/>
      <c r="P135" s="2"/>
    </row>
    <row r="136" spans="1:16" x14ac:dyDescent="0.2">
      <c r="A136" s="2"/>
      <c r="C136" s="21" t="s">
        <v>61</v>
      </c>
      <c r="D136" s="11"/>
      <c r="E136" s="11"/>
      <c r="F136" s="22"/>
      <c r="G136" s="16"/>
      <c r="H136" s="129"/>
      <c r="I136" s="131"/>
      <c r="J136" s="131"/>
      <c r="K136" s="133"/>
      <c r="M136" s="121" t="s">
        <v>62</v>
      </c>
      <c r="N136" s="122"/>
      <c r="O136" s="37" t="e">
        <f>(J121-J122)/J121</f>
        <v>#DIV/0!</v>
      </c>
      <c r="P136" s="2"/>
    </row>
    <row r="137" spans="1:16" x14ac:dyDescent="0.2">
      <c r="A137" s="2"/>
      <c r="C137" s="38" t="s">
        <v>63</v>
      </c>
      <c r="D137" s="15"/>
      <c r="E137" s="15"/>
      <c r="F137" s="39"/>
      <c r="G137" s="16"/>
      <c r="M137" s="121" t="s">
        <v>64</v>
      </c>
      <c r="N137" s="122"/>
      <c r="O137" s="37" t="e">
        <f>(J122-J123)/J122</f>
        <v>#DIV/0!</v>
      </c>
      <c r="P137" s="2"/>
    </row>
    <row r="138" spans="1:16" ht="15.75" customHeight="1" x14ac:dyDescent="0.2">
      <c r="A138" s="2"/>
      <c r="C138" s="40"/>
      <c r="D138" s="40"/>
      <c r="E138" s="40"/>
      <c r="F138" s="40"/>
      <c r="H138" s="123" t="s">
        <v>65</v>
      </c>
      <c r="I138" s="124"/>
      <c r="J138" s="124"/>
      <c r="K138" s="125"/>
      <c r="M138" s="121" t="s">
        <v>66</v>
      </c>
      <c r="N138" s="122"/>
      <c r="O138" s="37" t="e">
        <f>(J123-J124)/J123</f>
        <v>#DIV/0!</v>
      </c>
      <c r="P138" s="2"/>
    </row>
    <row r="139" spans="1:16" ht="15.75" customHeight="1" x14ac:dyDescent="0.2">
      <c r="A139" s="2"/>
      <c r="B139" s="41"/>
      <c r="C139" s="42" t="s">
        <v>13</v>
      </c>
      <c r="D139" s="43" t="s">
        <v>14</v>
      </c>
      <c r="E139" s="43" t="s">
        <v>8</v>
      </c>
      <c r="F139" s="19" t="s">
        <v>0</v>
      </c>
      <c r="G139" s="44" t="s">
        <v>15</v>
      </c>
      <c r="H139" s="24" t="s">
        <v>13</v>
      </c>
      <c r="I139" s="25" t="s">
        <v>67</v>
      </c>
      <c r="J139" s="25" t="s">
        <v>68</v>
      </c>
      <c r="K139" s="26" t="s">
        <v>69</v>
      </c>
      <c r="M139" s="121" t="s">
        <v>70</v>
      </c>
      <c r="N139" s="122"/>
      <c r="O139" s="37" t="e">
        <f>(J124-J125)/J124</f>
        <v>#DIV/0!</v>
      </c>
      <c r="P139" s="2"/>
    </row>
    <row r="140" spans="1:16" x14ac:dyDescent="0.2">
      <c r="A140" s="2"/>
      <c r="B140" s="41"/>
      <c r="C140" s="45" t="s">
        <v>71</v>
      </c>
      <c r="D140" s="33"/>
      <c r="E140" s="33"/>
      <c r="F140" s="34"/>
      <c r="G140" s="46"/>
      <c r="H140" s="47" t="s">
        <v>25</v>
      </c>
      <c r="I140" s="33"/>
      <c r="J140" s="33"/>
      <c r="K140" s="34">
        <f>I140-J140</f>
        <v>0</v>
      </c>
      <c r="M140" s="126" t="s">
        <v>72</v>
      </c>
      <c r="N140" s="127"/>
      <c r="O140" s="69" t="e">
        <f>(J122-J125)/J122</f>
        <v>#DIV/0!</v>
      </c>
      <c r="P140" s="2"/>
    </row>
    <row r="141" spans="1:16" x14ac:dyDescent="0.2">
      <c r="A141" s="2"/>
      <c r="B141" s="41"/>
      <c r="C141" s="45" t="s">
        <v>73</v>
      </c>
      <c r="D141" s="33"/>
      <c r="E141" s="33"/>
      <c r="F141" s="34"/>
      <c r="G141" s="48"/>
      <c r="H141" s="64" t="s">
        <v>27</v>
      </c>
      <c r="I141" s="35"/>
      <c r="J141" s="35"/>
      <c r="K141" s="36">
        <f>I141-J141</f>
        <v>0</v>
      </c>
      <c r="L141" s="49"/>
      <c r="M141" s="116" t="s">
        <v>74</v>
      </c>
      <c r="N141" s="117"/>
      <c r="O141" s="70" t="e">
        <f>(J121-J125)/J121</f>
        <v>#DIV/0!</v>
      </c>
      <c r="P141" s="2"/>
    </row>
    <row r="142" spans="1:16" ht="15" customHeight="1" x14ac:dyDescent="0.2">
      <c r="A142" s="2"/>
      <c r="B142" s="41"/>
      <c r="C142" s="45" t="s">
        <v>75</v>
      </c>
      <c r="D142" s="33"/>
      <c r="E142" s="33"/>
      <c r="F142" s="34"/>
      <c r="P142" s="2"/>
    </row>
    <row r="143" spans="1:16" ht="15" customHeight="1" x14ac:dyDescent="0.2">
      <c r="A143" s="2"/>
      <c r="B143" s="41"/>
      <c r="C143" s="45" t="s">
        <v>76</v>
      </c>
      <c r="D143" s="33"/>
      <c r="E143" s="33"/>
      <c r="F143" s="34"/>
      <c r="P143" s="2"/>
    </row>
    <row r="144" spans="1:16" ht="15" customHeight="1" x14ac:dyDescent="0.2">
      <c r="A144" s="2"/>
      <c r="B144" s="41"/>
      <c r="C144" s="50" t="s">
        <v>77</v>
      </c>
      <c r="D144" s="96"/>
      <c r="E144" s="96"/>
      <c r="F144" s="34"/>
      <c r="G144" s="51"/>
      <c r="P144" s="2"/>
    </row>
    <row r="145" spans="1:16" ht="15" customHeight="1" x14ac:dyDescent="0.2">
      <c r="A145" s="2"/>
      <c r="B145" s="41"/>
      <c r="C145" s="45" t="s">
        <v>78</v>
      </c>
      <c r="D145" s="33"/>
      <c r="E145" s="33"/>
      <c r="F145" s="52"/>
      <c r="G145" s="53" t="s">
        <v>79</v>
      </c>
      <c r="P145" s="2"/>
    </row>
    <row r="146" spans="1:16" ht="15.75" customHeight="1" x14ac:dyDescent="0.2">
      <c r="A146" s="2"/>
      <c r="B146" s="41"/>
      <c r="C146" s="45" t="s">
        <v>80</v>
      </c>
      <c r="D146" s="33"/>
      <c r="E146" s="33"/>
      <c r="F146" s="33"/>
      <c r="G146" s="54"/>
      <c r="P146" s="2"/>
    </row>
    <row r="147" spans="1:16" ht="15.75" customHeight="1" x14ac:dyDescent="0.2">
      <c r="A147" s="2"/>
      <c r="B147" s="41"/>
      <c r="C147" s="45" t="s">
        <v>81</v>
      </c>
      <c r="D147" s="55"/>
      <c r="E147" s="55"/>
      <c r="F147" s="55"/>
      <c r="G147" s="56"/>
      <c r="P147" s="2"/>
    </row>
    <row r="148" spans="1:16" x14ac:dyDescent="0.2">
      <c r="A148" s="2"/>
      <c r="B148" s="41"/>
      <c r="C148" s="57" t="s">
        <v>81</v>
      </c>
      <c r="D148" s="35"/>
      <c r="E148" s="35"/>
      <c r="F148" s="35"/>
      <c r="G148" s="58"/>
      <c r="P148" s="2"/>
    </row>
    <row r="149" spans="1:16" x14ac:dyDescent="0.2">
      <c r="A149" s="2"/>
      <c r="P149" s="2"/>
    </row>
    <row r="150" spans="1:16" x14ac:dyDescent="0.2">
      <c r="A150" s="2"/>
      <c r="P150" s="2"/>
    </row>
    <row r="151" spans="1:16" x14ac:dyDescent="0.2">
      <c r="A151" s="2"/>
      <c r="C151" s="59" t="s">
        <v>82</v>
      </c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50"/>
      <c r="P151" s="2"/>
    </row>
    <row r="152" spans="1:16" ht="15" customHeight="1" x14ac:dyDescent="0.2">
      <c r="A152" s="2"/>
      <c r="B152" s="100"/>
      <c r="C152" s="118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20"/>
      <c r="P152" s="2"/>
    </row>
    <row r="153" spans="1:16" ht="15" customHeight="1" x14ac:dyDescent="0.2">
      <c r="A153" s="2"/>
      <c r="C153" s="118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20"/>
      <c r="P153" s="2"/>
    </row>
    <row r="154" spans="1:16" ht="15" customHeight="1" x14ac:dyDescent="0.2">
      <c r="A154" s="2"/>
      <c r="C154" s="118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20"/>
      <c r="P154" s="2"/>
    </row>
    <row r="155" spans="1:16" ht="15" customHeight="1" x14ac:dyDescent="0.2">
      <c r="A155" s="2"/>
      <c r="C155" s="118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20"/>
      <c r="P155" s="2"/>
    </row>
    <row r="156" spans="1:16" ht="15" customHeight="1" x14ac:dyDescent="0.2">
      <c r="A156" s="2"/>
      <c r="C156" s="118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20"/>
      <c r="P156" s="2"/>
    </row>
    <row r="157" spans="1:16" ht="15" customHeight="1" x14ac:dyDescent="0.2">
      <c r="A157" s="2"/>
      <c r="C157" s="118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20"/>
      <c r="P157" s="2"/>
    </row>
    <row r="158" spans="1:16" ht="15" customHeight="1" x14ac:dyDescent="0.2">
      <c r="A158" s="2"/>
      <c r="C158" s="118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20"/>
      <c r="P158" s="2"/>
    </row>
    <row r="159" spans="1:16" x14ac:dyDescent="0.2">
      <c r="A159" s="2"/>
      <c r="C159" s="118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20"/>
      <c r="P159" s="2"/>
    </row>
    <row r="160" spans="1:16" x14ac:dyDescent="0.2">
      <c r="A160" s="2"/>
      <c r="C160" s="118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20"/>
      <c r="P160" s="2"/>
    </row>
    <row r="161" spans="1:16" x14ac:dyDescent="0.2">
      <c r="A161" s="2"/>
      <c r="C161" s="118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20"/>
      <c r="P161" s="2"/>
    </row>
    <row r="162" spans="1:16" x14ac:dyDescent="0.2">
      <c r="A162" s="2"/>
      <c r="C162" s="118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2"/>
    </row>
    <row r="163" spans="1:16" x14ac:dyDescent="0.2">
      <c r="A163" s="2"/>
      <c r="C163" s="118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20"/>
      <c r="P163" s="2"/>
    </row>
    <row r="164" spans="1:16" x14ac:dyDescent="0.2">
      <c r="A164" s="2"/>
      <c r="C164" s="118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20"/>
      <c r="P164" s="2"/>
    </row>
    <row r="165" spans="1:16" x14ac:dyDescent="0.2">
      <c r="A165" s="2"/>
      <c r="C165" s="11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5"/>
      <c r="P165" s="2"/>
    </row>
    <row r="166" spans="1:16" x14ac:dyDescent="0.2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1"/>
    </row>
    <row r="168" spans="1:16" hidden="1" x14ac:dyDescent="0.2">
      <c r="D168" s="7" t="s">
        <v>14</v>
      </c>
      <c r="E168" s="7" t="s">
        <v>8</v>
      </c>
      <c r="F168" s="7" t="s">
        <v>0</v>
      </c>
    </row>
    <row r="169" spans="1:16" hidden="1" x14ac:dyDescent="0.2">
      <c r="C169" s="55" t="s">
        <v>80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">
      <c r="C170" s="55" t="s">
        <v>81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">
      <c r="C171" s="55" t="s">
        <v>81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8E3-6E7A-4091-B25B-A2BFF7D3E6E4}">
  <dimension ref="B2:L34"/>
  <sheetViews>
    <sheetView workbookViewId="0">
      <selection activeCell="L9" sqref="L9"/>
    </sheetView>
  </sheetViews>
  <sheetFormatPr baseColWidth="10" defaultColWidth="9.1640625" defaultRowHeight="15" x14ac:dyDescent="0.2"/>
  <cols>
    <col min="1" max="1" width="9.1640625" style="63"/>
    <col min="2" max="2" width="10.1640625" style="63" customWidth="1"/>
    <col min="3" max="16384" width="9.1640625" style="63"/>
  </cols>
  <sheetData>
    <row r="2" spans="2:12" x14ac:dyDescent="0.2">
      <c r="C2" s="78" t="s">
        <v>23</v>
      </c>
      <c r="D2" s="78" t="s">
        <v>25</v>
      </c>
      <c r="E2" s="78" t="s">
        <v>27</v>
      </c>
      <c r="H2" s="153" t="s">
        <v>149</v>
      </c>
      <c r="I2" s="153"/>
      <c r="J2" s="153"/>
      <c r="K2" s="153"/>
      <c r="L2" s="79">
        <f ca="1">(D34-E34)/D34</f>
        <v>0.49879698602033312</v>
      </c>
    </row>
    <row r="3" spans="2:12" x14ac:dyDescent="0.2">
      <c r="B3" s="63">
        <v>1</v>
      </c>
      <c r="C3" s="63">
        <f ca="1">IF(ISERROR(INDIRECT("'"&amp;B3&amp;"'!S6")),"",(INDIRECT("'"&amp;B3&amp;"'!S6")))</f>
        <v>745</v>
      </c>
      <c r="D3" s="63">
        <f ca="1">IF(ISERROR(INDIRECT("'"&amp;B3&amp;"'!S7")),"",(INDIRECT("'"&amp;B3&amp;"'!S7")))</f>
        <v>330.91666666666669</v>
      </c>
      <c r="E3" s="63">
        <f ca="1">IF(ISERROR(INDIRECT("'"&amp;B3&amp;"'!S8")),"",(INDIRECT("'"&amp;B3&amp;"'!S8")))</f>
        <v>124.91666666666667</v>
      </c>
      <c r="H3" s="153" t="s">
        <v>150</v>
      </c>
      <c r="I3" s="153"/>
      <c r="J3" s="153"/>
      <c r="K3" s="153"/>
      <c r="L3" s="79">
        <f ca="1">(C34-D34)/C34</f>
        <v>0.48523427219144288</v>
      </c>
    </row>
    <row r="4" spans="2:12" x14ac:dyDescent="0.2">
      <c r="B4" s="63">
        <v>2</v>
      </c>
      <c r="C4" s="63">
        <f t="shared" ref="C4:C33" ca="1" si="0">IF(ISERROR(INDIRECT("'"&amp;B4&amp;"'!S6")),"",(INDIRECT("'"&amp;B4&amp;"'!S6")))</f>
        <v>830.1388888888888</v>
      </c>
      <c r="D4" s="63">
        <f t="shared" ref="D4:D33" ca="1" si="1">IF(ISERROR(INDIRECT("'"&amp;B4&amp;"'!S7")),"",(INDIRECT("'"&amp;B4&amp;"'!S7")))</f>
        <v>383.83333333333331</v>
      </c>
      <c r="E4" s="63">
        <f t="shared" ref="E4:E33" ca="1" si="2">IF(ISERROR(INDIRECT("'"&amp;B4&amp;"'!S8")),"",(INDIRECT("'"&amp;B4&amp;"'!S8")))</f>
        <v>155.44444444444446</v>
      </c>
      <c r="H4" s="153" t="s">
        <v>151</v>
      </c>
      <c r="I4" s="153"/>
      <c r="J4" s="153"/>
      <c r="K4" s="153"/>
      <c r="L4" s="79">
        <f ca="1">(C34-E34)/C34</f>
        <v>0.74199786572891435</v>
      </c>
    </row>
    <row r="5" spans="2:12" x14ac:dyDescent="0.2">
      <c r="B5" s="63">
        <v>3</v>
      </c>
      <c r="C5" s="63">
        <f t="shared" ca="1" si="0"/>
        <v>729</v>
      </c>
      <c r="D5" s="63">
        <f t="shared" ca="1" si="1"/>
        <v>349.33333333333331</v>
      </c>
      <c r="E5" s="63">
        <f t="shared" ca="1" si="2"/>
        <v>145.66666666666666</v>
      </c>
    </row>
    <row r="6" spans="2:12" x14ac:dyDescent="0.2">
      <c r="B6" s="63">
        <v>4</v>
      </c>
      <c r="C6" s="63">
        <f t="shared" ca="1" si="0"/>
        <v>743.5</v>
      </c>
      <c r="D6" s="63">
        <f t="shared" ca="1" si="1"/>
        <v>346.66666666666669</v>
      </c>
      <c r="E6" s="63">
        <f t="shared" ca="1" si="2"/>
        <v>153.83333333333334</v>
      </c>
    </row>
    <row r="7" spans="2:12" x14ac:dyDescent="0.2">
      <c r="B7" s="63">
        <v>5</v>
      </c>
      <c r="C7" s="63">
        <f t="shared" ca="1" si="0"/>
        <v>681.58333333333337</v>
      </c>
      <c r="D7" s="63">
        <f t="shared" ca="1" si="1"/>
        <v>325.75</v>
      </c>
      <c r="E7" s="63">
        <f t="shared" ca="1" si="2"/>
        <v>166.41666666666666</v>
      </c>
    </row>
    <row r="8" spans="2:12" x14ac:dyDescent="0.2">
      <c r="B8" s="63">
        <v>6</v>
      </c>
      <c r="C8" s="63">
        <f t="shared" ca="1" si="0"/>
        <v>715.08333333333337</v>
      </c>
      <c r="D8" s="63">
        <f t="shared" ca="1" si="1"/>
        <v>319</v>
      </c>
      <c r="E8" s="63">
        <f t="shared" ca="1" si="2"/>
        <v>164.41666666666666</v>
      </c>
    </row>
    <row r="9" spans="2:12" x14ac:dyDescent="0.2">
      <c r="B9" s="63">
        <v>7</v>
      </c>
      <c r="C9" s="63">
        <f t="shared" ca="1" si="0"/>
        <v>685.41666666666663</v>
      </c>
      <c r="D9" s="63">
        <f t="shared" ca="1" si="1"/>
        <v>323.25</v>
      </c>
      <c r="E9" s="63">
        <f t="shared" ca="1" si="2"/>
        <v>126.41666666666667</v>
      </c>
    </row>
    <row r="10" spans="2:12" x14ac:dyDescent="0.2">
      <c r="B10" s="63">
        <v>8</v>
      </c>
      <c r="C10" s="63">
        <f t="shared" ca="1" si="0"/>
        <v>768.33333333333337</v>
      </c>
      <c r="D10" s="63">
        <f t="shared" ca="1" si="1"/>
        <v>403.08333333333331</v>
      </c>
      <c r="E10" s="63">
        <f t="shared" ca="1" si="2"/>
        <v>157.83333333333334</v>
      </c>
    </row>
    <row r="11" spans="2:12" x14ac:dyDescent="0.2">
      <c r="B11" s="63">
        <v>9</v>
      </c>
      <c r="C11" s="63">
        <f t="shared" ca="1" si="0"/>
        <v>730.5</v>
      </c>
      <c r="D11" s="63">
        <f t="shared" ca="1" si="1"/>
        <v>401.75</v>
      </c>
      <c r="E11" s="63">
        <f t="shared" ca="1" si="2"/>
        <v>172.66666666666666</v>
      </c>
    </row>
    <row r="12" spans="2:12" x14ac:dyDescent="0.2">
      <c r="B12" s="63">
        <v>10</v>
      </c>
      <c r="C12" s="63">
        <f t="shared" ca="1" si="0"/>
        <v>769.25</v>
      </c>
      <c r="D12" s="63">
        <f t="shared" ca="1" si="1"/>
        <v>394.58333333333331</v>
      </c>
      <c r="E12" s="63">
        <f t="shared" ca="1" si="2"/>
        <v>223.58333333333334</v>
      </c>
    </row>
    <row r="13" spans="2:12" x14ac:dyDescent="0.2">
      <c r="B13" s="63">
        <v>11</v>
      </c>
      <c r="C13" s="63">
        <f t="shared" ca="1" si="0"/>
        <v>815.08333333333337</v>
      </c>
      <c r="D13" s="63">
        <f t="shared" ca="1" si="1"/>
        <v>369.83333333333331</v>
      </c>
      <c r="E13" s="63">
        <f t="shared" ca="1" si="2"/>
        <v>164.66666666666666</v>
      </c>
    </row>
    <row r="14" spans="2:12" x14ac:dyDescent="0.2">
      <c r="B14" s="63">
        <v>12</v>
      </c>
      <c r="C14" s="63">
        <f t="shared" ca="1" si="0"/>
        <v>740.16666666666663</v>
      </c>
      <c r="D14" s="63">
        <f t="shared" ca="1" si="1"/>
        <v>411.25</v>
      </c>
      <c r="E14" s="63">
        <f t="shared" ca="1" si="2"/>
        <v>196.41666666666666</v>
      </c>
    </row>
    <row r="15" spans="2:12" x14ac:dyDescent="0.2">
      <c r="B15" s="63">
        <v>13</v>
      </c>
      <c r="C15" s="63">
        <f t="shared" ca="1" si="0"/>
        <v>662.16666666666663</v>
      </c>
      <c r="D15" s="63">
        <f t="shared" ca="1" si="1"/>
        <v>345.91666666666669</v>
      </c>
      <c r="E15" s="63">
        <f t="shared" ca="1" si="2"/>
        <v>176.33333333333334</v>
      </c>
    </row>
    <row r="16" spans="2:12" x14ac:dyDescent="0.2">
      <c r="B16" s="63">
        <v>14</v>
      </c>
      <c r="C16" s="63">
        <f t="shared" ca="1" si="0"/>
        <v>773.91666666666663</v>
      </c>
      <c r="D16" s="63">
        <f t="shared" ca="1" si="1"/>
        <v>370</v>
      </c>
      <c r="E16" s="63">
        <f t="shared" ca="1" si="2"/>
        <v>181</v>
      </c>
    </row>
    <row r="17" spans="2:5" x14ac:dyDescent="0.2">
      <c r="B17" s="63">
        <v>15</v>
      </c>
      <c r="C17" s="63">
        <f t="shared" ca="1" si="0"/>
        <v>930</v>
      </c>
      <c r="D17" s="63">
        <f t="shared" ca="1" si="1"/>
        <v>410.5</v>
      </c>
      <c r="E17" s="63">
        <f t="shared" ca="1" si="2"/>
        <v>201.41666666666666</v>
      </c>
    </row>
    <row r="18" spans="2:5" x14ac:dyDescent="0.2">
      <c r="B18" s="63">
        <v>16</v>
      </c>
      <c r="C18" s="63">
        <f t="shared" ca="1" si="0"/>
        <v>860.33333333333337</v>
      </c>
      <c r="D18" s="63">
        <f t="shared" ca="1" si="1"/>
        <v>399.41666666666669</v>
      </c>
      <c r="E18" s="63">
        <f t="shared" ca="1" si="2"/>
        <v>198.83333333333334</v>
      </c>
    </row>
    <row r="19" spans="2:5" x14ac:dyDescent="0.2">
      <c r="B19" s="63">
        <v>17</v>
      </c>
      <c r="C19" s="63">
        <f t="shared" ca="1" si="0"/>
        <v>773</v>
      </c>
      <c r="D19" s="63">
        <f t="shared" ca="1" si="1"/>
        <v>358.25</v>
      </c>
      <c r="E19" s="63">
        <f t="shared" ca="1" si="2"/>
        <v>185.33333333333334</v>
      </c>
    </row>
    <row r="20" spans="2:5" x14ac:dyDescent="0.2">
      <c r="B20" s="63">
        <v>18</v>
      </c>
      <c r="C20" s="63">
        <f t="shared" ca="1" si="0"/>
        <v>993.66666666666663</v>
      </c>
      <c r="D20" s="63">
        <f t="shared" ca="1" si="1"/>
        <v>429.66666666666669</v>
      </c>
      <c r="E20" s="63">
        <f t="shared" ca="1" si="2"/>
        <v>240.41666666666666</v>
      </c>
    </row>
    <row r="21" spans="2:5" x14ac:dyDescent="0.2">
      <c r="B21" s="63">
        <v>19</v>
      </c>
      <c r="C21" s="63">
        <f t="shared" ca="1" si="0"/>
        <v>843.83333333333337</v>
      </c>
      <c r="D21" s="63">
        <f t="shared" ca="1" si="1"/>
        <v>431.75</v>
      </c>
      <c r="E21" s="63">
        <f t="shared" ca="1" si="2"/>
        <v>222.58333333333334</v>
      </c>
    </row>
    <row r="22" spans="2:5" x14ac:dyDescent="0.2">
      <c r="B22" s="63">
        <v>20</v>
      </c>
      <c r="C22" s="63">
        <f t="shared" ca="1" si="0"/>
        <v>902.52777777777783</v>
      </c>
      <c r="D22" s="63">
        <f t="shared" ca="1" si="1"/>
        <v>451.63888888888891</v>
      </c>
      <c r="E22" s="63">
        <f t="shared" ca="1" si="2"/>
        <v>229.94444444444446</v>
      </c>
    </row>
    <row r="23" spans="2:5" x14ac:dyDescent="0.2">
      <c r="B23" s="63">
        <v>21</v>
      </c>
      <c r="C23" s="63">
        <f t="shared" ca="1" si="0"/>
        <v>893</v>
      </c>
      <c r="D23" s="63">
        <f t="shared" ca="1" si="1"/>
        <v>472.5</v>
      </c>
      <c r="E23" s="63">
        <f t="shared" ca="1" si="2"/>
        <v>216.25</v>
      </c>
    </row>
    <row r="24" spans="2:5" x14ac:dyDescent="0.2">
      <c r="B24" s="63">
        <v>22</v>
      </c>
      <c r="C24" s="63">
        <f t="shared" ca="1" si="0"/>
        <v>898.58333333333337</v>
      </c>
      <c r="D24" s="63">
        <f t="shared" ca="1" si="1"/>
        <v>517.16666666666663</v>
      </c>
      <c r="E24" s="63">
        <f t="shared" ca="1" si="2"/>
        <v>242.33333333333334</v>
      </c>
    </row>
    <row r="25" spans="2:5" x14ac:dyDescent="0.2">
      <c r="B25" s="63">
        <v>23</v>
      </c>
      <c r="C25" s="63">
        <f t="shared" ca="1" si="0"/>
        <v>847.16666666666663</v>
      </c>
      <c r="D25" s="63">
        <f t="shared" ca="1" si="1"/>
        <v>483.66666666666669</v>
      </c>
      <c r="E25" s="63">
        <f t="shared" ca="1" si="2"/>
        <v>280</v>
      </c>
    </row>
    <row r="26" spans="2:5" x14ac:dyDescent="0.2">
      <c r="B26" s="63">
        <v>24</v>
      </c>
      <c r="C26" s="63">
        <f t="shared" ca="1" si="0"/>
        <v>804.75</v>
      </c>
      <c r="D26" s="63">
        <f t="shared" ca="1" si="1"/>
        <v>644.08333333333337</v>
      </c>
      <c r="E26" s="63">
        <f t="shared" ca="1" si="2"/>
        <v>427.91666666666669</v>
      </c>
    </row>
    <row r="27" spans="2:5" x14ac:dyDescent="0.2">
      <c r="B27" s="63">
        <v>25</v>
      </c>
      <c r="C27" s="63">
        <f t="shared" ca="1" si="0"/>
        <v>959.33333333333337</v>
      </c>
      <c r="D27" s="63">
        <f t="shared" ca="1" si="1"/>
        <v>670.58333333333337</v>
      </c>
      <c r="E27" s="63">
        <f t="shared" ca="1" si="2"/>
        <v>430</v>
      </c>
    </row>
    <row r="28" spans="2:5" x14ac:dyDescent="0.2">
      <c r="B28" s="63">
        <v>26</v>
      </c>
      <c r="C28" s="63" t="str">
        <f t="shared" ca="1" si="0"/>
        <v/>
      </c>
      <c r="D28" s="63" t="str">
        <f t="shared" ca="1" si="1"/>
        <v/>
      </c>
      <c r="E28" s="63" t="str">
        <f t="shared" ca="1" si="2"/>
        <v/>
      </c>
    </row>
    <row r="29" spans="2:5" x14ac:dyDescent="0.2">
      <c r="B29" s="63">
        <v>27</v>
      </c>
      <c r="C29" s="63" t="str">
        <f t="shared" ca="1" si="0"/>
        <v/>
      </c>
      <c r="D29" s="63" t="str">
        <f t="shared" ca="1" si="1"/>
        <v/>
      </c>
      <c r="E29" s="63" t="str">
        <f t="shared" ca="1" si="2"/>
        <v/>
      </c>
    </row>
    <row r="30" spans="2:5" x14ac:dyDescent="0.2">
      <c r="B30" s="63">
        <v>28</v>
      </c>
      <c r="C30" s="63" t="str">
        <f t="shared" ca="1" si="0"/>
        <v/>
      </c>
      <c r="D30" s="63" t="str">
        <f t="shared" ca="1" si="1"/>
        <v/>
      </c>
      <c r="E30" s="63" t="str">
        <f t="shared" ca="1" si="2"/>
        <v/>
      </c>
    </row>
    <row r="31" spans="2:5" x14ac:dyDescent="0.2">
      <c r="B31" s="63">
        <v>29</v>
      </c>
      <c r="C31" s="63" t="str">
        <f t="shared" ca="1" si="0"/>
        <v/>
      </c>
      <c r="D31" s="63" t="str">
        <f t="shared" ca="1" si="1"/>
        <v/>
      </c>
      <c r="E31" s="63" t="str">
        <f t="shared" ca="1" si="2"/>
        <v/>
      </c>
    </row>
    <row r="32" spans="2:5" x14ac:dyDescent="0.2">
      <c r="B32" s="63">
        <v>30</v>
      </c>
      <c r="C32" s="63" t="str">
        <f t="shared" ca="1" si="0"/>
        <v/>
      </c>
      <c r="D32" s="63" t="str">
        <f t="shared" ca="1" si="1"/>
        <v/>
      </c>
      <c r="E32" s="63" t="str">
        <f t="shared" ca="1" si="2"/>
        <v/>
      </c>
    </row>
    <row r="33" spans="2:5" x14ac:dyDescent="0.2">
      <c r="B33" s="63">
        <v>31</v>
      </c>
      <c r="C33" s="63" t="str">
        <f t="shared" ca="1" si="0"/>
        <v/>
      </c>
      <c r="D33" s="63" t="str">
        <f t="shared" ca="1" si="1"/>
        <v/>
      </c>
      <c r="E33" s="63" t="str">
        <f t="shared" ca="1" si="2"/>
        <v/>
      </c>
    </row>
    <row r="34" spans="2:5" x14ac:dyDescent="0.2">
      <c r="B34" s="63" t="s">
        <v>22</v>
      </c>
      <c r="C34" s="63">
        <f ca="1">AVERAGE(C3:C33)</f>
        <v>803.81333333333328</v>
      </c>
      <c r="D34" s="63">
        <f t="shared" ref="D34" ca="1" si="3">AVERAGE(D3:D33)</f>
        <v>413.77555555555563</v>
      </c>
      <c r="E34" s="63">
        <f ca="1">AVERAGE(E3:E31)</f>
        <v>207.38555555555558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DD6530-9883-4ACA-B856-6C003DFB4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5dcea-c448-41ca-a734-66bd8405f415"/>
    <ds:schemaRef ds:uri="5dce81ae-c154-4bd7-90f9-1208034f4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0F88E-B169-4FBB-948C-B74CB98A7D60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31f5dcea-c448-41ca-a734-66bd8405f415"/>
    <ds:schemaRef ds:uri="http://purl.org/dc/dcmitype/"/>
    <ds:schemaRef ds:uri="http://schemas.microsoft.com/office/infopath/2007/PartnerControls"/>
    <ds:schemaRef ds:uri="5dce81ae-c154-4bd7-90f9-1208034f41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Sheet2</vt:lpstr>
      <vt:lpstr>Sheet17</vt:lpstr>
      <vt:lpstr>Sheet1</vt:lpstr>
      <vt:lpstr>purity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Sheet20</vt:lpstr>
      <vt:lpstr>Sheet21</vt:lpstr>
      <vt:lpstr>Sheet22</vt:lpstr>
      <vt:lpstr>Sheet23</vt:lpstr>
      <vt:lpstr>Sheet24</vt:lpstr>
      <vt:lpstr>21</vt:lpstr>
      <vt:lpstr>22</vt:lpstr>
      <vt:lpstr>23</vt:lpstr>
      <vt:lpstr>24</vt:lpstr>
      <vt:lpstr>25</vt:lpstr>
      <vt:lpstr>Sheet18</vt:lpstr>
      <vt:lpstr>26</vt:lpstr>
      <vt:lpstr>27</vt:lpstr>
      <vt:lpstr>28</vt:lpstr>
      <vt:lpstr>29</vt:lpstr>
      <vt:lpstr>30</vt:lpstr>
      <vt:lpstr>31</vt:lpstr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Jaclyn Kelly Tay Shin Ying</dc:creator>
  <cp:keywords/>
  <dc:description/>
  <cp:lastModifiedBy>Syazwan Norbit</cp:lastModifiedBy>
  <cp:revision/>
  <dcterms:created xsi:type="dcterms:W3CDTF">2020-02-01T01:12:25Z</dcterms:created>
  <dcterms:modified xsi:type="dcterms:W3CDTF">2021-02-03T02:11:38Z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