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\operations\Production\Clarification\Production Lab\2020\"/>
    </mc:Choice>
  </mc:AlternateContent>
  <xr:revisionPtr revIDLastSave="0" documentId="13_ncr:1_{866622A9-D077-4287-9069-BE99F0B9011C}" xr6:coauthVersionLast="45" xr6:coauthVersionMax="45" xr10:uidLastSave="{00000000-0000-0000-0000-000000000000}"/>
  <bookViews>
    <workbookView xWindow="-120" yWindow="-120" windowWidth="20730" windowHeight="11160" activeTab="2" xr2:uid="{6090090C-2027-4910-B89A-9EABFD12AF16}"/>
  </bookViews>
  <sheets>
    <sheet name="Sheet 1" sheetId="61" r:id="rId1"/>
    <sheet name="PURITY" sheetId="62" r:id="rId2"/>
    <sheet name="1" sheetId="1" r:id="rId3"/>
    <sheet name="2" sheetId="7" r:id="rId4"/>
    <sheet name="3" sheetId="8" r:id="rId5"/>
    <sheet name="Sheet3" sheetId="41" state="hidden" r:id="rId6"/>
    <sheet name="Sheet4" sheetId="42" state="hidden" r:id="rId7"/>
    <sheet name="Sheet5" sheetId="43" state="hidden" r:id="rId8"/>
    <sheet name="Sheet6" sheetId="44" state="hidden" r:id="rId9"/>
    <sheet name="Sheet7" sheetId="45" state="hidden" r:id="rId10"/>
    <sheet name="Sheet8" sheetId="46" state="hidden" r:id="rId11"/>
    <sheet name="Sheet9" sheetId="47" state="hidden" r:id="rId12"/>
    <sheet name="Sheet10" sheetId="48" state="hidden" r:id="rId13"/>
    <sheet name="Sheet11" sheetId="49" state="hidden" r:id="rId14"/>
    <sheet name="Sheet12" sheetId="50" state="hidden" r:id="rId15"/>
    <sheet name="Sheet13" sheetId="51" state="hidden" r:id="rId16"/>
    <sheet name="Sheet14" sheetId="52" state="hidden" r:id="rId17"/>
    <sheet name="Sheet15" sheetId="53" state="hidden" r:id="rId18"/>
    <sheet name="Sheet16" sheetId="54" state="hidden" r:id="rId19"/>
    <sheet name="4" sheetId="9" r:id="rId20"/>
    <sheet name="5" sheetId="10" r:id="rId21"/>
    <sheet name="6" sheetId="14" r:id="rId22"/>
    <sheet name="7" sheetId="16" r:id="rId23"/>
    <sheet name="8" sheetId="17" r:id="rId24"/>
    <sheet name="9" sheetId="18" r:id="rId25"/>
    <sheet name="10" sheetId="19" r:id="rId26"/>
    <sheet name="11" sheetId="20" r:id="rId27"/>
    <sheet name="12" sheetId="21" r:id="rId28"/>
    <sheet name="Sheet2" sheetId="55" state="hidden" r:id="rId29"/>
    <sheet name="Sheet17" sheetId="56" state="hidden" r:id="rId30"/>
    <sheet name="13" sheetId="23" r:id="rId31"/>
    <sheet name="14" sheetId="24" r:id="rId32"/>
    <sheet name="15" sheetId="25" r:id="rId33"/>
    <sheet name="16" sheetId="26" r:id="rId34"/>
    <sheet name="17" sheetId="27" r:id="rId35"/>
    <sheet name="18" sheetId="28" r:id="rId36"/>
    <sheet name="19" sheetId="29" r:id="rId37"/>
    <sheet name="20" sheetId="30" r:id="rId38"/>
    <sheet name="21" sheetId="31" r:id="rId39"/>
    <sheet name="22" sheetId="32" r:id="rId40"/>
    <sheet name="23" sheetId="33" r:id="rId41"/>
    <sheet name="24" sheetId="34" r:id="rId42"/>
    <sheet name="25" sheetId="35" r:id="rId43"/>
    <sheet name="26" sheetId="36" r:id="rId44"/>
    <sheet name="27" sheetId="37" r:id="rId45"/>
    <sheet name="28" sheetId="38" r:id="rId46"/>
    <sheet name="Sheet1" sheetId="11" state="hidden" r:id="rId47"/>
    <sheet name="29" sheetId="39" r:id="rId48"/>
    <sheet name="30" sheetId="57" r:id="rId49"/>
    <sheet name="31" sheetId="58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58" l="1"/>
  <c r="S12" i="58" s="1"/>
  <c r="S8" i="58"/>
  <c r="S7" i="58"/>
  <c r="S6" i="58"/>
  <c r="S9" i="58" s="1"/>
  <c r="S11" i="58" s="1"/>
  <c r="S8" i="57"/>
  <c r="S7" i="57"/>
  <c r="S10" i="57" s="1"/>
  <c r="S12" i="57" s="1"/>
  <c r="S6" i="57"/>
  <c r="S9" i="57" s="1"/>
  <c r="S11" i="57" s="1"/>
  <c r="S8" i="39"/>
  <c r="S7" i="39"/>
  <c r="S10" i="39" s="1"/>
  <c r="S12" i="39" s="1"/>
  <c r="S6" i="39"/>
  <c r="S9" i="39" s="1"/>
  <c r="S11" i="39" s="1"/>
  <c r="S8" i="38"/>
  <c r="S7" i="38"/>
  <c r="S10" i="38" s="1"/>
  <c r="S12" i="38" s="1"/>
  <c r="S6" i="38"/>
  <c r="S9" i="38" s="1"/>
  <c r="S11" i="38" s="1"/>
  <c r="S8" i="37"/>
  <c r="S7" i="37"/>
  <c r="S10" i="37" s="1"/>
  <c r="S12" i="37" s="1"/>
  <c r="S6" i="37"/>
  <c r="S9" i="37" s="1"/>
  <c r="S11" i="37" s="1"/>
  <c r="S10" i="36"/>
  <c r="S12" i="36" s="1"/>
  <c r="S8" i="36"/>
  <c r="S7" i="36"/>
  <c r="S6" i="36"/>
  <c r="S9" i="36" s="1"/>
  <c r="S11" i="36" s="1"/>
  <c r="S8" i="35"/>
  <c r="S7" i="35"/>
  <c r="S10" i="35" s="1"/>
  <c r="S12" i="35" s="1"/>
  <c r="S6" i="35"/>
  <c r="S9" i="35" s="1"/>
  <c r="S11" i="35" s="1"/>
  <c r="S8" i="34"/>
  <c r="S7" i="34"/>
  <c r="S10" i="34" s="1"/>
  <c r="S12" i="34" s="1"/>
  <c r="S6" i="34"/>
  <c r="S9" i="34" s="1"/>
  <c r="S11" i="34" s="1"/>
  <c r="S8" i="33"/>
  <c r="S7" i="33"/>
  <c r="S10" i="33" s="1"/>
  <c r="S12" i="33" s="1"/>
  <c r="S6" i="33"/>
  <c r="S9" i="33" s="1"/>
  <c r="S11" i="33" s="1"/>
  <c r="S8" i="32"/>
  <c r="S7" i="32"/>
  <c r="S10" i="32" s="1"/>
  <c r="S12" i="32" s="1"/>
  <c r="S6" i="32"/>
  <c r="S9" i="32" s="1"/>
  <c r="S11" i="32" s="1"/>
  <c r="S8" i="31"/>
  <c r="S7" i="31"/>
  <c r="S10" i="31" s="1"/>
  <c r="S12" i="31" s="1"/>
  <c r="S6" i="31"/>
  <c r="S9" i="31" s="1"/>
  <c r="S11" i="31" s="1"/>
  <c r="S8" i="30"/>
  <c r="S7" i="30"/>
  <c r="S10" i="30" s="1"/>
  <c r="S12" i="30" s="1"/>
  <c r="S6" i="30"/>
  <c r="S9" i="30" s="1"/>
  <c r="S11" i="30" s="1"/>
  <c r="S10" i="29"/>
  <c r="S12" i="29" s="1"/>
  <c r="S8" i="29"/>
  <c r="S7" i="29"/>
  <c r="S6" i="29"/>
  <c r="S9" i="29" s="1"/>
  <c r="S11" i="29" s="1"/>
  <c r="S8" i="28"/>
  <c r="S7" i="28"/>
  <c r="S10" i="28" s="1"/>
  <c r="S12" i="28" s="1"/>
  <c r="S6" i="28"/>
  <c r="S9" i="28" s="1"/>
  <c r="S11" i="28" s="1"/>
  <c r="S8" i="27"/>
  <c r="S9" i="27" s="1"/>
  <c r="S11" i="27" s="1"/>
  <c r="S7" i="27"/>
  <c r="S6" i="27"/>
  <c r="S10" i="26"/>
  <c r="S12" i="26" s="1"/>
  <c r="S9" i="26"/>
  <c r="S11" i="26" s="1"/>
  <c r="S8" i="26"/>
  <c r="S7" i="26"/>
  <c r="S6" i="26"/>
  <c r="S8" i="25"/>
  <c r="S10" i="25" s="1"/>
  <c r="S12" i="25" s="1"/>
  <c r="S7" i="25"/>
  <c r="S6" i="25"/>
  <c r="S8" i="24"/>
  <c r="S7" i="24"/>
  <c r="S10" i="24" s="1"/>
  <c r="S12" i="24" s="1"/>
  <c r="S6" i="24"/>
  <c r="S9" i="24" s="1"/>
  <c r="S11" i="24" s="1"/>
  <c r="S8" i="23"/>
  <c r="S7" i="23"/>
  <c r="S10" i="23" s="1"/>
  <c r="S12" i="23" s="1"/>
  <c r="S6" i="23"/>
  <c r="S9" i="23" s="1"/>
  <c r="S11" i="23" s="1"/>
  <c r="S8" i="21"/>
  <c r="S7" i="21"/>
  <c r="S10" i="21" s="1"/>
  <c r="S12" i="21" s="1"/>
  <c r="S6" i="21"/>
  <c r="S9" i="21" s="1"/>
  <c r="S11" i="21" s="1"/>
  <c r="S8" i="20"/>
  <c r="S7" i="20"/>
  <c r="S10" i="20" s="1"/>
  <c r="S12" i="20" s="1"/>
  <c r="S6" i="20"/>
  <c r="S9" i="20" s="1"/>
  <c r="S11" i="20" s="1"/>
  <c r="S8" i="19"/>
  <c r="S7" i="19"/>
  <c r="S10" i="19" s="1"/>
  <c r="S12" i="19" s="1"/>
  <c r="S6" i="19"/>
  <c r="S9" i="19" s="1"/>
  <c r="S11" i="19" s="1"/>
  <c r="S8" i="18"/>
  <c r="S10" i="18" s="1"/>
  <c r="S12" i="18" s="1"/>
  <c r="S7" i="18"/>
  <c r="S6" i="18"/>
  <c r="S8" i="17"/>
  <c r="S7" i="17"/>
  <c r="S10" i="17" s="1"/>
  <c r="S12" i="17" s="1"/>
  <c r="S6" i="17"/>
  <c r="S9" i="17" s="1"/>
  <c r="S11" i="17" s="1"/>
  <c r="S8" i="16"/>
  <c r="S7" i="16"/>
  <c r="S10" i="16" s="1"/>
  <c r="S12" i="16" s="1"/>
  <c r="S6" i="16"/>
  <c r="S9" i="16" s="1"/>
  <c r="S11" i="16" s="1"/>
  <c r="S10" i="14"/>
  <c r="S12" i="14" s="1"/>
  <c r="S8" i="14"/>
  <c r="S7" i="14"/>
  <c r="S6" i="14"/>
  <c r="S9" i="14" s="1"/>
  <c r="S11" i="14" s="1"/>
  <c r="S10" i="10"/>
  <c r="S12" i="10" s="1"/>
  <c r="S9" i="10"/>
  <c r="S11" i="10" s="1"/>
  <c r="S8" i="10"/>
  <c r="S7" i="10"/>
  <c r="S6" i="10"/>
  <c r="S8" i="9"/>
  <c r="S7" i="9"/>
  <c r="S10" i="9" s="1"/>
  <c r="S12" i="9" s="1"/>
  <c r="S6" i="9"/>
  <c r="S9" i="9" s="1"/>
  <c r="S11" i="9" s="1"/>
  <c r="S10" i="8"/>
  <c r="S12" i="8" s="1"/>
  <c r="S9" i="8"/>
  <c r="S11" i="8" s="1"/>
  <c r="S8" i="8"/>
  <c r="S7" i="8"/>
  <c r="S6" i="8"/>
  <c r="S8" i="7"/>
  <c r="S7" i="7"/>
  <c r="S10" i="7" s="1"/>
  <c r="S12" i="7" s="1"/>
  <c r="S6" i="7"/>
  <c r="S9" i="7" s="1"/>
  <c r="S11" i="7" s="1"/>
  <c r="S8" i="1"/>
  <c r="S7" i="1"/>
  <c r="S10" i="1" s="1"/>
  <c r="S12" i="1" s="1"/>
  <c r="S6" i="1"/>
  <c r="S9" i="1" s="1"/>
  <c r="S11" i="1" s="1"/>
  <c r="S10" i="27" l="1"/>
  <c r="S12" i="27" s="1"/>
  <c r="S9" i="25"/>
  <c r="S11" i="25" s="1"/>
  <c r="S9" i="18"/>
  <c r="S11" i="18" s="1"/>
  <c r="C16" i="61"/>
  <c r="E23" i="61"/>
  <c r="C13" i="61"/>
  <c r="E28" i="61"/>
  <c r="D15" i="61"/>
  <c r="E33" i="61"/>
  <c r="C31" i="61"/>
  <c r="D28" i="61"/>
  <c r="E25" i="61"/>
  <c r="C23" i="61"/>
  <c r="D20" i="61"/>
  <c r="E17" i="61"/>
  <c r="C15" i="61"/>
  <c r="D12" i="61"/>
  <c r="E9" i="61"/>
  <c r="C7" i="61"/>
  <c r="E4" i="61"/>
  <c r="D33" i="61"/>
  <c r="E30" i="61"/>
  <c r="C28" i="61"/>
  <c r="D25" i="61"/>
  <c r="E22" i="61"/>
  <c r="D17" i="61"/>
  <c r="E14" i="61"/>
  <c r="C12" i="61"/>
  <c r="D9" i="61"/>
  <c r="E6" i="61"/>
  <c r="D4" i="61"/>
  <c r="C5" i="61"/>
  <c r="D23" i="61"/>
  <c r="D7" i="61"/>
  <c r="C20" i="61"/>
  <c r="C8" i="61"/>
  <c r="D26" i="61"/>
  <c r="E15" i="61"/>
  <c r="C26" i="61"/>
  <c r="C18" i="61"/>
  <c r="C33" i="61"/>
  <c r="D30" i="61"/>
  <c r="E27" i="61"/>
  <c r="C25" i="61"/>
  <c r="D22" i="61"/>
  <c r="E19" i="61"/>
  <c r="C17" i="61"/>
  <c r="D14" i="61"/>
  <c r="E11" i="61"/>
  <c r="C9" i="61"/>
  <c r="D6" i="61"/>
  <c r="C4" i="61"/>
  <c r="D32" i="61"/>
  <c r="C27" i="61"/>
  <c r="E21" i="61"/>
  <c r="D16" i="61"/>
  <c r="C11" i="61"/>
  <c r="E5" i="61"/>
  <c r="C32" i="61"/>
  <c r="E26" i="61"/>
  <c r="D21" i="61"/>
  <c r="D13" i="61"/>
  <c r="D5" i="61"/>
  <c r="E31" i="61"/>
  <c r="C21" i="61"/>
  <c r="E7" i="61"/>
  <c r="E12" i="61"/>
  <c r="E32" i="61"/>
  <c r="C30" i="61"/>
  <c r="D27" i="61"/>
  <c r="E24" i="61"/>
  <c r="C22" i="61"/>
  <c r="D19" i="61"/>
  <c r="E16" i="61"/>
  <c r="C14" i="61"/>
  <c r="D11" i="61"/>
  <c r="E8" i="61"/>
  <c r="C6" i="61"/>
  <c r="E29" i="61"/>
  <c r="D24" i="61"/>
  <c r="C19" i="61"/>
  <c r="E13" i="61"/>
  <c r="D8" i="61"/>
  <c r="E3" i="61"/>
  <c r="D29" i="61"/>
  <c r="C24" i="61"/>
  <c r="E18" i="61"/>
  <c r="E10" i="61"/>
  <c r="D3" i="61"/>
  <c r="C29" i="61"/>
  <c r="D18" i="61"/>
  <c r="D10" i="61"/>
  <c r="C3" i="61"/>
  <c r="D31" i="61"/>
  <c r="E20" i="61"/>
  <c r="C10" i="61"/>
  <c r="M32" i="62"/>
  <c r="M28" i="62"/>
  <c r="M24" i="62"/>
  <c r="M20" i="62"/>
  <c r="R16" i="62"/>
  <c r="C13" i="62"/>
  <c r="R35" i="62"/>
  <c r="F33" i="62"/>
  <c r="L30" i="62"/>
  <c r="R27" i="62"/>
  <c r="F25" i="62"/>
  <c r="L22" i="62"/>
  <c r="Q34" i="62"/>
  <c r="Q30" i="62"/>
  <c r="Q26" i="62"/>
  <c r="Q22" i="62"/>
  <c r="C34" i="62"/>
  <c r="C30" i="62"/>
  <c r="C26" i="62"/>
  <c r="C22" i="62"/>
  <c r="C18" i="62"/>
  <c r="F14" i="62"/>
  <c r="K10" i="62"/>
  <c r="O6" i="62"/>
  <c r="L14" i="62"/>
  <c r="N8" i="62"/>
  <c r="H34" i="62"/>
  <c r="N31" i="62"/>
  <c r="B29" i="62"/>
  <c r="H26" i="62"/>
  <c r="N23" i="62"/>
  <c r="B21" i="62"/>
  <c r="H17" i="62"/>
  <c r="J11" i="62"/>
  <c r="G6" i="62"/>
  <c r="L20" i="62"/>
  <c r="J8" i="62"/>
  <c r="D26" i="62"/>
  <c r="J16" i="62"/>
  <c r="P33" i="62"/>
  <c r="P19" i="62"/>
  <c r="H14" i="62"/>
  <c r="F8" i="62"/>
  <c r="J29" i="62"/>
  <c r="B14" i="62"/>
  <c r="B13" i="62"/>
  <c r="J21" i="62"/>
  <c r="F9" i="62"/>
  <c r="D33" i="62"/>
  <c r="Q18" i="62"/>
  <c r="M10" i="62"/>
  <c r="L5" i="62"/>
  <c r="P22" i="62"/>
  <c r="B16" i="62"/>
  <c r="L10" i="62"/>
  <c r="B5" i="62"/>
  <c r="F10" i="62"/>
  <c r="H11" i="62"/>
  <c r="L17" i="62"/>
  <c r="D29" i="62"/>
  <c r="P34" i="62"/>
  <c r="N14" i="62"/>
  <c r="P15" i="62"/>
  <c r="D8" i="62"/>
  <c r="P32" i="62"/>
  <c r="J14" i="62"/>
  <c r="M34" i="62"/>
  <c r="M26" i="62"/>
  <c r="Q14" i="62"/>
  <c r="L34" i="62"/>
  <c r="L26" i="62"/>
  <c r="F21" i="62"/>
  <c r="Q28" i="62"/>
  <c r="C32" i="62"/>
  <c r="G16" i="62"/>
  <c r="O8" i="62"/>
  <c r="N35" i="62"/>
  <c r="B25" i="62"/>
  <c r="D34" i="62"/>
  <c r="L11" i="62"/>
  <c r="J6" i="62"/>
  <c r="P18" i="62"/>
  <c r="G30" i="62"/>
  <c r="K14" i="62"/>
  <c r="L31" i="62"/>
  <c r="F26" i="62"/>
  <c r="K28" i="62"/>
  <c r="O35" i="62"/>
  <c r="O19" i="62"/>
  <c r="C8" i="62"/>
  <c r="N32" i="62"/>
  <c r="B22" i="62"/>
  <c r="J26" i="62"/>
  <c r="K18" i="62"/>
  <c r="G5" i="62"/>
  <c r="M7" i="62"/>
  <c r="M11" i="62"/>
  <c r="L12" i="62"/>
  <c r="G32" i="62"/>
  <c r="G28" i="62"/>
  <c r="G24" i="62"/>
  <c r="G20" i="62"/>
  <c r="L16" i="62"/>
  <c r="O12" i="62"/>
  <c r="L35" i="62"/>
  <c r="R32" i="62"/>
  <c r="F30" i="62"/>
  <c r="L27" i="62"/>
  <c r="R24" i="62"/>
  <c r="F22" i="62"/>
  <c r="K34" i="62"/>
  <c r="K30" i="62"/>
  <c r="K26" i="62"/>
  <c r="K22" i="62"/>
  <c r="O33" i="62"/>
  <c r="O29" i="62"/>
  <c r="O25" i="62"/>
  <c r="O21" i="62"/>
  <c r="O17" i="62"/>
  <c r="Q13" i="62"/>
  <c r="C10" i="62"/>
  <c r="M5" i="62"/>
  <c r="P13" i="62"/>
  <c r="B8" i="62"/>
  <c r="B34" i="62"/>
  <c r="H31" i="62"/>
  <c r="N28" i="62"/>
  <c r="B26" i="62"/>
  <c r="H23" i="62"/>
  <c r="N20" i="62"/>
  <c r="M16" i="62"/>
  <c r="P10" i="62"/>
  <c r="J34" i="62"/>
  <c r="R19" i="62"/>
  <c r="R6" i="62"/>
  <c r="D24" i="62"/>
  <c r="O15" i="62"/>
  <c r="P31" i="62"/>
  <c r="D19" i="62"/>
  <c r="L13" i="62"/>
  <c r="P7" i="62"/>
  <c r="J25" i="62"/>
  <c r="N12" i="62"/>
  <c r="G10" i="62"/>
  <c r="R18" i="62"/>
  <c r="M6" i="62"/>
  <c r="D31" i="62"/>
  <c r="K17" i="62"/>
  <c r="Q9" i="62"/>
  <c r="C5" i="62"/>
  <c r="P20" i="62"/>
  <c r="H15" i="62"/>
  <c r="P9" i="62"/>
  <c r="R17" i="62"/>
  <c r="Q6" i="62"/>
  <c r="J23" i="62"/>
  <c r="N11" i="62"/>
  <c r="P16" i="62"/>
  <c r="D20" i="62"/>
  <c r="D9" i="62"/>
  <c r="C16" i="62"/>
  <c r="J19" i="62"/>
  <c r="M30" i="62"/>
  <c r="M22" i="62"/>
  <c r="C11" i="62"/>
  <c r="R31" i="62"/>
  <c r="R23" i="62"/>
  <c r="Q24" i="62"/>
  <c r="C28" i="62"/>
  <c r="K12" i="62"/>
  <c r="N18" i="62"/>
  <c r="B33" i="62"/>
  <c r="H22" i="62"/>
  <c r="Q19" i="62"/>
  <c r="O5" i="62"/>
  <c r="P14" i="62"/>
  <c r="P30" i="62"/>
  <c r="H12" i="62"/>
  <c r="G34" i="62"/>
  <c r="G18" i="62"/>
  <c r="R28" i="62"/>
  <c r="R20" i="62"/>
  <c r="K24" i="62"/>
  <c r="O31" i="62"/>
  <c r="O23" i="62"/>
  <c r="Q11" i="62"/>
  <c r="N17" i="62"/>
  <c r="N24" i="62"/>
  <c r="B19" i="62"/>
  <c r="D15" i="62"/>
  <c r="P23" i="62"/>
  <c r="F18" i="62"/>
  <c r="P5" i="62"/>
  <c r="D23" i="62"/>
  <c r="D18" i="62"/>
  <c r="K6" i="62"/>
  <c r="M35" i="62"/>
  <c r="M31" i="62"/>
  <c r="M27" i="62"/>
  <c r="M23" i="62"/>
  <c r="M19" i="62"/>
  <c r="Q15" i="62"/>
  <c r="C12" i="62"/>
  <c r="F35" i="62"/>
  <c r="L32" i="62"/>
  <c r="R29" i="62"/>
  <c r="F27" i="62"/>
  <c r="L24" i="62"/>
  <c r="R21" i="62"/>
  <c r="Q33" i="62"/>
  <c r="Q29" i="62"/>
  <c r="Q25" i="62"/>
  <c r="Q21" i="62"/>
  <c r="C33" i="62"/>
  <c r="C29" i="62"/>
  <c r="C25" i="62"/>
  <c r="C21" i="62"/>
  <c r="B17" i="62"/>
  <c r="K13" i="62"/>
  <c r="O9" i="62"/>
  <c r="F5" i="62"/>
  <c r="D13" i="62"/>
  <c r="H7" i="62"/>
  <c r="N33" i="62"/>
  <c r="B31" i="62"/>
  <c r="H28" i="62"/>
  <c r="N25" i="62"/>
  <c r="B23" i="62"/>
  <c r="H20" i="62"/>
  <c r="R15" i="62"/>
  <c r="B10" i="62"/>
  <c r="J32" i="62"/>
  <c r="F19" i="62"/>
  <c r="K9" i="62"/>
  <c r="D22" i="62"/>
  <c r="C15" i="62"/>
  <c r="P29" i="62"/>
  <c r="J18" i="62"/>
  <c r="R12" i="62"/>
  <c r="F7" i="62"/>
  <c r="J7" i="62"/>
  <c r="L8" i="62"/>
  <c r="R13" i="62"/>
  <c r="M18" i="62"/>
  <c r="F29" i="62"/>
  <c r="Q32" i="62"/>
  <c r="C24" i="62"/>
  <c r="P11" i="62"/>
  <c r="H30" i="62"/>
  <c r="R14" i="62"/>
  <c r="J28" i="62"/>
  <c r="G12" i="62"/>
  <c r="C17" i="62"/>
  <c r="M8" i="62"/>
  <c r="D25" i="62"/>
  <c r="K7" i="62"/>
  <c r="G26" i="62"/>
  <c r="F34" i="62"/>
  <c r="K32" i="62"/>
  <c r="M15" i="62"/>
  <c r="H27" i="62"/>
  <c r="H8" i="62"/>
  <c r="H16" i="62"/>
  <c r="D7" i="62"/>
  <c r="G35" i="62"/>
  <c r="G31" i="62"/>
  <c r="G27" i="62"/>
  <c r="G23" i="62"/>
  <c r="G19" i="62"/>
  <c r="K15" i="62"/>
  <c r="O11" i="62"/>
  <c r="R34" i="62"/>
  <c r="F32" i="62"/>
  <c r="L29" i="62"/>
  <c r="R26" i="62"/>
  <c r="F24" i="62"/>
  <c r="L21" i="62"/>
  <c r="K33" i="62"/>
  <c r="K29" i="62"/>
  <c r="K25" i="62"/>
  <c r="K21" i="62"/>
  <c r="O32" i="62"/>
  <c r="O28" i="62"/>
  <c r="O24" i="62"/>
  <c r="O20" i="62"/>
  <c r="N16" i="62"/>
  <c r="Q12" i="62"/>
  <c r="C9" i="62"/>
  <c r="B20" i="62"/>
  <c r="J12" i="62"/>
  <c r="N6" i="62"/>
  <c r="H33" i="62"/>
  <c r="N30" i="62"/>
  <c r="B28" i="62"/>
  <c r="H25" i="62"/>
  <c r="N22" i="62"/>
  <c r="N19" i="62"/>
  <c r="F15" i="62"/>
  <c r="H9" i="62"/>
  <c r="J30" i="62"/>
  <c r="L18" i="62"/>
  <c r="F6" i="62"/>
  <c r="K20" i="62"/>
  <c r="M13" i="62"/>
  <c r="P27" i="62"/>
  <c r="P17" i="62"/>
  <c r="F12" i="62"/>
  <c r="P6" i="62"/>
  <c r="F20" i="62"/>
  <c r="R9" i="62"/>
  <c r="Q5" i="62"/>
  <c r="D16" i="62"/>
  <c r="R8" i="62"/>
  <c r="D27" i="62"/>
  <c r="K8" i="62"/>
  <c r="H19" i="62"/>
  <c r="L7" i="62"/>
  <c r="B30" i="62"/>
  <c r="D32" i="62"/>
  <c r="H13" i="62"/>
  <c r="L9" i="62"/>
  <c r="M33" i="62"/>
  <c r="M29" i="62"/>
  <c r="M25" i="62"/>
  <c r="M21" i="62"/>
  <c r="M17" i="62"/>
  <c r="D14" i="62"/>
  <c r="M9" i="62"/>
  <c r="R33" i="62"/>
  <c r="F31" i="62"/>
  <c r="L28" i="62"/>
  <c r="R25" i="62"/>
  <c r="F23" i="62"/>
  <c r="Q35" i="62"/>
  <c r="Q31" i="62"/>
  <c r="Q27" i="62"/>
  <c r="Q23" i="62"/>
  <c r="C35" i="62"/>
  <c r="C31" i="62"/>
  <c r="C27" i="62"/>
  <c r="C23" i="62"/>
  <c r="C19" i="62"/>
  <c r="G15" i="62"/>
  <c r="K11" i="62"/>
  <c r="O7" i="62"/>
  <c r="F16" i="62"/>
  <c r="J10" i="62"/>
  <c r="B35" i="62"/>
  <c r="H32" i="62"/>
  <c r="N29" i="62"/>
  <c r="B27" i="62"/>
  <c r="H24" i="62"/>
  <c r="N21" i="62"/>
  <c r="H18" i="62"/>
  <c r="P12" i="62"/>
  <c r="N7" i="62"/>
  <c r="J24" i="62"/>
  <c r="N13" i="62"/>
  <c r="D30" i="62"/>
  <c r="Q17" i="62"/>
  <c r="G7" i="62"/>
  <c r="P21" i="62"/>
  <c r="N15" i="62"/>
  <c r="J9" i="62"/>
  <c r="J33" i="62"/>
  <c r="Q16" i="62"/>
  <c r="C6" i="62"/>
  <c r="J35" i="62"/>
  <c r="B12" i="62"/>
  <c r="Q7" i="62"/>
  <c r="D21" i="62"/>
  <c r="M12" i="62"/>
  <c r="L6" i="62"/>
  <c r="P26" i="62"/>
  <c r="J17" i="62"/>
  <c r="R11" i="62"/>
  <c r="R5" i="62"/>
  <c r="R7" i="62"/>
  <c r="P24" i="62"/>
  <c r="F11" i="62"/>
  <c r="J5" i="62"/>
  <c r="Q20" i="62"/>
  <c r="N27" i="62"/>
  <c r="B9" i="62"/>
  <c r="K16" i="62"/>
  <c r="P25" i="62"/>
  <c r="L19" i="62"/>
  <c r="O14" i="62"/>
  <c r="F13" i="62"/>
  <c r="G22" i="62"/>
  <c r="O10" i="62"/>
  <c r="L23" i="62"/>
  <c r="O27" i="62"/>
  <c r="D11" i="62"/>
  <c r="J13" i="62"/>
  <c r="R10" i="62"/>
  <c r="P28" i="62"/>
  <c r="G33" i="62"/>
  <c r="G29" i="62"/>
  <c r="G25" i="62"/>
  <c r="G21" i="62"/>
  <c r="G17" i="62"/>
  <c r="O13" i="62"/>
  <c r="G9" i="62"/>
  <c r="L33" i="62"/>
  <c r="R30" i="62"/>
  <c r="F28" i="62"/>
  <c r="L25" i="62"/>
  <c r="R22" i="62"/>
  <c r="K35" i="62"/>
  <c r="K31" i="62"/>
  <c r="K27" i="62"/>
  <c r="K23" i="62"/>
  <c r="O34" i="62"/>
  <c r="O30" i="62"/>
  <c r="O26" i="62"/>
  <c r="O22" i="62"/>
  <c r="O18" i="62"/>
  <c r="M14" i="62"/>
  <c r="Q10" i="62"/>
  <c r="C7" i="62"/>
  <c r="L15" i="62"/>
  <c r="N9" i="62"/>
  <c r="N34" i="62"/>
  <c r="B32" i="62"/>
  <c r="H29" i="62"/>
  <c r="N26" i="62"/>
  <c r="B24" i="62"/>
  <c r="H21" i="62"/>
  <c r="B18" i="62"/>
  <c r="D12" i="62"/>
  <c r="B7" i="62"/>
  <c r="J22" i="62"/>
  <c r="B11" i="62"/>
  <c r="D28" i="62"/>
  <c r="D17" i="62"/>
  <c r="P35" i="62"/>
  <c r="J20" i="62"/>
  <c r="B15" i="62"/>
  <c r="P8" i="62"/>
  <c r="J31" i="62"/>
  <c r="J15" i="62"/>
  <c r="N5" i="62"/>
  <c r="J27" i="62"/>
  <c r="N10" i="62"/>
  <c r="D35" i="62"/>
  <c r="K19" i="62"/>
  <c r="G11" i="62"/>
  <c r="B6" i="62"/>
  <c r="O16" i="62"/>
  <c r="K5" i="62"/>
  <c r="C20" i="62"/>
  <c r="Q8" i="62"/>
  <c r="H35" i="62"/>
  <c r="G8" i="62"/>
  <c r="G13" i="62"/>
  <c r="C34" i="61" l="1"/>
  <c r="D34" i="61"/>
  <c r="E34" i="61"/>
  <c r="I10" i="62"/>
  <c r="S5" i="62"/>
  <c r="J36" i="62"/>
  <c r="S36" i="62" s="1"/>
  <c r="S14" i="62"/>
  <c r="E5" i="62"/>
  <c r="K36" i="62"/>
  <c r="R36" i="62"/>
  <c r="I11" i="62"/>
  <c r="I13" i="62"/>
  <c r="E16" i="62"/>
  <c r="S17" i="62"/>
  <c r="S19" i="62"/>
  <c r="L36" i="62"/>
  <c r="E6" i="62"/>
  <c r="S6" i="62"/>
  <c r="I9" i="62"/>
  <c r="E12" i="62"/>
  <c r="S21" i="62"/>
  <c r="S27" i="62"/>
  <c r="S35" i="62"/>
  <c r="P36" i="62"/>
  <c r="Q36" i="62"/>
  <c r="S7" i="62"/>
  <c r="E13" i="62"/>
  <c r="N36" i="62"/>
  <c r="E14" i="62"/>
  <c r="S15" i="62"/>
  <c r="I18" i="62"/>
  <c r="I20" i="62"/>
  <c r="S23" i="62"/>
  <c r="S25" i="62"/>
  <c r="S29" i="62"/>
  <c r="S31" i="62"/>
  <c r="S33" i="62"/>
  <c r="O36" i="62"/>
  <c r="I7" i="62"/>
  <c r="I8" i="62"/>
  <c r="S9" i="62"/>
  <c r="I12" i="62"/>
  <c r="E15" i="62"/>
  <c r="S18" i="62"/>
  <c r="S20" i="62"/>
  <c r="S16" i="62"/>
  <c r="I6" i="62"/>
  <c r="S8" i="62"/>
  <c r="E11" i="62"/>
  <c r="I19" i="62"/>
  <c r="S22" i="62"/>
  <c r="S24" i="62"/>
  <c r="S26" i="62"/>
  <c r="S28" i="62"/>
  <c r="S30" i="62"/>
  <c r="S32" i="62"/>
  <c r="S34" i="62"/>
  <c r="E7" i="62"/>
  <c r="E9" i="62"/>
  <c r="E10" i="62"/>
  <c r="S11" i="62"/>
  <c r="S13" i="62"/>
  <c r="I15" i="62"/>
  <c r="E18" i="62"/>
  <c r="E19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8" i="62"/>
  <c r="S10" i="62"/>
  <c r="S12" i="62"/>
  <c r="E20" i="62"/>
  <c r="I5" i="62"/>
  <c r="M36" i="62"/>
  <c r="I14" i="62"/>
  <c r="E17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17" i="62"/>
  <c r="K141" i="58"/>
  <c r="K140" i="58"/>
  <c r="K86" i="58"/>
  <c r="K85" i="58"/>
  <c r="K29" i="58"/>
  <c r="K28" i="58"/>
  <c r="L2" i="61" l="1"/>
  <c r="L4" i="61"/>
  <c r="L3" i="61"/>
  <c r="E36" i="62"/>
  <c r="I36" i="62"/>
  <c r="K141" i="57"/>
  <c r="K140" i="57"/>
  <c r="K86" i="57"/>
  <c r="K85" i="57"/>
  <c r="K29" i="57"/>
  <c r="K28" i="57"/>
  <c r="K141" i="39" l="1"/>
  <c r="K140" i="39"/>
  <c r="K86" i="39"/>
  <c r="K85" i="39"/>
  <c r="K29" i="39"/>
  <c r="K28" i="39"/>
  <c r="K141" i="38"/>
  <c r="K140" i="38"/>
  <c r="K86" i="38"/>
  <c r="K85" i="38"/>
  <c r="K29" i="38"/>
  <c r="K28" i="38"/>
  <c r="K29" i="37" l="1"/>
  <c r="K141" i="36" l="1"/>
  <c r="K140" i="36"/>
  <c r="K86" i="36"/>
  <c r="K85" i="36"/>
  <c r="K29" i="36"/>
  <c r="K28" i="36"/>
  <c r="K141" i="35" l="1"/>
  <c r="K140" i="35"/>
  <c r="K86" i="35"/>
  <c r="K85" i="35"/>
  <c r="K29" i="35"/>
  <c r="K28" i="35"/>
  <c r="K141" i="34"/>
  <c r="K140" i="34"/>
  <c r="K86" i="34"/>
  <c r="K85" i="34"/>
  <c r="K29" i="34"/>
  <c r="K28" i="34"/>
  <c r="K29" i="33"/>
  <c r="K28" i="33"/>
  <c r="K86" i="33"/>
  <c r="K85" i="33"/>
  <c r="K141" i="33"/>
  <c r="K140" i="33"/>
  <c r="K141" i="32"/>
  <c r="K140" i="32"/>
  <c r="K86" i="32"/>
  <c r="K85" i="32"/>
  <c r="K29" i="32"/>
  <c r="K28" i="32"/>
  <c r="K141" i="31"/>
  <c r="K140" i="31"/>
  <c r="K86" i="31"/>
  <c r="K85" i="31"/>
  <c r="K29" i="31"/>
  <c r="K28" i="31"/>
  <c r="K141" i="30"/>
  <c r="K140" i="30"/>
  <c r="K86" i="30"/>
  <c r="K85" i="30"/>
  <c r="K29" i="30"/>
  <c r="K28" i="30"/>
  <c r="K141" i="29"/>
  <c r="K140" i="29"/>
  <c r="K86" i="29"/>
  <c r="K85" i="29"/>
  <c r="K29" i="29"/>
  <c r="K28" i="29"/>
  <c r="K141" i="28" l="1"/>
  <c r="K140" i="28"/>
  <c r="K86" i="28"/>
  <c r="K85" i="28"/>
  <c r="K29" i="28"/>
  <c r="K28" i="28"/>
  <c r="K141" i="27"/>
  <c r="K140" i="27"/>
  <c r="K86" i="27"/>
  <c r="K85" i="27"/>
  <c r="K29" i="27"/>
  <c r="K28" i="27"/>
  <c r="K141" i="26"/>
  <c r="K140" i="26"/>
  <c r="K86" i="26"/>
  <c r="K85" i="26"/>
  <c r="K29" i="26"/>
  <c r="K28" i="26"/>
  <c r="K141" i="25"/>
  <c r="K140" i="25"/>
  <c r="K86" i="25"/>
  <c r="K85" i="25"/>
  <c r="K29" i="25"/>
  <c r="K28" i="25"/>
  <c r="K141" i="24"/>
  <c r="K140" i="24"/>
  <c r="K86" i="24"/>
  <c r="K85" i="24"/>
  <c r="K29" i="24"/>
  <c r="K28" i="24"/>
  <c r="K141" i="23"/>
  <c r="K140" i="23"/>
  <c r="K86" i="23"/>
  <c r="K85" i="23"/>
  <c r="K29" i="23"/>
  <c r="K28" i="23"/>
  <c r="K141" i="21" l="1"/>
  <c r="K140" i="21"/>
  <c r="K86" i="21"/>
  <c r="K85" i="21"/>
  <c r="K29" i="21"/>
  <c r="K28" i="21"/>
  <c r="K141" i="20"/>
  <c r="K140" i="20"/>
  <c r="K86" i="20"/>
  <c r="K85" i="20"/>
  <c r="K29" i="20"/>
  <c r="K28" i="20"/>
  <c r="K141" i="19"/>
  <c r="K140" i="19"/>
  <c r="K86" i="19"/>
  <c r="K85" i="19"/>
  <c r="K29" i="19"/>
  <c r="K28" i="19"/>
  <c r="K141" i="18"/>
  <c r="K140" i="18"/>
  <c r="K86" i="18"/>
  <c r="K85" i="18"/>
  <c r="K28" i="18"/>
  <c r="K141" i="17"/>
  <c r="K140" i="17"/>
  <c r="K86" i="17"/>
  <c r="K85" i="17"/>
  <c r="K29" i="17"/>
  <c r="K28" i="17"/>
  <c r="K29" i="16"/>
  <c r="K28" i="16"/>
  <c r="K86" i="16"/>
  <c r="K85" i="16"/>
  <c r="K141" i="16"/>
  <c r="K140" i="16"/>
  <c r="K141" i="14"/>
  <c r="K140" i="14"/>
  <c r="K86" i="14"/>
  <c r="K85" i="14"/>
  <c r="K29" i="14"/>
  <c r="K28" i="14"/>
  <c r="K29" i="8" l="1"/>
  <c r="K28" i="8"/>
  <c r="K141" i="7"/>
  <c r="K140" i="7"/>
  <c r="K29" i="10" l="1"/>
  <c r="K28" i="10"/>
  <c r="K29" i="9"/>
  <c r="K28" i="9"/>
  <c r="K141" i="9"/>
  <c r="K140" i="9"/>
  <c r="K86" i="9"/>
  <c r="K85" i="9"/>
  <c r="K141" i="8"/>
  <c r="K140" i="8"/>
  <c r="K86" i="8"/>
  <c r="K85" i="8"/>
  <c r="K28" i="7"/>
  <c r="K29" i="7"/>
  <c r="K141" i="1"/>
  <c r="K140" i="1"/>
  <c r="K86" i="1"/>
  <c r="K85" i="1"/>
  <c r="K29" i="1"/>
  <c r="K28" i="1"/>
  <c r="F171" i="58" l="1"/>
  <c r="E171" i="58"/>
  <c r="D171" i="58"/>
  <c r="F170" i="58"/>
  <c r="E170" i="58"/>
  <c r="D170" i="58"/>
  <c r="F169" i="58"/>
  <c r="E169" i="58"/>
  <c r="D169" i="58"/>
  <c r="K135" i="58"/>
  <c r="K133" i="58"/>
  <c r="J125" i="58"/>
  <c r="J124" i="58"/>
  <c r="O139" i="58" s="1"/>
  <c r="J123" i="58"/>
  <c r="J122" i="58"/>
  <c r="J121" i="58"/>
  <c r="O136" i="58" s="1"/>
  <c r="J120" i="58"/>
  <c r="J119" i="58"/>
  <c r="K80" i="58"/>
  <c r="K78" i="58"/>
  <c r="J70" i="58"/>
  <c r="J69" i="58"/>
  <c r="J68" i="58"/>
  <c r="O83" i="58" s="1"/>
  <c r="J67" i="58"/>
  <c r="J66" i="58"/>
  <c r="J65" i="58"/>
  <c r="J64" i="58"/>
  <c r="K23" i="58"/>
  <c r="K21" i="58"/>
  <c r="J13" i="58"/>
  <c r="J12" i="58"/>
  <c r="J11" i="58"/>
  <c r="J10" i="58"/>
  <c r="J9" i="58"/>
  <c r="J8" i="58"/>
  <c r="J7" i="58"/>
  <c r="F171" i="57"/>
  <c r="E171" i="57"/>
  <c r="D171" i="57"/>
  <c r="F170" i="57"/>
  <c r="E170" i="57"/>
  <c r="D170" i="57"/>
  <c r="F169" i="57"/>
  <c r="E169" i="57"/>
  <c r="D169" i="57"/>
  <c r="K135" i="57"/>
  <c r="K133" i="57"/>
  <c r="J125" i="57"/>
  <c r="J124" i="57"/>
  <c r="O139" i="57" s="1"/>
  <c r="J123" i="57"/>
  <c r="J122" i="57"/>
  <c r="J121" i="57"/>
  <c r="J120" i="57"/>
  <c r="J119" i="57"/>
  <c r="K80" i="57"/>
  <c r="K78" i="57"/>
  <c r="J70" i="57"/>
  <c r="J69" i="57"/>
  <c r="J68" i="57"/>
  <c r="J67" i="57"/>
  <c r="J66" i="57"/>
  <c r="J65" i="57"/>
  <c r="J64" i="57"/>
  <c r="K23" i="57"/>
  <c r="K21" i="57"/>
  <c r="J13" i="57"/>
  <c r="J12" i="57"/>
  <c r="O27" i="57" s="1"/>
  <c r="J11" i="57"/>
  <c r="J10" i="57"/>
  <c r="J9" i="57"/>
  <c r="J8" i="57"/>
  <c r="J7" i="57"/>
  <c r="K135" i="39"/>
  <c r="K133" i="39"/>
  <c r="J125" i="39"/>
  <c r="J124" i="39"/>
  <c r="O139" i="39" s="1"/>
  <c r="J123" i="39"/>
  <c r="J122" i="39"/>
  <c r="J121" i="39"/>
  <c r="J120" i="39"/>
  <c r="J119" i="39"/>
  <c r="K80" i="39"/>
  <c r="K78" i="39"/>
  <c r="J70" i="39"/>
  <c r="J69" i="39"/>
  <c r="O84" i="39" s="1"/>
  <c r="J68" i="39"/>
  <c r="J67" i="39"/>
  <c r="J66" i="39"/>
  <c r="J65" i="39"/>
  <c r="J64" i="39"/>
  <c r="K23" i="39"/>
  <c r="K21" i="39"/>
  <c r="J13" i="39"/>
  <c r="J12" i="39"/>
  <c r="J11" i="39"/>
  <c r="J10" i="39"/>
  <c r="J9" i="39"/>
  <c r="J8" i="39"/>
  <c r="J7" i="39"/>
  <c r="K135" i="38"/>
  <c r="K133" i="38"/>
  <c r="J125" i="38"/>
  <c r="J124" i="38"/>
  <c r="J123" i="38"/>
  <c r="J122" i="38"/>
  <c r="J121" i="38"/>
  <c r="J120" i="38"/>
  <c r="J119" i="38"/>
  <c r="K80" i="38"/>
  <c r="K78" i="38"/>
  <c r="J70" i="38"/>
  <c r="J69" i="38"/>
  <c r="J68" i="38"/>
  <c r="J67" i="38"/>
  <c r="J66" i="38"/>
  <c r="J65" i="38"/>
  <c r="J64" i="38"/>
  <c r="K23" i="38"/>
  <c r="K21" i="38"/>
  <c r="J13" i="38"/>
  <c r="J12" i="38"/>
  <c r="J11" i="38"/>
  <c r="J10" i="38"/>
  <c r="J9" i="38"/>
  <c r="J8" i="38"/>
  <c r="J7" i="38"/>
  <c r="K135" i="37"/>
  <c r="K133" i="37"/>
  <c r="J125" i="37"/>
  <c r="J124" i="37"/>
  <c r="J123" i="37"/>
  <c r="J122" i="37"/>
  <c r="J121" i="37"/>
  <c r="O136" i="37" s="1"/>
  <c r="J120" i="37"/>
  <c r="J119" i="37"/>
  <c r="K80" i="37"/>
  <c r="K78" i="37"/>
  <c r="J70" i="37"/>
  <c r="J69" i="37"/>
  <c r="J68" i="37"/>
  <c r="J67" i="37"/>
  <c r="J66" i="37"/>
  <c r="J65" i="37"/>
  <c r="J64" i="37"/>
  <c r="K23" i="37"/>
  <c r="K21" i="37"/>
  <c r="J13" i="37"/>
  <c r="J12" i="37"/>
  <c r="J11" i="37"/>
  <c r="J10" i="37"/>
  <c r="J9" i="37"/>
  <c r="J8" i="37"/>
  <c r="J7" i="37"/>
  <c r="K135" i="36"/>
  <c r="K133" i="36"/>
  <c r="J125" i="36"/>
  <c r="J124" i="36"/>
  <c r="J123" i="36"/>
  <c r="J122" i="36"/>
  <c r="J121" i="36"/>
  <c r="O136" i="36" s="1"/>
  <c r="J120" i="36"/>
  <c r="J119" i="36"/>
  <c r="K80" i="36"/>
  <c r="K78" i="36"/>
  <c r="J70" i="36"/>
  <c r="J69" i="36"/>
  <c r="J68" i="36"/>
  <c r="O83" i="36" s="1"/>
  <c r="J67" i="36"/>
  <c r="J66" i="36"/>
  <c r="J65" i="36"/>
  <c r="J64" i="36"/>
  <c r="O27" i="36"/>
  <c r="K23" i="36"/>
  <c r="K21" i="36"/>
  <c r="J13" i="36"/>
  <c r="J12" i="36"/>
  <c r="J11" i="36"/>
  <c r="O26" i="36" s="1"/>
  <c r="J10" i="36"/>
  <c r="J9" i="36"/>
  <c r="J8" i="36"/>
  <c r="J7" i="36"/>
  <c r="K135" i="35"/>
  <c r="K133" i="35"/>
  <c r="J125" i="35"/>
  <c r="J124" i="35"/>
  <c r="J123" i="35"/>
  <c r="J122" i="35"/>
  <c r="J121" i="35"/>
  <c r="J120" i="35"/>
  <c r="J119" i="35"/>
  <c r="K80" i="35"/>
  <c r="K78" i="35"/>
  <c r="J70" i="35"/>
  <c r="J69" i="35"/>
  <c r="O84" i="35" s="1"/>
  <c r="J68" i="35"/>
  <c r="J67" i="35"/>
  <c r="O82" i="35" s="1"/>
  <c r="J66" i="35"/>
  <c r="J65" i="35"/>
  <c r="J64" i="35"/>
  <c r="O27" i="35"/>
  <c r="O26" i="35"/>
  <c r="K23" i="35"/>
  <c r="K21" i="35"/>
  <c r="J13" i="35"/>
  <c r="J12" i="35"/>
  <c r="J11" i="35"/>
  <c r="J10" i="35"/>
  <c r="O25" i="35" s="1"/>
  <c r="J9" i="35"/>
  <c r="J8" i="35"/>
  <c r="J7" i="35"/>
  <c r="K135" i="34"/>
  <c r="K133" i="34"/>
  <c r="J125" i="34"/>
  <c r="J124" i="34"/>
  <c r="J123" i="34"/>
  <c r="O138" i="34" s="1"/>
  <c r="J122" i="34"/>
  <c r="J121" i="34"/>
  <c r="J120" i="34"/>
  <c r="J119" i="34"/>
  <c r="K80" i="34"/>
  <c r="K78" i="34"/>
  <c r="J70" i="34"/>
  <c r="J69" i="34"/>
  <c r="J68" i="34"/>
  <c r="J67" i="34"/>
  <c r="J66" i="34"/>
  <c r="J65" i="34"/>
  <c r="J64" i="34"/>
  <c r="K23" i="34"/>
  <c r="K21" i="34"/>
  <c r="J13" i="34"/>
  <c r="O28" i="34" s="1"/>
  <c r="J12" i="34"/>
  <c r="J11" i="34"/>
  <c r="O26" i="34" s="1"/>
  <c r="J10" i="34"/>
  <c r="J9" i="34"/>
  <c r="J8" i="34"/>
  <c r="J7" i="34"/>
  <c r="K135" i="33"/>
  <c r="K133" i="33"/>
  <c r="J125" i="33"/>
  <c r="J124" i="33"/>
  <c r="J123" i="33"/>
  <c r="J122" i="33"/>
  <c r="J121" i="33"/>
  <c r="J120" i="33"/>
  <c r="J119" i="33"/>
  <c r="K80" i="33"/>
  <c r="K78" i="33"/>
  <c r="J70" i="33"/>
  <c r="O85" i="33" s="1"/>
  <c r="J69" i="33"/>
  <c r="J68" i="33"/>
  <c r="O83" i="33" s="1"/>
  <c r="J67" i="33"/>
  <c r="J66" i="33"/>
  <c r="J65" i="33"/>
  <c r="J64" i="33"/>
  <c r="K23" i="33"/>
  <c r="K21" i="33"/>
  <c r="J13" i="33"/>
  <c r="J12" i="33"/>
  <c r="J11" i="33"/>
  <c r="J10" i="33"/>
  <c r="O25" i="33" s="1"/>
  <c r="J9" i="33"/>
  <c r="J8" i="33"/>
  <c r="J7" i="33"/>
  <c r="K135" i="32"/>
  <c r="K133" i="32"/>
  <c r="J125" i="32"/>
  <c r="J124" i="32"/>
  <c r="J123" i="32"/>
  <c r="J122" i="32"/>
  <c r="O137" i="32" s="1"/>
  <c r="J121" i="32"/>
  <c r="J120" i="32"/>
  <c r="J119" i="32"/>
  <c r="K80" i="32"/>
  <c r="K78" i="32"/>
  <c r="J70" i="32"/>
  <c r="J69" i="32"/>
  <c r="J68" i="32"/>
  <c r="O83" i="32" s="1"/>
  <c r="J67" i="32"/>
  <c r="J66" i="32"/>
  <c r="J65" i="32"/>
  <c r="J64" i="32"/>
  <c r="K23" i="32"/>
  <c r="K21" i="32"/>
  <c r="J13" i="32"/>
  <c r="J12" i="32"/>
  <c r="J11" i="32"/>
  <c r="J10" i="32"/>
  <c r="J9" i="32"/>
  <c r="O24" i="32" s="1"/>
  <c r="J8" i="32"/>
  <c r="J7" i="32"/>
  <c r="K135" i="31"/>
  <c r="K133" i="31"/>
  <c r="J125" i="31"/>
  <c r="J124" i="31"/>
  <c r="J123" i="31"/>
  <c r="O138" i="31" s="1"/>
  <c r="J122" i="31"/>
  <c r="J121" i="31"/>
  <c r="J120" i="31"/>
  <c r="J119" i="31"/>
  <c r="K80" i="31"/>
  <c r="K78" i="31"/>
  <c r="J70" i="31"/>
  <c r="J69" i="31"/>
  <c r="J68" i="31"/>
  <c r="J67" i="31"/>
  <c r="J66" i="31"/>
  <c r="J65" i="31"/>
  <c r="J64" i="31"/>
  <c r="K23" i="31"/>
  <c r="K21" i="31"/>
  <c r="J13" i="31"/>
  <c r="J12" i="31"/>
  <c r="J11" i="31"/>
  <c r="O26" i="31" s="1"/>
  <c r="J10" i="31"/>
  <c r="J9" i="31"/>
  <c r="O24" i="31" s="1"/>
  <c r="J8" i="31"/>
  <c r="J7" i="31"/>
  <c r="K135" i="30"/>
  <c r="K133" i="30"/>
  <c r="J125" i="30"/>
  <c r="J124" i="30"/>
  <c r="J123" i="30"/>
  <c r="O138" i="30" s="1"/>
  <c r="J122" i="30"/>
  <c r="J121" i="30"/>
  <c r="J120" i="30"/>
  <c r="J119" i="30"/>
  <c r="K80" i="30"/>
  <c r="K78" i="30"/>
  <c r="J70" i="30"/>
  <c r="J69" i="30"/>
  <c r="J68" i="30"/>
  <c r="O83" i="30" s="1"/>
  <c r="J67" i="30"/>
  <c r="J66" i="30"/>
  <c r="J65" i="30"/>
  <c r="J64" i="30"/>
  <c r="K23" i="30"/>
  <c r="K21" i="30"/>
  <c r="J13" i="30"/>
  <c r="J12" i="30"/>
  <c r="J11" i="30"/>
  <c r="J10" i="30"/>
  <c r="J9" i="30"/>
  <c r="J8" i="30"/>
  <c r="J7" i="30"/>
  <c r="K135" i="29"/>
  <c r="K133" i="29"/>
  <c r="J125" i="29"/>
  <c r="J124" i="29"/>
  <c r="J123" i="29"/>
  <c r="O138" i="29" s="1"/>
  <c r="J122" i="29"/>
  <c r="J121" i="29"/>
  <c r="J120" i="29"/>
  <c r="J119" i="29"/>
  <c r="K80" i="29"/>
  <c r="K78" i="29"/>
  <c r="J70" i="29"/>
  <c r="J69" i="29"/>
  <c r="J68" i="29"/>
  <c r="J67" i="29"/>
  <c r="J66" i="29"/>
  <c r="J65" i="29"/>
  <c r="J64" i="29"/>
  <c r="K23" i="29"/>
  <c r="K21" i="29"/>
  <c r="J13" i="29"/>
  <c r="J12" i="29"/>
  <c r="J11" i="29"/>
  <c r="J10" i="29"/>
  <c r="J9" i="29"/>
  <c r="J8" i="29"/>
  <c r="J7" i="29"/>
  <c r="O140" i="28"/>
  <c r="K135" i="28"/>
  <c r="K133" i="28"/>
  <c r="J125" i="28"/>
  <c r="J124" i="28"/>
  <c r="J123" i="28"/>
  <c r="J122" i="28"/>
  <c r="J121" i="28"/>
  <c r="J120" i="28"/>
  <c r="J119" i="28"/>
  <c r="K80" i="28"/>
  <c r="K78" i="28"/>
  <c r="J70" i="28"/>
  <c r="J69" i="28"/>
  <c r="O84" i="28" s="1"/>
  <c r="J68" i="28"/>
  <c r="J67" i="28"/>
  <c r="J66" i="28"/>
  <c r="J65" i="28"/>
  <c r="J64" i="28"/>
  <c r="K23" i="28"/>
  <c r="K21" i="28"/>
  <c r="J13" i="28"/>
  <c r="J12" i="28"/>
  <c r="J11" i="28"/>
  <c r="J10" i="28"/>
  <c r="J9" i="28"/>
  <c r="J8" i="28"/>
  <c r="J7" i="28"/>
  <c r="K135" i="27"/>
  <c r="K133" i="27"/>
  <c r="J125" i="27"/>
  <c r="O139" i="27" s="1"/>
  <c r="J124" i="27"/>
  <c r="J123" i="27"/>
  <c r="O138" i="27" s="1"/>
  <c r="J122" i="27"/>
  <c r="J121" i="27"/>
  <c r="J120" i="27"/>
  <c r="J119" i="27"/>
  <c r="K80" i="27"/>
  <c r="K78" i="27"/>
  <c r="J70" i="27"/>
  <c r="J69" i="27"/>
  <c r="J68" i="27"/>
  <c r="J67" i="27"/>
  <c r="O82" i="27" s="1"/>
  <c r="J66" i="27"/>
  <c r="J65" i="27"/>
  <c r="J64" i="27"/>
  <c r="K23" i="27"/>
  <c r="K21" i="27"/>
  <c r="J13" i="27"/>
  <c r="J12" i="27"/>
  <c r="J11" i="27"/>
  <c r="J10" i="27"/>
  <c r="J9" i="27"/>
  <c r="J8" i="27"/>
  <c r="J7" i="27"/>
  <c r="K135" i="26"/>
  <c r="K133" i="26"/>
  <c r="J125" i="26"/>
  <c r="J124" i="26"/>
  <c r="O139" i="26" s="1"/>
  <c r="J123" i="26"/>
  <c r="J122" i="26"/>
  <c r="O137" i="26" s="1"/>
  <c r="J121" i="26"/>
  <c r="J120" i="26"/>
  <c r="J119" i="26"/>
  <c r="K80" i="26"/>
  <c r="K78" i="26"/>
  <c r="J70" i="26"/>
  <c r="J69" i="26"/>
  <c r="J68" i="26"/>
  <c r="O83" i="26" s="1"/>
  <c r="J67" i="26"/>
  <c r="J66" i="26"/>
  <c r="J65" i="26"/>
  <c r="J64" i="26"/>
  <c r="K23" i="26"/>
  <c r="K21" i="26"/>
  <c r="J13" i="26"/>
  <c r="J12" i="26"/>
  <c r="O27" i="26" s="1"/>
  <c r="J11" i="26"/>
  <c r="J10" i="26"/>
  <c r="J9" i="26"/>
  <c r="J8" i="26"/>
  <c r="J7" i="26"/>
  <c r="K135" i="25"/>
  <c r="K133" i="25"/>
  <c r="J125" i="25"/>
  <c r="J124" i="25"/>
  <c r="O139" i="25" s="1"/>
  <c r="J123" i="25"/>
  <c r="J122" i="25"/>
  <c r="O137" i="25" s="1"/>
  <c r="J121" i="25"/>
  <c r="J120" i="25"/>
  <c r="J119" i="25"/>
  <c r="K80" i="25"/>
  <c r="K78" i="25"/>
  <c r="J70" i="25"/>
  <c r="J69" i="25"/>
  <c r="J68" i="25"/>
  <c r="O83" i="25" s="1"/>
  <c r="J67" i="25"/>
  <c r="J66" i="25"/>
  <c r="O81" i="25" s="1"/>
  <c r="J65" i="25"/>
  <c r="J64" i="25"/>
  <c r="K23" i="25"/>
  <c r="K21" i="25"/>
  <c r="J13" i="25"/>
  <c r="J12" i="25"/>
  <c r="J11" i="25"/>
  <c r="J10" i="25"/>
  <c r="J9" i="25"/>
  <c r="J8" i="25"/>
  <c r="J7" i="25"/>
  <c r="K135" i="24"/>
  <c r="K133" i="24"/>
  <c r="J125" i="24"/>
  <c r="J124" i="24"/>
  <c r="O139" i="24" s="1"/>
  <c r="J123" i="24"/>
  <c r="J122" i="24"/>
  <c r="J121" i="24"/>
  <c r="J120" i="24"/>
  <c r="J119" i="24"/>
  <c r="K80" i="24"/>
  <c r="K78" i="24"/>
  <c r="J70" i="24"/>
  <c r="J69" i="24"/>
  <c r="J68" i="24"/>
  <c r="J67" i="24"/>
  <c r="O82" i="24" s="1"/>
  <c r="J66" i="24"/>
  <c r="J65" i="24"/>
  <c r="J64" i="24"/>
  <c r="K23" i="24"/>
  <c r="K21" i="24"/>
  <c r="J13" i="24"/>
  <c r="J12" i="24"/>
  <c r="J11" i="24"/>
  <c r="J10" i="24"/>
  <c r="J9" i="24"/>
  <c r="J8" i="24"/>
  <c r="J7" i="24"/>
  <c r="K135" i="23"/>
  <c r="K133" i="23"/>
  <c r="J125" i="23"/>
  <c r="J124" i="23"/>
  <c r="J123" i="23"/>
  <c r="J122" i="23"/>
  <c r="J121" i="23"/>
  <c r="O136" i="23" s="1"/>
  <c r="J120" i="23"/>
  <c r="J119" i="23"/>
  <c r="K80" i="23"/>
  <c r="K78" i="23"/>
  <c r="J70" i="23"/>
  <c r="J69" i="23"/>
  <c r="J68" i="23"/>
  <c r="J67" i="23"/>
  <c r="J66" i="23"/>
  <c r="O81" i="23" s="1"/>
  <c r="J65" i="23"/>
  <c r="J64" i="23"/>
  <c r="K23" i="23"/>
  <c r="K21" i="23"/>
  <c r="J13" i="23"/>
  <c r="J12" i="23"/>
  <c r="J11" i="23"/>
  <c r="J10" i="23"/>
  <c r="J9" i="23"/>
  <c r="O28" i="23" s="1"/>
  <c r="J8" i="23"/>
  <c r="J7" i="23"/>
  <c r="K135" i="21"/>
  <c r="K133" i="21"/>
  <c r="J125" i="21"/>
  <c r="J124" i="21"/>
  <c r="O139" i="21" s="1"/>
  <c r="J123" i="21"/>
  <c r="J122" i="21"/>
  <c r="O137" i="21" s="1"/>
  <c r="J121" i="21"/>
  <c r="O136" i="21" s="1"/>
  <c r="J120" i="21"/>
  <c r="J119" i="21"/>
  <c r="O85" i="21"/>
  <c r="K80" i="21"/>
  <c r="K78" i="21"/>
  <c r="J70" i="21"/>
  <c r="J69" i="21"/>
  <c r="O84" i="21" s="1"/>
  <c r="J68" i="21"/>
  <c r="J67" i="21"/>
  <c r="O82" i="21" s="1"/>
  <c r="J66" i="21"/>
  <c r="J65" i="21"/>
  <c r="J64" i="21"/>
  <c r="K23" i="21"/>
  <c r="K21" i="21"/>
  <c r="J13" i="21"/>
  <c r="J12" i="21"/>
  <c r="O27" i="21" s="1"/>
  <c r="J11" i="21"/>
  <c r="J10" i="21"/>
  <c r="J9" i="21"/>
  <c r="J8" i="21"/>
  <c r="J7" i="21"/>
  <c r="K135" i="20"/>
  <c r="K133" i="20"/>
  <c r="J125" i="20"/>
  <c r="J124" i="20"/>
  <c r="J123" i="20"/>
  <c r="J122" i="20"/>
  <c r="J121" i="20"/>
  <c r="J120" i="20"/>
  <c r="J119" i="20"/>
  <c r="K80" i="20"/>
  <c r="K78" i="20"/>
  <c r="J70" i="20"/>
  <c r="J69" i="20"/>
  <c r="J68" i="20"/>
  <c r="J67" i="20"/>
  <c r="O82" i="20" s="1"/>
  <c r="J66" i="20"/>
  <c r="J65" i="20"/>
  <c r="J64" i="20"/>
  <c r="K23" i="20"/>
  <c r="K21" i="20"/>
  <c r="J13" i="20"/>
  <c r="J12" i="20"/>
  <c r="J11" i="20"/>
  <c r="J10" i="20"/>
  <c r="J9" i="20"/>
  <c r="J8" i="20"/>
  <c r="J7" i="20"/>
  <c r="K135" i="19"/>
  <c r="K133" i="19"/>
  <c r="J125" i="19"/>
  <c r="J124" i="19"/>
  <c r="J123" i="19"/>
  <c r="J122" i="19"/>
  <c r="J121" i="19"/>
  <c r="J120" i="19"/>
  <c r="J119" i="19"/>
  <c r="K80" i="19"/>
  <c r="K78" i="19"/>
  <c r="J70" i="19"/>
  <c r="O85" i="19" s="1"/>
  <c r="J69" i="19"/>
  <c r="J68" i="19"/>
  <c r="J67" i="19"/>
  <c r="J66" i="19"/>
  <c r="J65" i="19"/>
  <c r="J64" i="19"/>
  <c r="K23" i="19"/>
  <c r="K21" i="19"/>
  <c r="J13" i="19"/>
  <c r="J12" i="19"/>
  <c r="J11" i="19"/>
  <c r="J10" i="19"/>
  <c r="J9" i="19"/>
  <c r="J8" i="19"/>
  <c r="J7" i="19"/>
  <c r="K135" i="18"/>
  <c r="K133" i="18"/>
  <c r="J125" i="18"/>
  <c r="J124" i="18"/>
  <c r="J123" i="18"/>
  <c r="J122" i="18"/>
  <c r="J121" i="18"/>
  <c r="J120" i="18"/>
  <c r="J119" i="18"/>
  <c r="K80" i="18"/>
  <c r="K78" i="18"/>
  <c r="J70" i="18"/>
  <c r="J69" i="18"/>
  <c r="J68" i="18"/>
  <c r="O83" i="18" s="1"/>
  <c r="J67" i="18"/>
  <c r="O82" i="18" s="1"/>
  <c r="J66" i="18"/>
  <c r="J65" i="18"/>
  <c r="J64" i="18"/>
  <c r="K23" i="18"/>
  <c r="K21" i="18"/>
  <c r="J13" i="18"/>
  <c r="J12" i="18"/>
  <c r="J11" i="18"/>
  <c r="J10" i="18"/>
  <c r="O25" i="18" s="1"/>
  <c r="J9" i="18"/>
  <c r="J8" i="18"/>
  <c r="J7" i="18"/>
  <c r="K135" i="17"/>
  <c r="K133" i="17"/>
  <c r="J125" i="17"/>
  <c r="J124" i="17"/>
  <c r="J123" i="17"/>
  <c r="J122" i="17"/>
  <c r="J121" i="17"/>
  <c r="J120" i="17"/>
  <c r="J119" i="17"/>
  <c r="K80" i="17"/>
  <c r="K78" i="17"/>
  <c r="J70" i="17"/>
  <c r="J69" i="17"/>
  <c r="O84" i="17" s="1"/>
  <c r="J68" i="17"/>
  <c r="O83" i="17" s="1"/>
  <c r="J67" i="17"/>
  <c r="J66" i="17"/>
  <c r="J65" i="17"/>
  <c r="J64" i="17"/>
  <c r="K23" i="17"/>
  <c r="K21" i="17"/>
  <c r="J13" i="17"/>
  <c r="O28" i="17" s="1"/>
  <c r="J12" i="17"/>
  <c r="O27" i="17" s="1"/>
  <c r="J11" i="17"/>
  <c r="O26" i="17" s="1"/>
  <c r="J10" i="17"/>
  <c r="O25" i="17" s="1"/>
  <c r="J9" i="17"/>
  <c r="J8" i="17"/>
  <c r="J7" i="17"/>
  <c r="K135" i="16"/>
  <c r="K133" i="16"/>
  <c r="J125" i="16"/>
  <c r="J124" i="16"/>
  <c r="J123" i="16"/>
  <c r="O138" i="16" s="1"/>
  <c r="J122" i="16"/>
  <c r="O137" i="16" s="1"/>
  <c r="J121" i="16"/>
  <c r="J120" i="16"/>
  <c r="J119" i="16"/>
  <c r="K80" i="16"/>
  <c r="K78" i="16"/>
  <c r="J70" i="16"/>
  <c r="J69" i="16"/>
  <c r="O84" i="16" s="1"/>
  <c r="J68" i="16"/>
  <c r="J67" i="16"/>
  <c r="J66" i="16"/>
  <c r="J65" i="16"/>
  <c r="J64" i="16"/>
  <c r="K23" i="16"/>
  <c r="K21" i="16"/>
  <c r="J13" i="16"/>
  <c r="J12" i="16"/>
  <c r="J11" i="16"/>
  <c r="O26" i="16" s="1"/>
  <c r="J10" i="16"/>
  <c r="J9" i="16"/>
  <c r="J8" i="16"/>
  <c r="J7" i="16"/>
  <c r="K135" i="14"/>
  <c r="K133" i="14"/>
  <c r="J125" i="14"/>
  <c r="O139" i="14" s="1"/>
  <c r="J124" i="14"/>
  <c r="J123" i="14"/>
  <c r="O138" i="14" s="1"/>
  <c r="J122" i="14"/>
  <c r="O137" i="14" s="1"/>
  <c r="J121" i="14"/>
  <c r="J120" i="14"/>
  <c r="J119" i="14"/>
  <c r="O84" i="14"/>
  <c r="K80" i="14"/>
  <c r="K78" i="14"/>
  <c r="J70" i="14"/>
  <c r="J69" i="14"/>
  <c r="J68" i="14"/>
  <c r="J67" i="14"/>
  <c r="J66" i="14"/>
  <c r="J65" i="14"/>
  <c r="J64" i="14"/>
  <c r="K23" i="14"/>
  <c r="K21" i="14"/>
  <c r="J13" i="14"/>
  <c r="J12" i="14"/>
  <c r="J11" i="14"/>
  <c r="J10" i="14"/>
  <c r="J9" i="14"/>
  <c r="J8" i="14"/>
  <c r="J7" i="14"/>
  <c r="K135" i="10"/>
  <c r="K133" i="10"/>
  <c r="J125" i="10"/>
  <c r="J124" i="10"/>
  <c r="J123" i="10"/>
  <c r="J122" i="10"/>
  <c r="O137" i="10" s="1"/>
  <c r="J121" i="10"/>
  <c r="O136" i="10" s="1"/>
  <c r="J120" i="10"/>
  <c r="J119" i="10"/>
  <c r="K80" i="10"/>
  <c r="K78" i="10"/>
  <c r="J70" i="10"/>
  <c r="J69" i="10"/>
  <c r="J68" i="10"/>
  <c r="J67" i="10"/>
  <c r="J66" i="10"/>
  <c r="J65" i="10"/>
  <c r="J64" i="10"/>
  <c r="K23" i="10"/>
  <c r="K21" i="10"/>
  <c r="J13" i="10"/>
  <c r="J12" i="10"/>
  <c r="O27" i="10" s="1"/>
  <c r="J11" i="10"/>
  <c r="J10" i="10"/>
  <c r="J9" i="10"/>
  <c r="J8" i="10"/>
  <c r="J7" i="10"/>
  <c r="O139" i="9"/>
  <c r="K135" i="9"/>
  <c r="K133" i="9"/>
  <c r="J125" i="9"/>
  <c r="O140" i="9" s="1"/>
  <c r="J124" i="9"/>
  <c r="J123" i="9"/>
  <c r="J122" i="9"/>
  <c r="J121" i="9"/>
  <c r="J120" i="9"/>
  <c r="J119" i="9"/>
  <c r="K80" i="9"/>
  <c r="K78" i="9"/>
  <c r="J70" i="9"/>
  <c r="J69" i="9"/>
  <c r="O84" i="9" s="1"/>
  <c r="J68" i="9"/>
  <c r="J67" i="9"/>
  <c r="J66" i="9"/>
  <c r="J65" i="9"/>
  <c r="J64" i="9"/>
  <c r="K23" i="9"/>
  <c r="K21" i="9"/>
  <c r="J13" i="9"/>
  <c r="J12" i="9"/>
  <c r="J11" i="9"/>
  <c r="J10" i="9"/>
  <c r="J9" i="9"/>
  <c r="O28" i="9" s="1"/>
  <c r="J8" i="9"/>
  <c r="J7" i="9"/>
  <c r="K135" i="8"/>
  <c r="K133" i="8"/>
  <c r="J125" i="8"/>
  <c r="J124" i="8"/>
  <c r="O139" i="8" s="1"/>
  <c r="J123" i="8"/>
  <c r="J122" i="8"/>
  <c r="O137" i="8" s="1"/>
  <c r="J121" i="8"/>
  <c r="O140" i="8" s="1"/>
  <c r="J120" i="8"/>
  <c r="J119" i="8"/>
  <c r="K80" i="8"/>
  <c r="K78" i="8"/>
  <c r="J70" i="8"/>
  <c r="J69" i="8"/>
  <c r="J68" i="8"/>
  <c r="J67" i="8"/>
  <c r="J66" i="8"/>
  <c r="J65" i="8"/>
  <c r="J64" i="8"/>
  <c r="K23" i="8"/>
  <c r="K21" i="8"/>
  <c r="J13" i="8"/>
  <c r="J12" i="8"/>
  <c r="J11" i="8"/>
  <c r="J10" i="8"/>
  <c r="O25" i="8" s="1"/>
  <c r="J9" i="8"/>
  <c r="O24" i="8" s="1"/>
  <c r="J8" i="8"/>
  <c r="J7" i="8"/>
  <c r="K135" i="7"/>
  <c r="K133" i="7"/>
  <c r="J125" i="7"/>
  <c r="J124" i="7"/>
  <c r="J123" i="7"/>
  <c r="J122" i="7"/>
  <c r="J121" i="7"/>
  <c r="J120" i="7"/>
  <c r="J119" i="7"/>
  <c r="K80" i="7"/>
  <c r="K78" i="7"/>
  <c r="J70" i="7"/>
  <c r="J69" i="7"/>
  <c r="J68" i="7"/>
  <c r="J67" i="7"/>
  <c r="O82" i="7" s="1"/>
  <c r="J66" i="7"/>
  <c r="J65" i="7"/>
  <c r="J64" i="7"/>
  <c r="K23" i="7"/>
  <c r="K21" i="7"/>
  <c r="J13" i="7"/>
  <c r="O28" i="7" s="1"/>
  <c r="J12" i="7"/>
  <c r="J11" i="7"/>
  <c r="J10" i="7"/>
  <c r="J9" i="7"/>
  <c r="J8" i="7"/>
  <c r="J7" i="7"/>
  <c r="K135" i="1"/>
  <c r="K133" i="1"/>
  <c r="J125" i="1"/>
  <c r="J124" i="1"/>
  <c r="O139" i="1" s="1"/>
  <c r="J123" i="1"/>
  <c r="J122" i="1"/>
  <c r="J121" i="1"/>
  <c r="J120" i="1"/>
  <c r="J119" i="1"/>
  <c r="K80" i="1"/>
  <c r="K78" i="1"/>
  <c r="J70" i="1"/>
  <c r="J69" i="1"/>
  <c r="O84" i="1" s="1"/>
  <c r="J68" i="1"/>
  <c r="J67" i="1"/>
  <c r="J66" i="1"/>
  <c r="O85" i="1" s="1"/>
  <c r="J65" i="1"/>
  <c r="J64" i="1"/>
  <c r="O138" i="58" l="1"/>
  <c r="O140" i="58"/>
  <c r="O84" i="58"/>
  <c r="O82" i="58"/>
  <c r="O81" i="58"/>
  <c r="O26" i="58"/>
  <c r="O24" i="58"/>
  <c r="O27" i="58"/>
  <c r="O25" i="58"/>
  <c r="O136" i="57"/>
  <c r="O138" i="57"/>
  <c r="O137" i="57"/>
  <c r="O140" i="57"/>
  <c r="O84" i="57"/>
  <c r="O81" i="57"/>
  <c r="O83" i="57"/>
  <c r="O82" i="57"/>
  <c r="O85" i="57"/>
  <c r="O26" i="57"/>
  <c r="O25" i="57"/>
  <c r="O28" i="57"/>
  <c r="O24" i="57"/>
  <c r="O138" i="39"/>
  <c r="O140" i="39"/>
  <c r="O137" i="39"/>
  <c r="O136" i="39"/>
  <c r="O83" i="39"/>
  <c r="O85" i="39"/>
  <c r="O82" i="39"/>
  <c r="O25" i="39"/>
  <c r="O24" i="39"/>
  <c r="O27" i="39"/>
  <c r="O28" i="39"/>
  <c r="O139" i="38"/>
  <c r="O136" i="38"/>
  <c r="O138" i="38"/>
  <c r="O137" i="38"/>
  <c r="O140" i="38"/>
  <c r="O85" i="38"/>
  <c r="O84" i="38"/>
  <c r="O83" i="38"/>
  <c r="O82" i="38"/>
  <c r="O81" i="38"/>
  <c r="O25" i="38"/>
  <c r="O26" i="38"/>
  <c r="O28" i="38"/>
  <c r="O27" i="38"/>
  <c r="O139" i="37"/>
  <c r="O138" i="37"/>
  <c r="O137" i="37"/>
  <c r="O140" i="37"/>
  <c r="O83" i="37"/>
  <c r="O82" i="37"/>
  <c r="O85" i="37"/>
  <c r="O84" i="37"/>
  <c r="O26" i="37"/>
  <c r="O25" i="37"/>
  <c r="O27" i="37"/>
  <c r="O28" i="37"/>
  <c r="O138" i="36"/>
  <c r="O139" i="36"/>
  <c r="O137" i="36"/>
  <c r="O140" i="36"/>
  <c r="O85" i="36"/>
  <c r="O84" i="36"/>
  <c r="O82" i="36"/>
  <c r="O24" i="36"/>
  <c r="O25" i="36"/>
  <c r="O28" i="36"/>
  <c r="O139" i="35"/>
  <c r="O137" i="35"/>
  <c r="O138" i="35"/>
  <c r="O136" i="35"/>
  <c r="O140" i="35"/>
  <c r="O83" i="35"/>
  <c r="O81" i="35"/>
  <c r="O85" i="35"/>
  <c r="O24" i="35"/>
  <c r="O28" i="35"/>
  <c r="O139" i="34"/>
  <c r="O140" i="34"/>
  <c r="O137" i="34"/>
  <c r="O82" i="34"/>
  <c r="O84" i="34"/>
  <c r="O81" i="34"/>
  <c r="O85" i="34"/>
  <c r="O27" i="34"/>
  <c r="O25" i="34"/>
  <c r="O138" i="33"/>
  <c r="O140" i="33"/>
  <c r="O139" i="33"/>
  <c r="O137" i="33"/>
  <c r="O81" i="33"/>
  <c r="O82" i="33"/>
  <c r="O84" i="33"/>
  <c r="O26" i="33"/>
  <c r="O24" i="33"/>
  <c r="O27" i="33"/>
  <c r="O28" i="33"/>
  <c r="O139" i="32"/>
  <c r="O140" i="32"/>
  <c r="O136" i="32"/>
  <c r="O85" i="32"/>
  <c r="O82" i="32"/>
  <c r="O27" i="32"/>
  <c r="O25" i="32"/>
  <c r="O26" i="32"/>
  <c r="O28" i="32"/>
  <c r="O140" i="31"/>
  <c r="O139" i="31"/>
  <c r="O137" i="31"/>
  <c r="O136" i="31"/>
  <c r="O83" i="31"/>
  <c r="O82" i="31"/>
  <c r="O85" i="31"/>
  <c r="O84" i="31"/>
  <c r="O25" i="31"/>
  <c r="O28" i="31"/>
  <c r="O27" i="31"/>
  <c r="O140" i="30"/>
  <c r="O139" i="30"/>
  <c r="O137" i="30"/>
  <c r="O136" i="30"/>
  <c r="O84" i="30"/>
  <c r="O85" i="30"/>
  <c r="O82" i="30"/>
  <c r="O25" i="30"/>
  <c r="O27" i="30"/>
  <c r="O24" i="30"/>
  <c r="O26" i="30"/>
  <c r="O28" i="30"/>
  <c r="O140" i="29"/>
  <c r="O137" i="29"/>
  <c r="O136" i="29"/>
  <c r="O139" i="29"/>
  <c r="O82" i="29"/>
  <c r="O85" i="29"/>
  <c r="O84" i="29"/>
  <c r="O83" i="29"/>
  <c r="O25" i="29"/>
  <c r="O28" i="29"/>
  <c r="O27" i="29"/>
  <c r="O26" i="29"/>
  <c r="O137" i="28"/>
  <c r="O138" i="28"/>
  <c r="O136" i="28"/>
  <c r="O139" i="28"/>
  <c r="O82" i="28"/>
  <c r="O83" i="28"/>
  <c r="O81" i="28"/>
  <c r="O85" i="28"/>
  <c r="O28" i="28"/>
  <c r="O27" i="28"/>
  <c r="O26" i="28"/>
  <c r="O25" i="28"/>
  <c r="O140" i="27"/>
  <c r="O84" i="27"/>
  <c r="O83" i="27"/>
  <c r="O81" i="27"/>
  <c r="O85" i="27"/>
  <c r="O28" i="27"/>
  <c r="O27" i="27"/>
  <c r="O26" i="27"/>
  <c r="O25" i="27"/>
  <c r="O24" i="27"/>
  <c r="O140" i="26"/>
  <c r="O138" i="26"/>
  <c r="O84" i="26"/>
  <c r="O85" i="26"/>
  <c r="O82" i="26"/>
  <c r="O81" i="26"/>
  <c r="O26" i="26"/>
  <c r="O28" i="26"/>
  <c r="O25" i="26"/>
  <c r="O140" i="25"/>
  <c r="O136" i="25"/>
  <c r="O138" i="25"/>
  <c r="O84" i="25"/>
  <c r="O82" i="25"/>
  <c r="O85" i="25"/>
  <c r="O27" i="25"/>
  <c r="O25" i="25"/>
  <c r="O28" i="25"/>
  <c r="O24" i="25"/>
  <c r="O137" i="24"/>
  <c r="O136" i="24"/>
  <c r="O140" i="24"/>
  <c r="O83" i="24"/>
  <c r="O84" i="24"/>
  <c r="O81" i="24"/>
  <c r="O85" i="24"/>
  <c r="O26" i="24"/>
  <c r="O25" i="24"/>
  <c r="O28" i="24"/>
  <c r="O27" i="24"/>
  <c r="O24" i="24"/>
  <c r="O139" i="23"/>
  <c r="O137" i="23"/>
  <c r="O140" i="23"/>
  <c r="O82" i="23"/>
  <c r="O85" i="23"/>
  <c r="O84" i="23"/>
  <c r="O83" i="23"/>
  <c r="O27" i="23"/>
  <c r="O26" i="23"/>
  <c r="O25" i="23"/>
  <c r="O140" i="21"/>
  <c r="O83" i="21"/>
  <c r="O81" i="21"/>
  <c r="O25" i="21"/>
  <c r="O24" i="21"/>
  <c r="O28" i="21"/>
  <c r="O136" i="20"/>
  <c r="O140" i="20"/>
  <c r="O139" i="20"/>
  <c r="O138" i="20"/>
  <c r="O137" i="20"/>
  <c r="O81" i="20"/>
  <c r="O84" i="20"/>
  <c r="O85" i="20"/>
  <c r="O27" i="20"/>
  <c r="O28" i="20"/>
  <c r="O26" i="20"/>
  <c r="O25" i="20"/>
  <c r="O24" i="20"/>
  <c r="O137" i="19"/>
  <c r="O140" i="19"/>
  <c r="O138" i="19"/>
  <c r="O139" i="19"/>
  <c r="O84" i="19"/>
  <c r="O83" i="19"/>
  <c r="O82" i="19"/>
  <c r="O81" i="19"/>
  <c r="O27" i="19"/>
  <c r="O25" i="19"/>
  <c r="O28" i="19"/>
  <c r="O26" i="19"/>
  <c r="O138" i="18"/>
  <c r="O137" i="18"/>
  <c r="O139" i="18"/>
  <c r="O136" i="18"/>
  <c r="O140" i="18"/>
  <c r="O84" i="18"/>
  <c r="O85" i="18"/>
  <c r="O81" i="18"/>
  <c r="O27" i="18"/>
  <c r="O24" i="18"/>
  <c r="O28" i="18"/>
  <c r="O138" i="17"/>
  <c r="O139" i="17"/>
  <c r="O140" i="17"/>
  <c r="O137" i="17"/>
  <c r="O136" i="17"/>
  <c r="O85" i="17"/>
  <c r="O82" i="17"/>
  <c r="O81" i="17"/>
  <c r="O24" i="17"/>
  <c r="O139" i="16"/>
  <c r="O140" i="16"/>
  <c r="O85" i="16"/>
  <c r="O83" i="16"/>
  <c r="O82" i="16"/>
  <c r="O27" i="16"/>
  <c r="O25" i="16"/>
  <c r="O28" i="16"/>
  <c r="O24" i="16"/>
  <c r="O140" i="14"/>
  <c r="O136" i="14"/>
  <c r="O83" i="14"/>
  <c r="O82" i="14"/>
  <c r="O85" i="14"/>
  <c r="O81" i="14"/>
  <c r="O28" i="14"/>
  <c r="O27" i="14"/>
  <c r="O26" i="14"/>
  <c r="O25" i="14"/>
  <c r="O138" i="10"/>
  <c r="O139" i="10"/>
  <c r="O140" i="10"/>
  <c r="O82" i="10"/>
  <c r="O83" i="10"/>
  <c r="O84" i="10"/>
  <c r="O85" i="10"/>
  <c r="O26" i="10"/>
  <c r="O28" i="10"/>
  <c r="O25" i="10"/>
  <c r="O136" i="9"/>
  <c r="O138" i="9"/>
  <c r="O137" i="9"/>
  <c r="O83" i="9"/>
  <c r="O81" i="9"/>
  <c r="O85" i="9"/>
  <c r="O82" i="9"/>
  <c r="O26" i="9"/>
  <c r="O27" i="9"/>
  <c r="O25" i="9"/>
  <c r="O138" i="8"/>
  <c r="O136" i="8"/>
  <c r="O84" i="8"/>
  <c r="O83" i="8"/>
  <c r="O82" i="8"/>
  <c r="O81" i="8"/>
  <c r="O85" i="8"/>
  <c r="O26" i="8"/>
  <c r="O27" i="8"/>
  <c r="O28" i="8"/>
  <c r="O139" i="7"/>
  <c r="O140" i="7"/>
  <c r="O138" i="7"/>
  <c r="O137" i="7"/>
  <c r="O136" i="7"/>
  <c r="O81" i="7"/>
  <c r="O83" i="7"/>
  <c r="O84" i="7"/>
  <c r="O85" i="7"/>
  <c r="O24" i="7"/>
  <c r="O25" i="7"/>
  <c r="O26" i="7"/>
  <c r="O27" i="7"/>
  <c r="O138" i="1"/>
  <c r="O136" i="1"/>
  <c r="O137" i="1"/>
  <c r="O140" i="1"/>
  <c r="O82" i="1"/>
  <c r="O85" i="58"/>
  <c r="O137" i="58"/>
  <c r="O28" i="58"/>
  <c r="O81" i="39"/>
  <c r="O26" i="39"/>
  <c r="O24" i="38"/>
  <c r="O81" i="37"/>
  <c r="O24" i="37"/>
  <c r="O81" i="36"/>
  <c r="O136" i="34"/>
  <c r="O83" i="34"/>
  <c r="O24" i="34"/>
  <c r="O136" i="33"/>
  <c r="O138" i="32"/>
  <c r="O81" i="32"/>
  <c r="O84" i="32"/>
  <c r="O81" i="31"/>
  <c r="O81" i="30"/>
  <c r="O81" i="29"/>
  <c r="O24" i="29"/>
  <c r="O24" i="28"/>
  <c r="O136" i="27"/>
  <c r="O137" i="27"/>
  <c r="O136" i="26"/>
  <c r="O24" i="26"/>
  <c r="O26" i="25"/>
  <c r="O138" i="24"/>
  <c r="O138" i="23"/>
  <c r="O24" i="23"/>
  <c r="O138" i="21"/>
  <c r="O26" i="21"/>
  <c r="O83" i="20"/>
  <c r="O136" i="19"/>
  <c r="O24" i="19"/>
  <c r="O26" i="18"/>
  <c r="O136" i="16"/>
  <c r="O81" i="16"/>
  <c r="O24" i="14"/>
  <c r="O81" i="10"/>
  <c r="O24" i="10"/>
  <c r="O24" i="9"/>
  <c r="O81" i="1"/>
  <c r="O83" i="1"/>
  <c r="F171" i="39"/>
  <c r="E171" i="39"/>
  <c r="D171" i="39"/>
  <c r="F170" i="39"/>
  <c r="E170" i="39"/>
  <c r="D170" i="39"/>
  <c r="F169" i="39"/>
  <c r="E169" i="39"/>
  <c r="D169" i="39"/>
  <c r="F171" i="38"/>
  <c r="E171" i="38"/>
  <c r="D171" i="38"/>
  <c r="F170" i="38"/>
  <c r="E170" i="38"/>
  <c r="D170" i="38"/>
  <c r="F169" i="38"/>
  <c r="E169" i="38"/>
  <c r="D169" i="38"/>
  <c r="F171" i="37"/>
  <c r="E171" i="37"/>
  <c r="D171" i="37"/>
  <c r="F170" i="37"/>
  <c r="E170" i="37"/>
  <c r="D170" i="37"/>
  <c r="F169" i="37"/>
  <c r="E169" i="37"/>
  <c r="D169" i="37"/>
  <c r="F171" i="36"/>
  <c r="E171" i="36"/>
  <c r="D171" i="36"/>
  <c r="F170" i="36"/>
  <c r="E170" i="36"/>
  <c r="D170" i="36"/>
  <c r="F169" i="36"/>
  <c r="E169" i="36"/>
  <c r="D169" i="36"/>
  <c r="F171" i="35"/>
  <c r="E171" i="35"/>
  <c r="D171" i="35"/>
  <c r="F170" i="35"/>
  <c r="E170" i="35"/>
  <c r="D170" i="35"/>
  <c r="F169" i="35"/>
  <c r="E169" i="35"/>
  <c r="D169" i="35"/>
  <c r="F171" i="34"/>
  <c r="E171" i="34"/>
  <c r="D171" i="34"/>
  <c r="F170" i="34"/>
  <c r="E170" i="34"/>
  <c r="D170" i="34"/>
  <c r="F169" i="34"/>
  <c r="E169" i="34"/>
  <c r="D169" i="34"/>
  <c r="F171" i="33"/>
  <c r="E171" i="33"/>
  <c r="D171" i="33"/>
  <c r="F170" i="33"/>
  <c r="E170" i="33"/>
  <c r="D170" i="33"/>
  <c r="F169" i="33"/>
  <c r="E169" i="33"/>
  <c r="D169" i="33"/>
  <c r="F171" i="32"/>
  <c r="E171" i="32"/>
  <c r="D171" i="32"/>
  <c r="F170" i="32"/>
  <c r="E170" i="32"/>
  <c r="D170" i="32"/>
  <c r="F169" i="32"/>
  <c r="E169" i="32"/>
  <c r="D169" i="32"/>
  <c r="F171" i="31"/>
  <c r="E171" i="31"/>
  <c r="D171" i="31"/>
  <c r="F170" i="31"/>
  <c r="E170" i="31"/>
  <c r="D170" i="31"/>
  <c r="F169" i="31"/>
  <c r="E169" i="31"/>
  <c r="D169" i="31"/>
  <c r="F171" i="30" l="1"/>
  <c r="E171" i="30"/>
  <c r="D171" i="30"/>
  <c r="F170" i="30"/>
  <c r="E170" i="30"/>
  <c r="D170" i="30"/>
  <c r="F169" i="30"/>
  <c r="E169" i="30"/>
  <c r="D169" i="30"/>
  <c r="F171" i="29"/>
  <c r="E171" i="29"/>
  <c r="D171" i="29"/>
  <c r="F170" i="29"/>
  <c r="E170" i="29"/>
  <c r="D170" i="29"/>
  <c r="F169" i="29"/>
  <c r="E169" i="29"/>
  <c r="D169" i="29"/>
  <c r="F171" i="28"/>
  <c r="E171" i="28"/>
  <c r="D171" i="28"/>
  <c r="F170" i="28"/>
  <c r="E170" i="28"/>
  <c r="D170" i="28"/>
  <c r="F169" i="28"/>
  <c r="E169" i="28"/>
  <c r="D169" i="28"/>
  <c r="F171" i="27"/>
  <c r="E171" i="27"/>
  <c r="D171" i="27"/>
  <c r="F170" i="27"/>
  <c r="E170" i="27"/>
  <c r="D170" i="27"/>
  <c r="F169" i="27"/>
  <c r="E169" i="27"/>
  <c r="D169" i="27"/>
  <c r="F171" i="26"/>
  <c r="E171" i="26"/>
  <c r="D171" i="26"/>
  <c r="F170" i="26"/>
  <c r="E170" i="26"/>
  <c r="D170" i="26"/>
  <c r="F169" i="26"/>
  <c r="E169" i="26"/>
  <c r="D169" i="26"/>
  <c r="F171" i="25"/>
  <c r="E171" i="25"/>
  <c r="D171" i="25"/>
  <c r="F170" i="25"/>
  <c r="E170" i="25"/>
  <c r="D170" i="25"/>
  <c r="F169" i="25"/>
  <c r="E169" i="25"/>
  <c r="D169" i="25"/>
  <c r="F171" i="24"/>
  <c r="E171" i="24"/>
  <c r="D171" i="24"/>
  <c r="F170" i="24"/>
  <c r="E170" i="24"/>
  <c r="D170" i="24"/>
  <c r="F169" i="24"/>
  <c r="E169" i="24"/>
  <c r="D169" i="24"/>
  <c r="F171" i="23"/>
  <c r="E171" i="23"/>
  <c r="D171" i="23"/>
  <c r="F170" i="23"/>
  <c r="E170" i="23"/>
  <c r="D170" i="23"/>
  <c r="F169" i="23"/>
  <c r="E169" i="23"/>
  <c r="D169" i="23"/>
  <c r="F171" i="21" l="1"/>
  <c r="E171" i="21"/>
  <c r="D171" i="21"/>
  <c r="F170" i="21"/>
  <c r="E170" i="21"/>
  <c r="D170" i="21"/>
  <c r="F169" i="21"/>
  <c r="E169" i="21"/>
  <c r="D169" i="21"/>
  <c r="F171" i="20"/>
  <c r="E171" i="20"/>
  <c r="D171" i="20"/>
  <c r="F170" i="20"/>
  <c r="E170" i="20"/>
  <c r="D170" i="20"/>
  <c r="F169" i="20"/>
  <c r="E169" i="20"/>
  <c r="D169" i="20"/>
  <c r="F171" i="19"/>
  <c r="E171" i="19"/>
  <c r="D171" i="19"/>
  <c r="F170" i="19"/>
  <c r="E170" i="19"/>
  <c r="D170" i="19"/>
  <c r="F169" i="19"/>
  <c r="E169" i="19"/>
  <c r="D169" i="19"/>
  <c r="F171" i="18"/>
  <c r="E171" i="18"/>
  <c r="D171" i="18"/>
  <c r="F170" i="18"/>
  <c r="E170" i="18"/>
  <c r="D170" i="18"/>
  <c r="F169" i="18"/>
  <c r="E169" i="18"/>
  <c r="D169" i="18"/>
  <c r="F171" i="17"/>
  <c r="E171" i="17"/>
  <c r="D171" i="17"/>
  <c r="F170" i="17"/>
  <c r="E170" i="17"/>
  <c r="D170" i="17"/>
  <c r="F169" i="17"/>
  <c r="E169" i="17"/>
  <c r="D169" i="17"/>
  <c r="F171" i="16"/>
  <c r="E171" i="16"/>
  <c r="D171" i="16"/>
  <c r="F170" i="16"/>
  <c r="E170" i="16"/>
  <c r="D170" i="16"/>
  <c r="F169" i="16"/>
  <c r="E169" i="16"/>
  <c r="D169" i="16"/>
  <c r="F171" i="14"/>
  <c r="E171" i="14"/>
  <c r="D171" i="14"/>
  <c r="F170" i="14"/>
  <c r="E170" i="14"/>
  <c r="D170" i="14"/>
  <c r="F169" i="14"/>
  <c r="E169" i="14"/>
  <c r="D169" i="14"/>
  <c r="K23" i="1" l="1"/>
  <c r="K21" i="1"/>
  <c r="J13" i="1"/>
  <c r="J12" i="1"/>
  <c r="J11" i="1"/>
  <c r="J10" i="1"/>
  <c r="J9" i="1"/>
  <c r="J8" i="1"/>
  <c r="J7" i="1"/>
  <c r="O26" i="1" l="1"/>
  <c r="O28" i="1"/>
  <c r="O25" i="1"/>
  <c r="O27" i="1"/>
  <c r="O24" i="1"/>
  <c r="F171" i="10"/>
  <c r="E171" i="10"/>
  <c r="D171" i="10"/>
  <c r="F170" i="10"/>
  <c r="E170" i="10"/>
  <c r="D170" i="10"/>
  <c r="F169" i="10"/>
  <c r="E169" i="10"/>
  <c r="D169" i="10"/>
  <c r="F171" i="9"/>
  <c r="E171" i="9"/>
  <c r="D171" i="9"/>
  <c r="F170" i="9"/>
  <c r="E170" i="9"/>
  <c r="D170" i="9"/>
  <c r="F169" i="9"/>
  <c r="E169" i="9"/>
  <c r="D169" i="9"/>
  <c r="F171" i="8"/>
  <c r="E171" i="8"/>
  <c r="D171" i="8"/>
  <c r="F170" i="8"/>
  <c r="E170" i="8"/>
  <c r="D170" i="8"/>
  <c r="F169" i="8"/>
  <c r="E169" i="8"/>
  <c r="D169" i="8"/>
  <c r="F171" i="7"/>
  <c r="E171" i="7"/>
  <c r="D171" i="7"/>
  <c r="F170" i="7"/>
  <c r="E170" i="7"/>
  <c r="D170" i="7"/>
  <c r="F169" i="7"/>
  <c r="E169" i="7"/>
  <c r="D169" i="7"/>
  <c r="F171" i="1"/>
  <c r="E171" i="1"/>
  <c r="D171" i="1"/>
  <c r="F170" i="1"/>
  <c r="E170" i="1"/>
  <c r="D170" i="1"/>
  <c r="F169" i="1"/>
  <c r="E169" i="1"/>
  <c r="D169" i="1"/>
</calcChain>
</file>

<file path=xl/sharedStrings.xml><?xml version="1.0" encoding="utf-8"?>
<sst xmlns="http://schemas.openxmlformats.org/spreadsheetml/2006/main" count="8247" uniqueCount="627">
  <si>
    <t>MORNING SHIFT (0700-1500: Shift A)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</si>
  <si>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</si>
  <si>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</si>
  <si>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</si>
  <si>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</si>
  <si>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</si>
  <si>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</si>
  <si>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</si>
  <si>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</si>
  <si>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</si>
  <si>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AVERAGE</t>
  </si>
  <si>
    <t>Raw Sugar</t>
  </si>
  <si>
    <t>Washed Sugar</t>
  </si>
  <si>
    <t>Raw Liquor</t>
  </si>
  <si>
    <t>Clear Liquor</t>
  </si>
  <si>
    <t>1st Refine</t>
  </si>
  <si>
    <t>2nd Refine</t>
  </si>
  <si>
    <t>Fine Liquor</t>
  </si>
  <si>
    <t>Colour</t>
  </si>
  <si>
    <t>CaO content (%)</t>
  </si>
  <si>
    <t>Water</t>
  </si>
  <si>
    <t>Sweet Water</t>
  </si>
  <si>
    <t>CL</t>
  </si>
  <si>
    <t>TDS</t>
  </si>
  <si>
    <t>Chlorine</t>
  </si>
  <si>
    <t>Plate 1</t>
  </si>
  <si>
    <t>FL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</si>
  <si>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</si>
  <si>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</si>
  <si>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</si>
  <si>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</si>
  <si>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</si>
  <si>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</si>
  <si>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</si>
  <si>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</si>
  <si>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</si>
  <si>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</si>
  <si>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</si>
  <si>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</si>
  <si>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</si>
  <si>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</si>
  <si>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</si>
  <si>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</si>
  <si>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</si>
  <si>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</si>
  <si>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</si>
  <si>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</si>
  <si>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Pol</t>
  </si>
  <si>
    <t>Purity</t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</si>
  <si>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</si>
  <si>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</si>
  <si>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</si>
  <si>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</si>
  <si>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</si>
  <si>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</si>
  <si>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</si>
  <si>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</si>
  <si>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</si>
  <si>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</si>
  <si>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</si>
  <si>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</si>
  <si>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</si>
  <si>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</si>
  <si>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</si>
  <si>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AFTERNOON SHIFT (1500-2300: Shift C)</t>
  </si>
  <si>
    <t xml:space="preserve"> </t>
  </si>
  <si>
    <t>NIGHT SHIFT (2300-0700: Shift D)</t>
  </si>
  <si>
    <t>MORNING SHIFT (0700-1500: Shift D)</t>
  </si>
  <si>
    <t>NIGHT SHIFT (2300-0700: Shift C)</t>
  </si>
  <si>
    <t>AFTERNOON SHIFT (1500-2300: Shift B)</t>
  </si>
  <si>
    <t>AFTERNOON SHIFT (1500-2300: Shift A)</t>
  </si>
  <si>
    <t>MORNING SHIFT (0700-1500: Shift B)</t>
  </si>
  <si>
    <t>AFTERNOON SHIFT (1500-2300: Shift D)</t>
  </si>
  <si>
    <t>MORNING SHIFT (0700-1500: Shift C)</t>
  </si>
  <si>
    <t>NIGHT SHIFT (2300-0700: Shift B)</t>
  </si>
  <si>
    <t xml:space="preserve">  </t>
  </si>
  <si>
    <t>`</t>
  </si>
  <si>
    <t>AFTERNOON SHIFT (0700-1500: Shift C)</t>
  </si>
  <si>
    <t>NIGHT SHIFT (0700-1500: Shift D)</t>
  </si>
  <si>
    <t>NIGHT SHIFT (2300-0700: Shift A)</t>
  </si>
  <si>
    <t>C2 MOL=   1316  81.19  6.4</t>
  </si>
  <si>
    <t>L4 1199 CW 1/1=  20</t>
  </si>
  <si>
    <t>L1 770 CW 1/1=  32</t>
  </si>
  <si>
    <t>L2  847 CW 3/2=  39</t>
  </si>
  <si>
    <t>L3 633 CW 4/4=  45</t>
  </si>
  <si>
    <t>C2 mol = 1398 Bx 79.89</t>
  </si>
  <si>
    <t>IG no.1208 = 19 c/w 1/1</t>
  </si>
  <si>
    <t>C1 no.776 = 34 c/w 1/1</t>
  </si>
  <si>
    <t>C2 no.855 = 38 c/w 3/2</t>
  </si>
  <si>
    <t>S1 no.636 = 47 c/w 4/4</t>
  </si>
  <si>
    <t>c2 moll clr 1484</t>
  </si>
  <si>
    <t>cb 419 clr 323</t>
  </si>
  <si>
    <t>ig 1213 1/1 clr 16</t>
  </si>
  <si>
    <t>c1 779 1/1 clr 26</t>
  </si>
  <si>
    <t>c2 858 3/2 clr 32</t>
  </si>
  <si>
    <t>s1 639 4/4 clr 47</t>
  </si>
  <si>
    <t>C2 MOL=  1402  81.13  6.7</t>
  </si>
  <si>
    <t>L4 1219 CW 1/1=  16</t>
  </si>
  <si>
    <t>L1 783 CW 1/1=  27</t>
  </si>
  <si>
    <t>L2 864 CW 3/2=  37</t>
  </si>
  <si>
    <t>L3 641 CW 4/4=  49</t>
  </si>
  <si>
    <t>C2 mol = 1488 Bx 80.90</t>
  </si>
  <si>
    <t>C1 no.789 = 28 c/w 1/1</t>
  </si>
  <si>
    <t>C2 no.869 = 33 c/w 3/2</t>
  </si>
  <si>
    <t>S1 no.646 = 51 c/w 4/4</t>
  </si>
  <si>
    <t>IG no.1229 = 18 c/w 1/1</t>
  </si>
  <si>
    <t>CB no.50 = 585</t>
  </si>
  <si>
    <t>C2 moll colour-1388 bx-76.69 ph-6.4</t>
  </si>
  <si>
    <t>IG no.1236 1/1 =29</t>
  </si>
  <si>
    <t>C1 no.793 1/1 =39</t>
  </si>
  <si>
    <t>C2 no.876 3/2 =45</t>
  </si>
  <si>
    <t>S1 no.652 4/4 =68</t>
  </si>
  <si>
    <t>IG no.1237 2/2 =36</t>
  </si>
  <si>
    <t>C2 no.881 3/3 =74</t>
  </si>
  <si>
    <t>C1 no.797 2/2 =49</t>
  </si>
  <si>
    <t>C2 MOL=  1742  6.0</t>
  </si>
  <si>
    <t>L4 1241 CW 3/3=  15</t>
  </si>
  <si>
    <t>L2 882 CW 3/3=  49</t>
  </si>
  <si>
    <t>L3 657 CW 4/4=  71</t>
  </si>
  <si>
    <t>L1 798 CW 3/3=  42</t>
  </si>
  <si>
    <t>L4 1243 CW 2/2=  12</t>
  </si>
  <si>
    <t>NSACB 51 =  511</t>
  </si>
  <si>
    <t>L4 1246 CW 2/1=  22</t>
  </si>
  <si>
    <t>C2 MOLL CLR 1717</t>
  </si>
  <si>
    <t>IGM 1248 2/2 CLR 13</t>
  </si>
  <si>
    <t>C1 803 3/3 CLR 27</t>
  </si>
  <si>
    <t>C2 888 3/3 CLR CLR 58</t>
  </si>
  <si>
    <t>S1 661 4/4 CLR 128</t>
  </si>
  <si>
    <t>CBL 30 CW 1/0=  402</t>
  </si>
  <si>
    <t>C2 moll colour-1266 bx-75.41 ph-6.0</t>
  </si>
  <si>
    <t>IG no.1257 2/2 =12</t>
  </si>
  <si>
    <t>C1 no.808 3/3 =22</t>
  </si>
  <si>
    <t>C2 no.894 3/3 =45</t>
  </si>
  <si>
    <t>S1 no.663 4/4 =71</t>
  </si>
  <si>
    <t>C2 mol = 1302 Bx 76.26</t>
  </si>
  <si>
    <t>IG no.1267 = 14 c/w 2/2</t>
  </si>
  <si>
    <t>C1 no.813 = 24 c/w 3/3</t>
  </si>
  <si>
    <t>C2 no.901 = 47 c/w 3/3</t>
  </si>
  <si>
    <t>S1 no.666 = 69 c/w 4/4</t>
  </si>
  <si>
    <t>IG no.1269 = 16 c/w 1/2</t>
  </si>
  <si>
    <t>C1 no.815 = 28 c/w 2/2</t>
  </si>
  <si>
    <t>c2 moll 1352</t>
  </si>
  <si>
    <t>cb 52 clr 593</t>
  </si>
  <si>
    <t>ig 1272 1/1 clr 18</t>
  </si>
  <si>
    <t>c1 817 1/2 clr 30</t>
  </si>
  <si>
    <t>c2 906 3/3 clr 38</t>
  </si>
  <si>
    <t>s1 671 4/4 clr 66</t>
  </si>
  <si>
    <t>C2 moll colour-1426 bx-76.21 ph-6.2</t>
  </si>
  <si>
    <t>C1 no.823 1/2 =21</t>
  </si>
  <si>
    <t>C2 no.913 3/3 =37</t>
  </si>
  <si>
    <t>S1 no.675 4/4 =56</t>
  </si>
  <si>
    <t>IG no.1288 1/1 =15</t>
  </si>
  <si>
    <t>C2 mol = 1497 Bx 77.15</t>
  </si>
  <si>
    <t>IG no.1289 = 16 c/w 1/1</t>
  </si>
  <si>
    <t>C1 no.828 = 26 c/w 1/2</t>
  </si>
  <si>
    <t>C2 no.918 = 36 c/w 3/3</t>
  </si>
  <si>
    <t>S1 no.680 = 58 c/w 4/4</t>
  </si>
  <si>
    <t>c2 moll clr 1535</t>
  </si>
  <si>
    <t>cb 53 0/0 clr 588</t>
  </si>
  <si>
    <t>ig 1299 1/1 clr 17</t>
  </si>
  <si>
    <t>c1 834 1/2 clr 32</t>
  </si>
  <si>
    <t>c2 925 3/3 clr 42</t>
  </si>
  <si>
    <t>s1 684 4/4 clr 56</t>
  </si>
  <si>
    <t>L3 cb 31 0/1 clr 390</t>
  </si>
  <si>
    <t>C2 MOL=   1404  80.12  6.1</t>
  </si>
  <si>
    <t>L4 1305 CW 1/1=  17</t>
  </si>
  <si>
    <t>L1 839 CW 1/2=  37</t>
  </si>
  <si>
    <t>L2 930 CW 3/3=  47</t>
  </si>
  <si>
    <t>L3 686 CW 4/4=  66</t>
  </si>
  <si>
    <t>L4 1313 CW 3/3=  21</t>
  </si>
  <si>
    <t>L2 932 CW 3/3=  55</t>
  </si>
  <si>
    <t>L3 689 CW 4/4=  64</t>
  </si>
  <si>
    <t>L1 842 CW 2/3=  47</t>
  </si>
  <si>
    <t>C2 moll colour-1692 bx-77.13 ph-5.7</t>
  </si>
  <si>
    <t>IG no.1313 3/3 =25</t>
  </si>
  <si>
    <t>C2 no.934 3/3 =65</t>
  </si>
  <si>
    <t>C1 no.843 2/3 =60</t>
  </si>
  <si>
    <t>S1 no.690 4/4 =74</t>
  </si>
  <si>
    <t>C2 moll colour-1785 bx-72.89 ph-5.5</t>
  </si>
  <si>
    <t>C1 no.849 4/4 =17</t>
  </si>
  <si>
    <t>C2 no.941 4/4 =83</t>
  </si>
  <si>
    <t>S1 no.694 4/4 =65</t>
  </si>
  <si>
    <t>C1 no.851 3/3 =18</t>
  </si>
  <si>
    <t>IG no.1324 4/4 =7</t>
  </si>
  <si>
    <t>NSACB no.54 =572</t>
  </si>
  <si>
    <t>IG no.1326 2/2 =12</t>
  </si>
  <si>
    <t>C1 no.853 2/2 =25</t>
  </si>
  <si>
    <t>C2 MOL=  1977  77.76  6.3</t>
  </si>
  <si>
    <t>L4 1328 CW 1/2=  19</t>
  </si>
  <si>
    <t>L1 855 CW 1/2=  31</t>
  </si>
  <si>
    <t>L2 947 CW 4/4=  48</t>
  </si>
  <si>
    <t>L3 700 CW 4/4=  157</t>
  </si>
  <si>
    <t>L3 703 CW 4/4=  112</t>
  </si>
  <si>
    <t>L2 952 CW 3/4=  42</t>
  </si>
  <si>
    <t>C2 MOLL CLR 1927</t>
  </si>
  <si>
    <t>IG 1337 1/2 CLR 20</t>
  </si>
  <si>
    <t>C1 859 1/2 CLR 38</t>
  </si>
  <si>
    <t>C2 953 4/4 CLR 46</t>
  </si>
  <si>
    <t>S1 703 4/4 CLR 121</t>
  </si>
  <si>
    <t>L3 DRYER CLR 79</t>
  </si>
  <si>
    <t>C2 moll colour-1620 bx-74.36 ph-6.7</t>
  </si>
  <si>
    <t>C1 no.865 1/2 =45</t>
  </si>
  <si>
    <t>S1 no.708 4/4 =86</t>
  </si>
  <si>
    <t>C2 no.960 4/4 =73</t>
  </si>
  <si>
    <t>IG no.1344 1/2 =18</t>
  </si>
  <si>
    <t>C2 MOL=  1766  79.11  6.9</t>
  </si>
  <si>
    <t>L2 966 CW 3/4=  69</t>
  </si>
  <si>
    <t>L3 713 CW 4/4=  91</t>
  </si>
  <si>
    <t>L4 1351 CW 1/2=  19</t>
  </si>
  <si>
    <t>L1 871 CW 1/2=  44</t>
  </si>
  <si>
    <t>L1 875 CW 2/2=  34</t>
  </si>
  <si>
    <t>L2 970 CW 4/4=  54</t>
  </si>
  <si>
    <t>C2 MOLL CLR 1746</t>
  </si>
  <si>
    <t>IG 1359 1/2 CLR 18</t>
  </si>
  <si>
    <t>C1 877 2/2 CLR 42</t>
  </si>
  <si>
    <t>C2 973 3/4 CLR 46</t>
  </si>
  <si>
    <t>S1 718 4/4 CLR 90</t>
  </si>
  <si>
    <t>CB NO 55 CLR 328</t>
  </si>
  <si>
    <t>C2 moll colour-1566 bx-77.45 ph-7.1</t>
  </si>
  <si>
    <t>IG no.1366 1/2 =11</t>
  </si>
  <si>
    <t>C1 no.881 2/2 =42</t>
  </si>
  <si>
    <t>C2 no.978 4/4 =57</t>
  </si>
  <si>
    <t>S1 no.723 4/4 =74</t>
  </si>
  <si>
    <t>C2 mol = 1626 Bx 77.90</t>
  </si>
  <si>
    <t>IG no.1378 = 14 c/w 1/2</t>
  </si>
  <si>
    <t>C1 no.886 = 40 c/w 2/2</t>
  </si>
  <si>
    <t>C2 no.984 = 52 c/w 3/4</t>
  </si>
  <si>
    <t>S1 no.727 = 71 c/w 4/4</t>
  </si>
  <si>
    <t>C2 no.987 = 48 c/w 4/4</t>
  </si>
  <si>
    <t>c2 moll clr 1664</t>
  </si>
  <si>
    <t>ig 1383 1/2 clr 14</t>
  </si>
  <si>
    <t>c1 890 2/2 clr 20</t>
  </si>
  <si>
    <t>c2 988 4/4 clr 42</t>
  </si>
  <si>
    <t>s1 731 4/4 clr 66</t>
  </si>
  <si>
    <t>cb n0 56 clr 376</t>
  </si>
  <si>
    <t>C2 MOL=  1559  79.29  6.7</t>
  </si>
  <si>
    <t>L1 896 CW 2/2=  28</t>
  </si>
  <si>
    <t>L2 994 CW 4/4=  66</t>
  </si>
  <si>
    <t>L3 735 CW 4/4=  112</t>
  </si>
  <si>
    <t>L4 1391 CW 1/2=  19</t>
  </si>
  <si>
    <t>C2 mol = 1685 Bx 79.78</t>
  </si>
  <si>
    <t>IG no.1399 = 18 c/w 1/2</t>
  </si>
  <si>
    <t>C1 no.900 = 30 c/w 2/2</t>
  </si>
  <si>
    <t>C2 no.1000 = 56 c/w 4/4</t>
  </si>
  <si>
    <t>S1 no.741 = 99 c/w 4/4</t>
  </si>
  <si>
    <t>C2 moll colour-1429 bx-76.92 ph-6.7</t>
  </si>
  <si>
    <t>C1 no.907 2/2 =29</t>
  </si>
  <si>
    <t>C2 no.1006 4/4 =41</t>
  </si>
  <si>
    <t>IG no.1410 1/2 =14</t>
  </si>
  <si>
    <t>S1 no.745 4/4 =65</t>
  </si>
  <si>
    <t xml:space="preserve">            </t>
  </si>
  <si>
    <t>C2 MOL=  1809  79.03  7.1</t>
  </si>
  <si>
    <t>L4 1414 CW 1/2=  13</t>
  </si>
  <si>
    <t>L1 911 CW 2/2=  35</t>
  </si>
  <si>
    <t>L2 1011 CW 4/4=  59</t>
  </si>
  <si>
    <t>L3 748 CW 4/4= 78</t>
  </si>
  <si>
    <t>C2 mol = 1891 Bx 78.85</t>
  </si>
  <si>
    <t>IG no.1420 = 15 c/w 1/2</t>
  </si>
  <si>
    <t>C1 no.915 = 34 c/w 2/2</t>
  </si>
  <si>
    <t>C2 no.1016 = 57 c/w 3/4</t>
  </si>
  <si>
    <t>S1 no.753 = 80 c/w 4/4</t>
  </si>
  <si>
    <t>C2 moll colour-1214 bx-77.58 ph-6.8</t>
  </si>
  <si>
    <t>IG no.1431 1/1 =12</t>
  </si>
  <si>
    <t>C1 no.922 1/2 =20</t>
  </si>
  <si>
    <t>C2 no.1024 3/4 =38</t>
  </si>
  <si>
    <t>S1 no.756 4/4 =102</t>
  </si>
  <si>
    <t>S1 no.759 4/4 =78</t>
  </si>
  <si>
    <t>C2 MOL=  1388  80.05  6.9</t>
  </si>
  <si>
    <t>L2 1028 CW 3/4=  39</t>
  </si>
  <si>
    <t>L3 760 CW 4/4=  55</t>
  </si>
  <si>
    <t>L4 1435 CW 1/2=  18</t>
  </si>
  <si>
    <t>L1 925 CW 1/2=  26</t>
  </si>
  <si>
    <t>NSACB 57 =  479</t>
  </si>
  <si>
    <t>C2 MOLL CLR 1354</t>
  </si>
  <si>
    <t>IG 1443 1/1 CLR 15</t>
  </si>
  <si>
    <t>C1 930 1/2 CLR 26</t>
  </si>
  <si>
    <t>C2 1033 3/4 CLR 32</t>
  </si>
  <si>
    <t>S1 766  4/4 CLR 48</t>
  </si>
  <si>
    <t>C2 moll colour-1280 bx-79.24 ph-6.7</t>
  </si>
  <si>
    <t>C1 no.935 1/2 =30</t>
  </si>
  <si>
    <t>C2 no.1039 4/4 =35</t>
  </si>
  <si>
    <t>S1 no.771 4/4 =51</t>
  </si>
  <si>
    <t>C1 no.937 1/1 =37</t>
  </si>
  <si>
    <t>C2 no.1042 3/4 =42</t>
  </si>
  <si>
    <t>NSACB NO.58 =383</t>
  </si>
  <si>
    <t>IG no.1454 1/1 =14</t>
  </si>
  <si>
    <t>C2 moll colour-1201 bx-79.12 ph-6.7</t>
  </si>
  <si>
    <t>IG no.1463 1/1 =20</t>
  </si>
  <si>
    <t>C1 no.940 1/1 =30</t>
  </si>
  <si>
    <t>C2 no.1046 3/4 =35</t>
  </si>
  <si>
    <t>S1 no.776 4/4 =56</t>
  </si>
  <si>
    <t>c2 moll clr 1247</t>
  </si>
  <si>
    <t>igm 1466 1/1 clr 18</t>
  </si>
  <si>
    <t>c1 945 1/1 clr 28</t>
  </si>
  <si>
    <t>c2 1052 3/4 clr 38</t>
  </si>
  <si>
    <t>s1 781 4/4 clr 52</t>
  </si>
  <si>
    <t>C2 mol = 1293 Bx 75.06</t>
  </si>
  <si>
    <t>IG no.1474 = 16 c/w 1/1</t>
  </si>
  <si>
    <t>C1 no.951 = 31 c/w 1/1</t>
  </si>
  <si>
    <t>C2 no.1058 = 40 c/w 3/4</t>
  </si>
  <si>
    <t>S1 no.785 = 56 c/w 4/4</t>
  </si>
  <si>
    <t>C2 mol = 1211 Bx 75.88</t>
  </si>
  <si>
    <t>IG no.1482 = 15 c/w 1/1</t>
  </si>
  <si>
    <t>C1 no.955 = 29 c/w 1/1</t>
  </si>
  <si>
    <t>C2 no.1063 = 38 c/w 4/4</t>
  </si>
  <si>
    <t>S1 no.788 = 61 c/w 4/4</t>
  </si>
  <si>
    <t>c2 moll clr 1188</t>
  </si>
  <si>
    <t>ig 1489 1/1 clr 13</t>
  </si>
  <si>
    <t>c2 1068 4/4 clr 35</t>
  </si>
  <si>
    <t>c1 959 1/1 26</t>
  </si>
  <si>
    <t>s1 793 4/4 clr 56</t>
  </si>
  <si>
    <t>cb no 59 clr 441</t>
  </si>
  <si>
    <t xml:space="preserve">C2 mol = 1119 Bx 74.96 </t>
  </si>
  <si>
    <t>IG no.1497 = 14 c/w 1/1</t>
  </si>
  <si>
    <t>C1 no.964 = 28 c/w 1/1</t>
  </si>
  <si>
    <t>C2 no.1073 = 33 c/w 4/4</t>
  </si>
  <si>
    <t>S1 no.799 = 53 c/w 4/4</t>
  </si>
  <si>
    <t>CB L/POL = 1288</t>
  </si>
  <si>
    <t>C2 mol = 1202 Bx 75.25</t>
  </si>
  <si>
    <t>IG no.1506 = 16 c/w 1/1</t>
  </si>
  <si>
    <t>C1 no.969 = 33 c/w 1/1</t>
  </si>
  <si>
    <t>C2 no.1079 = 37 c/w 4/4</t>
  </si>
  <si>
    <t>S1 no.803 = 65 c/w 4/4</t>
  </si>
  <si>
    <t>C2 moll colour-1387 bx-76.00 ph-6.9</t>
  </si>
  <si>
    <t>IG no.1512 1/1 =14</t>
  </si>
  <si>
    <t>C1 no.974 1/1 =32</t>
  </si>
  <si>
    <t>C2 no.1083 4/4 =37</t>
  </si>
  <si>
    <t>S1 no.808 4/4 =61</t>
  </si>
  <si>
    <t>NSACB no.62 =382</t>
  </si>
  <si>
    <t>c2 moll clr 1267</t>
  </si>
  <si>
    <t>ig 1519 1/1 clr 19</t>
  </si>
  <si>
    <t>c1 978 1/1 clr 30</t>
  </si>
  <si>
    <t>c2 1089 4/4 clr 35</t>
  </si>
  <si>
    <t>s1 811 4/4 clr 59</t>
  </si>
  <si>
    <t>c2 moll clr 1245</t>
  </si>
  <si>
    <t>c1 982 1/1 clr 28</t>
  </si>
  <si>
    <t>c2 1095 4/4 clr 33</t>
  </si>
  <si>
    <t>s1 816 4/4 clr 56</t>
  </si>
  <si>
    <t>ig 1530 1/1 clr 18</t>
  </si>
  <si>
    <t>C2 moll colour-1192 bx-72.02 ph-6.5</t>
  </si>
  <si>
    <t>C1 no.986 1/1 =30</t>
  </si>
  <si>
    <t>C2 no.1101 4/4 =34</t>
  </si>
  <si>
    <t>S1 no.820 4/4 =52</t>
  </si>
  <si>
    <t>IG no.1538 1/1 =16</t>
  </si>
  <si>
    <t>C2 mol = 1220 Bx 77.59</t>
  </si>
  <si>
    <t>78..80</t>
  </si>
  <si>
    <t>IG no. 1543 = 14 c/w 1/1</t>
  </si>
  <si>
    <t>C1 no. 991 = 27 c/w 1/1</t>
  </si>
  <si>
    <t>C2 no. 1106 = 31 c/w 4/4</t>
  </si>
  <si>
    <t>S1 no. 824 = 54 c/w 4/4</t>
  </si>
  <si>
    <t>c2 moll clr 1280</t>
  </si>
  <si>
    <t>ig 1549 1/1 clr 16</t>
  </si>
  <si>
    <t>c1 995 1/1 clr 26</t>
  </si>
  <si>
    <t>c2 1112 4/4 clr 33</t>
  </si>
  <si>
    <t>s1 828 4/4 clr 53</t>
  </si>
  <si>
    <t>C2 moll colour-1178 bx-76.13 ph-5.8</t>
  </si>
  <si>
    <t>IG no.1557 1/1 =13</t>
  </si>
  <si>
    <t>C1 no.1000 1/1 =24</t>
  </si>
  <si>
    <t>C2 no.1117 4/4 =32</t>
  </si>
  <si>
    <t>S1 no.833 4/4 =55</t>
  </si>
  <si>
    <t>NSAB no.63 =346</t>
  </si>
  <si>
    <t>C2 mol = 1712 Bx 75.89</t>
  </si>
  <si>
    <t>IG no.1563 = 15 c/w 1/1</t>
  </si>
  <si>
    <t>C1 no.1005 = 28 c/w 1/1</t>
  </si>
  <si>
    <t>C2 no.1122 = 31 c/w 4/4</t>
  </si>
  <si>
    <t>S1 no.837 = 57 c/w 4/4</t>
  </si>
  <si>
    <t>c2 moll clr 1642</t>
  </si>
  <si>
    <t>ig 1568 1/1 clr 11</t>
  </si>
  <si>
    <t>c1 1009 1/1 clr 22</t>
  </si>
  <si>
    <t>c2 1129 3/4 clr 30</t>
  </si>
  <si>
    <t>s1 842 4/4 clr 54</t>
  </si>
  <si>
    <t>cb 64 0/0 clr 326</t>
  </si>
  <si>
    <t xml:space="preserve">             </t>
  </si>
  <si>
    <t>C2 MOL=  1198  78.81  6.3</t>
  </si>
  <si>
    <t>L4 1573 CW 1/1=  14</t>
  </si>
  <si>
    <t>L1 1013 CW 1/1=  26</t>
  </si>
  <si>
    <t>L2 1134 CW 3/3=  36</t>
  </si>
  <si>
    <t>L3 846 CW 4/4=  54</t>
  </si>
  <si>
    <t xml:space="preserve">C2 mol = 1285 Bx 76.29 </t>
  </si>
  <si>
    <t>NSACB  no.65 = 330</t>
  </si>
  <si>
    <t>IG no.1581 = 15 c/w 1/1</t>
  </si>
  <si>
    <t>C1 no.1017 = 27 c/w 1/1</t>
  </si>
  <si>
    <t>C2 no.1140 = 39 c/w 2/3</t>
  </si>
  <si>
    <t>S1 no.851 = 57 c/w 4/4</t>
  </si>
  <si>
    <t>C2 moll colour-1093 bx-77.35 ph-6.9</t>
  </si>
  <si>
    <t>IG no.1589 1/1 =13</t>
  </si>
  <si>
    <t>C2 no.1145 2/2 =32</t>
  </si>
  <si>
    <t>S1 no.852 4/4 =45</t>
  </si>
  <si>
    <t>C1 no.1022 1/1 =28</t>
  </si>
  <si>
    <t>C2 MOL=  1188  79.05  6.3</t>
  </si>
  <si>
    <t>L1 1027 CW 1/1=  29</t>
  </si>
  <si>
    <t>L2 1051 CW 2/2=  36</t>
  </si>
  <si>
    <t>L3 857 CW 4/4=  53</t>
  </si>
  <si>
    <t>L4 1596 CW 1/1=  15</t>
  </si>
  <si>
    <t>C2 MOLL CLR 1244</t>
  </si>
  <si>
    <t>IG 1604 1/1 CLR 13</t>
  </si>
  <si>
    <t>C2 1156 2/2 CLR 32</t>
  </si>
  <si>
    <t>C1 1031 1/1 CLR 25</t>
  </si>
  <si>
    <t>S1 862 4/4 CLR 49</t>
  </si>
  <si>
    <t>C2 moll colour-1211 bx-77.83 ph-6.0</t>
  </si>
  <si>
    <t>IG no.1613 1/1 =13</t>
  </si>
  <si>
    <t>C1 no.1036 1/1 =26</t>
  </si>
  <si>
    <t>C2 no.1163 2/2 =34</t>
  </si>
  <si>
    <t>S1 no.865 4/4 =48</t>
  </si>
  <si>
    <t>NSACB 66=  323</t>
  </si>
  <si>
    <t>C2 MOL= 1222  78.87  6.2</t>
  </si>
  <si>
    <t>L4 1618 CW 1/1=  16</t>
  </si>
  <si>
    <t>L1 1041 CW 1/1=  31</t>
  </si>
  <si>
    <t>L2 1168 CW 2/2=  44</t>
  </si>
  <si>
    <t>L3 870 CW 4/4=  62</t>
  </si>
  <si>
    <t>C2 moll colour-1107 bx-74.16 ph-6.0</t>
  </si>
  <si>
    <t>IG no.1626 1/1 =13</t>
  </si>
  <si>
    <t>C1 no.1047 1/1 =23</t>
  </si>
  <si>
    <t>C2 no.1174 2/2 =34</t>
  </si>
  <si>
    <t>S1 no.876 4/4 =59</t>
  </si>
  <si>
    <t>NSACB no.67 =399</t>
  </si>
  <si>
    <t>C2 moll colour-1230 bx-61.67 ph-5.9</t>
  </si>
  <si>
    <t>C1 no.1050 1/1 =22</t>
  </si>
  <si>
    <t>C2 no.1178 2/2 =33</t>
  </si>
  <si>
    <t>S1 no.879 4/4 =61</t>
  </si>
  <si>
    <t>IG no.1633 1/1 =13</t>
  </si>
  <si>
    <t>72..27</t>
  </si>
  <si>
    <t>C2 mol = 1292 Bx 65.45</t>
  </si>
  <si>
    <t>IG no.1642 = 14 c/w 1/1</t>
  </si>
  <si>
    <t>C1 no.1056 = 24 c/w 1/1</t>
  </si>
  <si>
    <t>C2 no.1183 = 31 c/w 2/2</t>
  </si>
  <si>
    <t>S1 no.883 = 53 c/w 4/4</t>
  </si>
  <si>
    <t>C2 MOL= 1669  79.03  6.4</t>
  </si>
  <si>
    <t>L3 887 CW 4/4=  49</t>
  </si>
  <si>
    <t>L4 1649 CW 1/1=  17</t>
  </si>
  <si>
    <t>L1 1062 CW 1/1=  29</t>
  </si>
  <si>
    <t>L2 1189 CW 2/2=  40</t>
  </si>
  <si>
    <t>C2 MOL=  1681  80.12  6.6</t>
  </si>
  <si>
    <t>L4 1656 CW 1/1=  15</t>
  </si>
  <si>
    <t>L3 892 CW 4/4=  47</t>
  </si>
  <si>
    <t>L1 1067 CW 1/1=  26</t>
  </si>
  <si>
    <t>L2 1194 CW 2/2=  37</t>
  </si>
  <si>
    <t>C2 mol = 1626 Bx 79.89</t>
  </si>
  <si>
    <t>IG no.1667 = 14 c/w 1/1</t>
  </si>
  <si>
    <t>C1 no.1072 = 28 c/w 1/1</t>
  </si>
  <si>
    <t>C2 no.1201 = 35 c/w 2/2</t>
  </si>
  <si>
    <t>S1 no.896 = 49 c/w 4/4</t>
  </si>
  <si>
    <t>C2 moll colour-1131 bx-75.24 ph-6.2</t>
  </si>
  <si>
    <t>IG no.1672 1/1 =13</t>
  </si>
  <si>
    <t>C1 no.1077 1/1 =26</t>
  </si>
  <si>
    <t>C2 no.1208 2/2 =37</t>
  </si>
  <si>
    <t>S1 no.899 4/4 =51</t>
  </si>
  <si>
    <t>NSACB no.68 =371</t>
  </si>
  <si>
    <t>C2 MOL=  1292  81.16  6.2</t>
  </si>
  <si>
    <t>L4 1680 CW 1/1=  16</t>
  </si>
  <si>
    <t>L1 1081 CW 1/1=  25</t>
  </si>
  <si>
    <t>L2 1213 CW 2/2=  34</t>
  </si>
  <si>
    <t>L3 903 CW 4/4=  48</t>
  </si>
  <si>
    <t>C2 mol = 1221 Bx 80.70</t>
  </si>
  <si>
    <t>IG no.1688 = 15 c/w 1/1</t>
  </si>
  <si>
    <t>C1 no.1187 = 27 c/w 1/1</t>
  </si>
  <si>
    <t>C2 no.1230 = 35 c/w 2/2</t>
  </si>
  <si>
    <t>S1 no.909 = 51 c/w 4/4</t>
  </si>
  <si>
    <t>C2 moll colour-950 bx-74.48 ph-6.2</t>
  </si>
  <si>
    <t>C2 no.1227 2/2 =34</t>
  </si>
  <si>
    <t>C1 no.1193 1/1 =23</t>
  </si>
  <si>
    <t>S1 no.914 4/4 =55</t>
  </si>
  <si>
    <t>IG no.1697 1/1 =13</t>
  </si>
  <si>
    <t>C2 MOL=  1018  79.33  6.4</t>
  </si>
  <si>
    <t>L4 1700 CW 1/1=  15</t>
  </si>
  <si>
    <t>L3 919 CW 4/4=  53</t>
  </si>
  <si>
    <t>L2 1233 CW 2/2=  38</t>
  </si>
  <si>
    <t>L1 1197 CW 1/1=  27</t>
  </si>
  <si>
    <t>C2 MOLL CLR 1085</t>
  </si>
  <si>
    <t>IG 1707 1/1 CLR 14</t>
  </si>
  <si>
    <t>C1 1099 1/1 CLR 28</t>
  </si>
  <si>
    <t>C2 1237 2/2 CLR 37</t>
  </si>
  <si>
    <t>S1 923 4/4 CLR 48</t>
  </si>
  <si>
    <t>C2 moll colour-1239 bx-76.70 ph-6.2</t>
  </si>
  <si>
    <t>IG no.1715 1/1 =13</t>
  </si>
  <si>
    <t>C1 no.1105 1/1 =26</t>
  </si>
  <si>
    <t>C2 no.1243 2/2 =38</t>
  </si>
  <si>
    <t>S1 no.928 4/4 =50</t>
  </si>
  <si>
    <t>C2 mol = 1301 Bx 77.27</t>
  </si>
  <si>
    <t>IG no.1723 = 15 c/w 1/1</t>
  </si>
  <si>
    <t>C1 no.1108 = 28 c/w 1/1</t>
  </si>
  <si>
    <t>C2 no.1247 = 40 c/w 2/2</t>
  </si>
  <si>
    <t>S1 no.931 = 53 c/w 4/4</t>
  </si>
  <si>
    <t>c2 moll clr 1288</t>
  </si>
  <si>
    <t>cb no 69 clr 334</t>
  </si>
  <si>
    <t>ig 1730 1/1 clr 16</t>
  </si>
  <si>
    <t>c1 1113 1/1 clr 30</t>
  </si>
  <si>
    <t>c2 1252 2/2 clr 38</t>
  </si>
  <si>
    <t>s1 935 4/4 clr 54</t>
  </si>
  <si>
    <t>C2 MOL=  1122  80.12  6.0</t>
  </si>
  <si>
    <t>L3 938 CW 4/4=  50</t>
  </si>
  <si>
    <t>L3 938 CW 2/2=  84</t>
  </si>
  <si>
    <t>L3 938 CW 3/3=  69</t>
  </si>
  <si>
    <t>L4 1739 CW 1/1=  14</t>
  </si>
  <si>
    <t>L2 1258 CW 2/2=  38</t>
  </si>
  <si>
    <t>L1 1118 CW 1/1=  27</t>
  </si>
  <si>
    <t>NSACB 70=  522</t>
  </si>
  <si>
    <t>C2 mol = 1210 Bx 79.89</t>
  </si>
  <si>
    <t>IG no.1749 = 15 c/w 1/1</t>
  </si>
  <si>
    <t>C1 no.1124 = 25 c/w 1/1</t>
  </si>
  <si>
    <t>C2 no.1264 = 39 c/w 2/2</t>
  </si>
  <si>
    <t>S1 no.942 = 72 c/w 2/3</t>
  </si>
  <si>
    <t>c2 moll clr 1244</t>
  </si>
  <si>
    <t>ig 1757 1/1 clr 13</t>
  </si>
  <si>
    <t>c1 1128 1/1 clr 27</t>
  </si>
  <si>
    <t>c2 1271 2/2 clr 39</t>
  </si>
  <si>
    <t>s1 947 2/2 clr 78</t>
  </si>
  <si>
    <t>C2 MOL=  1091  81.19  6.1</t>
  </si>
  <si>
    <t>L3 950 CW 2/2=  74</t>
  </si>
  <si>
    <t>L4 1765 CW 1/1= 16</t>
  </si>
  <si>
    <t>L1 1134 CW 1/1=  29</t>
  </si>
  <si>
    <t>L2 1276 CW 2/2=  38</t>
  </si>
  <si>
    <t>L3 952 CW 2/1= 83</t>
  </si>
  <si>
    <t>L/POL 71=  1091</t>
  </si>
  <si>
    <t>C2 mol = 1181 Bx 80.40</t>
  </si>
  <si>
    <t>IG no.1778 = 13 c/w 1/1</t>
  </si>
  <si>
    <t>C1 no.1138 = 33 c/w 1/1</t>
  </si>
  <si>
    <t>C2 no.1280 = 37 c/w 2/2</t>
  </si>
  <si>
    <t>S1 no.956 = 85 c/w 2/1</t>
  </si>
  <si>
    <t>C2 moll colour-1237 bx-75.76 ph-6.1</t>
  </si>
  <si>
    <t>IG no.1783 1/1 =13</t>
  </si>
  <si>
    <t>C1 no.1144 1/1 =32</t>
  </si>
  <si>
    <t>C2 no.1286 2/2 =38</t>
  </si>
  <si>
    <t>S1 no.960 2/1 =90</t>
  </si>
  <si>
    <t>NSACB no.72 =278</t>
  </si>
  <si>
    <t>C2 MOL=  1291  79.07  6.4</t>
  </si>
  <si>
    <t>L2 1292 CW 2/2=  52</t>
  </si>
  <si>
    <t>L1 1149 CW 1/1=  39</t>
  </si>
  <si>
    <t>L3 964 CW 2/1=  93</t>
  </si>
  <si>
    <t>L4 1791 CW 1/1=  19</t>
  </si>
  <si>
    <t>L4 1792 CW 2/1=  15</t>
  </si>
  <si>
    <t>L2 1294 CW 2/3=  47</t>
  </si>
  <si>
    <t>NSACB 73=  303</t>
  </si>
  <si>
    <t>C2 MOLL CLR 1310</t>
  </si>
  <si>
    <t>IG 1799 1/2 CLR 15</t>
  </si>
  <si>
    <t>C1 1154 1/1 CLR 46</t>
  </si>
  <si>
    <t>C2 1298 2/2 CLR 51</t>
  </si>
  <si>
    <t>S1 967 2/1 CLR 68</t>
  </si>
  <si>
    <t>C1 1157 2/2 CLR 36</t>
  </si>
  <si>
    <t>C2 1312 3/3 CLR 45</t>
  </si>
  <si>
    <t>C2 moll colour-1422 bx-77.61 ph-6.0</t>
  </si>
  <si>
    <t>IG no.1807 1/2 =14</t>
  </si>
  <si>
    <t>C1 no.1158 2/2 =33</t>
  </si>
  <si>
    <t>C2 no.1303 2/3 =45</t>
  </si>
  <si>
    <t>S1 no.972 2/1 =71</t>
  </si>
  <si>
    <t>C2 mol = 1530 Bx 78.19</t>
  </si>
  <si>
    <t>IG no.1815 = 18 c/w 1/1</t>
  </si>
  <si>
    <t>C1 no.1163 = 35 c/w 2/2</t>
  </si>
  <si>
    <t>C2 no.1308 = 40 c/w 3/3</t>
  </si>
  <si>
    <t>S1 no.976 = 79 c/w 2/1</t>
  </si>
  <si>
    <t>c2 moll clr 1319</t>
  </si>
  <si>
    <t>ig 1820 1/2 clr 13</t>
  </si>
  <si>
    <t>c1 1168 2/2 clr 32</t>
  </si>
  <si>
    <t>c2 1315 3/3 clr 42</t>
  </si>
  <si>
    <t>s1 981 2/1 clr 93</t>
  </si>
  <si>
    <t xml:space="preserve">   </t>
  </si>
  <si>
    <t>C2 moll colour-1459 bx-75.74 ph-6.5</t>
  </si>
  <si>
    <t>C1 no.1173 2/2 =34</t>
  </si>
  <si>
    <t>C2 no.1319 3/3 =41</t>
  </si>
  <si>
    <t>S1 no.983 2/1 =85</t>
  </si>
  <si>
    <t>IG no.1831 1/2 =12</t>
  </si>
  <si>
    <t>NSACB no.74 =411</t>
  </si>
  <si>
    <t>C2 mol = 1589 Bx 76.85</t>
  </si>
  <si>
    <t>IG 1835 = 15 c/w1/2</t>
  </si>
  <si>
    <t>C1 no.1178 = 36 c/w 2/2</t>
  </si>
  <si>
    <t>C2 no.1325 = 43 c/w 3/3</t>
  </si>
  <si>
    <t>S1 no.986 = 88 c/w 2/1</t>
  </si>
  <si>
    <t>c2 moll clr 1223</t>
  </si>
  <si>
    <t>igm 1842 1/2 clr 16</t>
  </si>
  <si>
    <t>c1 1184 2/2 clr 38</t>
  </si>
  <si>
    <t>c2 1330 3/3 clr 46</t>
  </si>
  <si>
    <t>s1 990 2/1 clr 88</t>
  </si>
  <si>
    <t>cb 75 clr 549</t>
  </si>
  <si>
    <t>c2 mol=  1589  81.09  6.2</t>
  </si>
  <si>
    <t>L4 1849 CW 1/2=  17</t>
  </si>
  <si>
    <t>L1 1190 CW 2/2=  32</t>
  </si>
  <si>
    <t>L2 1337 CW 3/3=  45</t>
  </si>
  <si>
    <t>L3 994 CW 2/1=  80</t>
  </si>
  <si>
    <t>C2 mol = 1630 Bx 80.75</t>
  </si>
  <si>
    <t>IG no.1859 = 18 c/w 1/2</t>
  </si>
  <si>
    <t>C1 no.1193 = 35 c/w2/2</t>
  </si>
  <si>
    <t>C2 no.1342 = 47 c/w 3/3</t>
  </si>
  <si>
    <t>S1 no.997 = 88 c/w 2/1</t>
  </si>
  <si>
    <t>C2 moll colour-1230 bx-77.23 ph-6.2</t>
  </si>
  <si>
    <t>IG no.1865 1/2 =16</t>
  </si>
  <si>
    <t>C1 no.1197 2/2 =33</t>
  </si>
  <si>
    <t>C2 no.1348 3/3 =43</t>
  </si>
  <si>
    <t>S1 no.1002 2/1 =70</t>
  </si>
  <si>
    <t>NSACB no.76 =609</t>
  </si>
  <si>
    <t>C2 MOL=  1289  81.16  6.0</t>
  </si>
  <si>
    <t>L1 1202 CW 2/2=  31</t>
  </si>
  <si>
    <t>L2 1353 CW 3/3=  40</t>
  </si>
  <si>
    <t>L3 1006 CW 2/1=  82</t>
  </si>
  <si>
    <t>L4 1875 CW 1/2=  15</t>
  </si>
  <si>
    <t>C2 MOLL CLR 1245</t>
  </si>
  <si>
    <t>IG 1883 1/2 CLR 18</t>
  </si>
  <si>
    <t>C1 1207 2/2 CLR 28</t>
  </si>
  <si>
    <t>C2 1359 3/3 CLR 38</t>
  </si>
  <si>
    <t>S1 1010 2/1 CLR 78</t>
  </si>
  <si>
    <t>CB NO 77 CLR 462</t>
  </si>
  <si>
    <t>SHIFT D</t>
  </si>
  <si>
    <t>C2 moll colour-1191 bx-76.11 ph-6.2</t>
  </si>
  <si>
    <t>IG no.1892 1/2 =16</t>
  </si>
  <si>
    <t>C2 no.1364 3/3 =36</t>
  </si>
  <si>
    <t>S1 no.1014 2/1 =72</t>
  </si>
  <si>
    <t>C1 no.1212 2/2 =27</t>
  </si>
  <si>
    <t>C2 MOL=  1511  81.12  6.0</t>
  </si>
  <si>
    <t>L3 1016 CW 2/1=  88</t>
  </si>
  <si>
    <t>L4 1899 CW 1/2=  17</t>
  </si>
  <si>
    <t>L1 1218 CW 2/2=  29</t>
  </si>
  <si>
    <t>L2 1369 CW 3/3=  39</t>
  </si>
  <si>
    <t>L3 1020 CW 3/2=  64</t>
  </si>
  <si>
    <t>RL</t>
  </si>
  <si>
    <t>D1 molasses</t>
  </si>
  <si>
    <t>D2 Molasses</t>
  </si>
  <si>
    <t>E Masscuite</t>
  </si>
  <si>
    <t>E Mol (1)</t>
  </si>
  <si>
    <t>E Mol (2)</t>
  </si>
  <si>
    <t>Purity Drop</t>
  </si>
  <si>
    <t>Brix</t>
  </si>
  <si>
    <t>IER Performance (CL-FL)</t>
  </si>
  <si>
    <t>Carbonator Performance (RL-CL)</t>
  </si>
  <si>
    <t>Clarification Performance (RL-FL)</t>
  </si>
  <si>
    <t>RL-FL</t>
  </si>
  <si>
    <t>CL-FL</t>
  </si>
  <si>
    <t>RL-FL %</t>
  </si>
  <si>
    <t>CL-FL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</si>
</sst>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10" fontId="0" fillId="0" borderId="2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0" xfId="0" applyAlignment="1">
      <alignment horizontal="right"/>
    </xf>
    <xf numFmtId="0" fontId="0" fillId="0" borderId="40" xfId="0" applyBorder="1"/>
    <xf numFmtId="10" fontId="0" fillId="0" borderId="21" xfId="0" applyNumberFormat="1" applyBorder="1" applyAlignment="1">
      <alignment horizontal="center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4" fontId="0" fillId="0" borderId="22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4" fontId="0" fillId="0" borderId="9" xfId="1" applyNumberFormat="1" applyFont="1" applyBorder="1" applyAlignment="1">
      <alignment horizontal="center" vertical="center"/>
    </xf>
    <xf numFmtId="4" fontId="0" fillId="0" borderId="9" xfId="1" applyNumberFormat="1" applyFont="1" applyBorder="1"/>
    <xf numFmtId="4" fontId="2" fillId="4" borderId="9" xfId="1" applyNumberFormat="1" applyFont="1" applyFill="1" applyBorder="1" applyAlignment="1">
      <alignment horizontal="center" vertical="center"/>
    </xf>
    <xf numFmtId="4" fontId="2" fillId="0" borderId="9" xfId="1" applyNumberFormat="1" applyFont="1" applyBorder="1" applyAlignment="1">
      <alignment horizontal="center"/>
    </xf>
    <xf numFmtId="4" fontId="2" fillId="4" borderId="9" xfId="1" applyNumberFormat="1" applyFont="1" applyFill="1" applyBorder="1" applyAlignment="1">
      <alignment horizontal="center"/>
    </xf>
    <xf numFmtId="4" fontId="0" fillId="0" borderId="0" xfId="1" applyNumberFormat="1" applyFont="1"/>
    <xf numFmtId="9" fontId="0" fillId="0" borderId="10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27" xfId="1" applyFont="1" applyBorder="1" applyAlignment="1">
      <alignment horizontal="center"/>
    </xf>
    <xf numFmtId="4" fontId="0" fillId="0" borderId="22" xfId="1" applyNumberFormat="1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4" fontId="0" fillId="0" borderId="43" xfId="1" applyNumberFormat="1" applyFont="1" applyBorder="1" applyAlignment="1">
      <alignment horizontal="center" vertical="center"/>
    </xf>
    <xf numFmtId="4" fontId="0" fillId="0" borderId="27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0" fontId="0" fillId="4" borderId="0" xfId="0" applyNumberFormat="1" applyFill="1"/>
    <xf numFmtId="165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5" fontId="0" fillId="2" borderId="9" xfId="0" applyNumberFormat="1" applyFill="1" applyBorder="1"/>
    <xf numFmtId="0" fontId="0" fillId="4" borderId="9" xfId="0" applyFill="1" applyBorder="1"/>
    <xf numFmtId="164" fontId="0" fillId="4" borderId="9" xfId="1" applyNumberFormat="1" applyFont="1" applyFill="1" applyBorder="1" applyProtection="1"/>
    <xf numFmtId="164" fontId="0" fillId="4" borderId="9" xfId="0" applyNumberFormat="1" applyFill="1" applyBorder="1"/>
  </cellXfs>
  <cellStyles count="3">
    <cellStyle name="Normal" xfId="0" builtinId="0"/>
    <cellStyle name="Normal 3" xfId="2" xr:uid="{997D780E-6DF5-4B34-AA98-B4481B25527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8281-4510-4B6A-911B-25268EC3EEC0}">
  <dimension ref="B2:L34"/>
  <sheetViews>
    <sheetView workbookViewId="0">
      <selection sqref="A1:XFD1048576"/>
    </sheetView>
  </sheetViews>
  <sheetFormatPr defaultRowHeight="15" x14ac:dyDescent="0.25"/>
  <cols>
    <col min="2" max="2" width="10.140625" customWidth="1"/>
  </cols>
  <sheetData>
    <row r="2" spans="2:12" x14ac:dyDescent="0.25">
      <c r="C2" s="138" t="s">
        <v>612</v>
      </c>
      <c r="D2" s="138" t="s">
        <v>22</v>
      </c>
      <c r="E2" s="138" t="s">
        <v>26</v>
      </c>
      <c r="H2" s="139" t="s">
        <v>620</v>
      </c>
      <c r="I2" s="139"/>
      <c r="J2" s="139"/>
      <c r="K2" s="139"/>
      <c r="L2" s="140">
        <f ca="1">(D34-E34)/D34</f>
        <v>0.68597897325347745</v>
      </c>
    </row>
    <row r="3" spans="2:12" x14ac:dyDescent="0.25">
      <c r="B3">
        <v>1</v>
      </c>
      <c r="C3">
        <f ca="1">IF(ISERROR(INDIRECT("'"&amp;B3&amp;"'!S6")),"",(INDIRECT("'"&amp;B3&amp;"'!S6")))</f>
        <v>1043.75</v>
      </c>
      <c r="D3">
        <f ca="1">IF(ISERROR(INDIRECT("'"&amp;B3&amp;"'!S7")),"",(INDIRECT("'"&amp;B3&amp;"'!S7")))</f>
        <v>612.75</v>
      </c>
      <c r="E3">
        <f ca="1">IF(ISERROR(INDIRECT("'"&amp;B3&amp;"'!S8")),"",(INDIRECT("'"&amp;B3&amp;"'!S8")))</f>
        <v>182.58333333333334</v>
      </c>
      <c r="H3" s="139" t="s">
        <v>621</v>
      </c>
      <c r="I3" s="139"/>
      <c r="J3" s="139"/>
      <c r="K3" s="139"/>
      <c r="L3" s="140">
        <f ca="1">(C34-D34)/C34</f>
        <v>0.49479180750814811</v>
      </c>
    </row>
    <row r="4" spans="2:12" x14ac:dyDescent="0.25">
      <c r="B4">
        <v>2</v>
      </c>
      <c r="C4">
        <f t="shared" ref="C4:C33" ca="1" si="0">IF(ISERROR(INDIRECT("'"&amp;B4&amp;"'!S6")),"",(INDIRECT("'"&amp;B4&amp;"'!S6")))</f>
        <v>1097.0833333333333</v>
      </c>
      <c r="D4">
        <f t="shared" ref="D4:D33" ca="1" si="1">IF(ISERROR(INDIRECT("'"&amp;B4&amp;"'!S7")),"",(INDIRECT("'"&amp;B4&amp;"'!S7")))</f>
        <v>959.25</v>
      </c>
      <c r="E4">
        <f t="shared" ref="E4:E33" ca="1" si="2">IF(ISERROR(INDIRECT("'"&amp;B4&amp;"'!S8")),"",(INDIRECT("'"&amp;B4&amp;"'!S8")))</f>
        <v>299</v>
      </c>
      <c r="H4" s="139" t="s">
        <v>622</v>
      </c>
      <c r="I4" s="139"/>
      <c r="J4" s="139"/>
      <c r="K4" s="139"/>
      <c r="L4" s="140">
        <f ca="1">(C34-E34)/C34</f>
        <v>0.84135400467295385</v>
      </c>
    </row>
    <row r="5" spans="2:12" x14ac:dyDescent="0.25">
      <c r="B5">
        <v>3</v>
      </c>
      <c r="C5">
        <f t="shared" ca="1" si="0"/>
        <v>1122.75</v>
      </c>
      <c r="D5">
        <f t="shared" ca="1" si="1"/>
        <v>650</v>
      </c>
      <c r="E5">
        <f t="shared" ca="1" si="2"/>
        <v>242.41666666666666</v>
      </c>
    </row>
    <row r="6" spans="2:12" x14ac:dyDescent="0.25">
      <c r="B6">
        <v>4</v>
      </c>
      <c r="C6">
        <f t="shared" ca="1" si="0"/>
        <v>1006</v>
      </c>
      <c r="D6">
        <f t="shared" ca="1" si="1"/>
        <v>493.08333333333331</v>
      </c>
      <c r="E6">
        <f t="shared" ca="1" si="2"/>
        <v>147.66666666666666</v>
      </c>
    </row>
    <row r="7" spans="2:12" x14ac:dyDescent="0.25">
      <c r="B7">
        <v>5</v>
      </c>
      <c r="C7">
        <f t="shared" ca="1" si="0"/>
        <v>1175.6666666666667</v>
      </c>
      <c r="D7">
        <f t="shared" ca="1" si="1"/>
        <v>1202</v>
      </c>
      <c r="E7">
        <f t="shared" ca="1" si="2"/>
        <v>476.58333333333331</v>
      </c>
    </row>
    <row r="8" spans="2:12" x14ac:dyDescent="0.25">
      <c r="B8">
        <v>6</v>
      </c>
      <c r="C8">
        <f t="shared" ca="1" si="0"/>
        <v>1087.5833333333333</v>
      </c>
      <c r="D8">
        <f t="shared" ca="1" si="1"/>
        <v>620.75</v>
      </c>
      <c r="E8">
        <f t="shared" ca="1" si="2"/>
        <v>206.33333333333334</v>
      </c>
    </row>
    <row r="9" spans="2:12" x14ac:dyDescent="0.25">
      <c r="B9">
        <v>7</v>
      </c>
      <c r="C9">
        <f t="shared" ca="1" si="0"/>
        <v>1046.4166666666667</v>
      </c>
      <c r="D9">
        <f t="shared" ca="1" si="1"/>
        <v>554.66666666666663</v>
      </c>
      <c r="E9">
        <f t="shared" ca="1" si="2"/>
        <v>198</v>
      </c>
    </row>
    <row r="10" spans="2:12" x14ac:dyDescent="0.25">
      <c r="B10">
        <v>8</v>
      </c>
      <c r="C10">
        <f t="shared" ca="1" si="0"/>
        <v>1255.5833333333333</v>
      </c>
      <c r="D10">
        <f t="shared" ca="1" si="1"/>
        <v>650.91666666666663</v>
      </c>
      <c r="E10">
        <f t="shared" ca="1" si="2"/>
        <v>185.33333333333334</v>
      </c>
    </row>
    <row r="11" spans="2:12" x14ac:dyDescent="0.25">
      <c r="B11">
        <v>9</v>
      </c>
      <c r="C11">
        <f t="shared" ca="1" si="0"/>
        <v>1092.0833333333333</v>
      </c>
      <c r="D11">
        <f t="shared" ca="1" si="1"/>
        <v>601.16666666666663</v>
      </c>
      <c r="E11">
        <f t="shared" ca="1" si="2"/>
        <v>241.33333333333334</v>
      </c>
    </row>
    <row r="12" spans="2:12" x14ac:dyDescent="0.25">
      <c r="B12">
        <v>10</v>
      </c>
      <c r="C12">
        <f t="shared" ca="1" si="0"/>
        <v>1030.5</v>
      </c>
      <c r="D12">
        <f t="shared" ca="1" si="1"/>
        <v>501.75</v>
      </c>
      <c r="E12">
        <f t="shared" ca="1" si="2"/>
        <v>142.75</v>
      </c>
    </row>
    <row r="13" spans="2:12" x14ac:dyDescent="0.25">
      <c r="B13">
        <v>11</v>
      </c>
      <c r="C13">
        <f t="shared" ca="1" si="0"/>
        <v>990.33333333333337</v>
      </c>
      <c r="D13">
        <f t="shared" ca="1" si="1"/>
        <v>483.75</v>
      </c>
      <c r="E13">
        <f t="shared" ca="1" si="2"/>
        <v>138.75</v>
      </c>
    </row>
    <row r="14" spans="2:12" x14ac:dyDescent="0.25">
      <c r="B14">
        <v>12</v>
      </c>
      <c r="C14">
        <f t="shared" ca="1" si="0"/>
        <v>958.75</v>
      </c>
      <c r="D14">
        <f t="shared" ca="1" si="1"/>
        <v>450.41666666666669</v>
      </c>
      <c r="E14">
        <f t="shared" ca="1" si="2"/>
        <v>134.75</v>
      </c>
    </row>
    <row r="15" spans="2:12" x14ac:dyDescent="0.25">
      <c r="B15">
        <v>13</v>
      </c>
      <c r="C15">
        <f t="shared" ca="1" si="0"/>
        <v>923.5</v>
      </c>
      <c r="D15">
        <f t="shared" ca="1" si="1"/>
        <v>404.08333333333331</v>
      </c>
      <c r="E15">
        <f t="shared" ca="1" si="2"/>
        <v>99</v>
      </c>
    </row>
    <row r="16" spans="2:12" x14ac:dyDescent="0.25">
      <c r="B16">
        <v>14</v>
      </c>
      <c r="C16">
        <f t="shared" ca="1" si="0"/>
        <v>999.58333333333337</v>
      </c>
      <c r="D16">
        <f t="shared" ca="1" si="1"/>
        <v>411.66666666666669</v>
      </c>
      <c r="E16">
        <f t="shared" ca="1" si="2"/>
        <v>109.91666666666667</v>
      </c>
    </row>
    <row r="17" spans="2:5" x14ac:dyDescent="0.25">
      <c r="B17">
        <v>15</v>
      </c>
      <c r="C17">
        <f t="shared" ca="1" si="0"/>
        <v>882.25</v>
      </c>
      <c r="D17">
        <f t="shared" ca="1" si="1"/>
        <v>384.75</v>
      </c>
      <c r="E17">
        <f t="shared" ca="1" si="2"/>
        <v>105.16666666666667</v>
      </c>
    </row>
    <row r="18" spans="2:5" x14ac:dyDescent="0.25">
      <c r="B18">
        <v>16</v>
      </c>
      <c r="C18">
        <f t="shared" ca="1" si="0"/>
        <v>864.75</v>
      </c>
      <c r="D18">
        <f t="shared" ca="1" si="1"/>
        <v>327.5</v>
      </c>
      <c r="E18">
        <f t="shared" ca="1" si="2"/>
        <v>91.833333333333329</v>
      </c>
    </row>
    <row r="19" spans="2:5" x14ac:dyDescent="0.25">
      <c r="B19">
        <v>17</v>
      </c>
      <c r="C19">
        <f t="shared" ca="1" si="0"/>
        <v>1004.0833333333334</v>
      </c>
      <c r="D19">
        <f t="shared" ca="1" si="1"/>
        <v>392.66666666666669</v>
      </c>
      <c r="E19">
        <f t="shared" ca="1" si="2"/>
        <v>111.75</v>
      </c>
    </row>
    <row r="20" spans="2:5" x14ac:dyDescent="0.25">
      <c r="B20">
        <v>18</v>
      </c>
      <c r="C20">
        <f t="shared" ca="1" si="0"/>
        <v>1063.9166666666667</v>
      </c>
      <c r="D20">
        <f t="shared" ca="1" si="1"/>
        <v>444.5</v>
      </c>
      <c r="E20">
        <f t="shared" ca="1" si="2"/>
        <v>117.16666666666667</v>
      </c>
    </row>
    <row r="21" spans="2:5" x14ac:dyDescent="0.25">
      <c r="B21">
        <v>19</v>
      </c>
      <c r="C21">
        <f t="shared" ca="1" si="0"/>
        <v>966.17916666666667</v>
      </c>
      <c r="D21">
        <f t="shared" ca="1" si="1"/>
        <v>442.25</v>
      </c>
      <c r="E21">
        <f t="shared" ca="1" si="2"/>
        <v>130.33333333333334</v>
      </c>
    </row>
    <row r="22" spans="2:5" x14ac:dyDescent="0.25">
      <c r="B22">
        <v>20</v>
      </c>
      <c r="C22">
        <f t="shared" ca="1" si="0"/>
        <v>1124.1666666666667</v>
      </c>
      <c r="D22">
        <f t="shared" ca="1" si="1"/>
        <v>445.08333333333331</v>
      </c>
      <c r="E22">
        <f t="shared" ca="1" si="2"/>
        <v>136.58333333333334</v>
      </c>
    </row>
    <row r="23" spans="2:5" x14ac:dyDescent="0.25">
      <c r="B23">
        <v>21</v>
      </c>
      <c r="C23">
        <f t="shared" ca="1" si="0"/>
        <v>1092.1666666666667</v>
      </c>
      <c r="D23">
        <f t="shared" ca="1" si="1"/>
        <v>437.91666666666669</v>
      </c>
      <c r="E23">
        <f t="shared" ca="1" si="2"/>
        <v>133.75</v>
      </c>
    </row>
    <row r="24" spans="2:5" x14ac:dyDescent="0.25">
      <c r="B24">
        <v>22</v>
      </c>
      <c r="C24">
        <f t="shared" ca="1" si="0"/>
        <v>948.83333333333337</v>
      </c>
      <c r="D24">
        <f t="shared" ca="1" si="1"/>
        <v>387.91666666666669</v>
      </c>
      <c r="E24">
        <f t="shared" ca="1" si="2"/>
        <v>116.33333333333333</v>
      </c>
    </row>
    <row r="25" spans="2:5" x14ac:dyDescent="0.25">
      <c r="B25">
        <v>23</v>
      </c>
      <c r="C25">
        <f t="shared" ca="1" si="0"/>
        <v>1007.75</v>
      </c>
      <c r="D25">
        <f t="shared" ca="1" si="1"/>
        <v>419.58333333333331</v>
      </c>
      <c r="E25">
        <f t="shared" ca="1" si="2"/>
        <v>118.75</v>
      </c>
    </row>
    <row r="26" spans="2:5" x14ac:dyDescent="0.25">
      <c r="B26">
        <v>24</v>
      </c>
      <c r="C26">
        <f t="shared" ca="1" si="0"/>
        <v>1007.4166666666666</v>
      </c>
      <c r="D26">
        <f t="shared" ca="1" si="1"/>
        <v>437.83333333333331</v>
      </c>
      <c r="E26">
        <f t="shared" ca="1" si="2"/>
        <v>127.25</v>
      </c>
    </row>
    <row r="27" spans="2:5" x14ac:dyDescent="0.25">
      <c r="B27">
        <v>25</v>
      </c>
      <c r="C27">
        <f t="shared" ca="1" si="0"/>
        <v>1015.9166666666666</v>
      </c>
      <c r="D27">
        <f t="shared" ca="1" si="1"/>
        <v>484.75</v>
      </c>
      <c r="E27">
        <f t="shared" ca="1" si="2"/>
        <v>140.83333333333334</v>
      </c>
    </row>
    <row r="28" spans="2:5" x14ac:dyDescent="0.25">
      <c r="B28">
        <v>26</v>
      </c>
      <c r="C28">
        <f t="shared" ca="1" si="0"/>
        <v>1092.0833333333333</v>
      </c>
      <c r="D28">
        <f t="shared" ca="1" si="1"/>
        <v>515.25</v>
      </c>
      <c r="E28">
        <f t="shared" ca="1" si="2"/>
        <v>174.33333333333334</v>
      </c>
    </row>
    <row r="29" spans="2:5" x14ac:dyDescent="0.25">
      <c r="B29">
        <v>27</v>
      </c>
      <c r="C29">
        <f t="shared" ca="1" si="0"/>
        <v>1048.5833333333333</v>
      </c>
      <c r="D29">
        <f t="shared" ca="1" si="1"/>
        <v>592.33333333333337</v>
      </c>
      <c r="E29">
        <f t="shared" ca="1" si="2"/>
        <v>204.25</v>
      </c>
    </row>
    <row r="30" spans="2:5" x14ac:dyDescent="0.25">
      <c r="B30">
        <v>28</v>
      </c>
      <c r="C30">
        <f t="shared" ca="1" si="0"/>
        <v>1024.25</v>
      </c>
      <c r="D30">
        <f t="shared" ca="1" si="1"/>
        <v>487.75</v>
      </c>
      <c r="E30">
        <f t="shared" ca="1" si="2"/>
        <v>155.33333333333334</v>
      </c>
    </row>
    <row r="31" spans="2:5" x14ac:dyDescent="0.25">
      <c r="B31">
        <v>29</v>
      </c>
      <c r="C31">
        <f t="shared" ca="1" si="0"/>
        <v>1092.9166666666667</v>
      </c>
      <c r="D31">
        <f t="shared" ca="1" si="1"/>
        <v>541</v>
      </c>
      <c r="E31">
        <f t="shared" ca="1" si="2"/>
        <v>157</v>
      </c>
    </row>
    <row r="32" spans="2:5" x14ac:dyDescent="0.25">
      <c r="B32">
        <v>30</v>
      </c>
      <c r="C32">
        <f t="shared" ca="1" si="0"/>
        <v>1221.4166666666667</v>
      </c>
      <c r="D32">
        <f t="shared" ca="1" si="1"/>
        <v>524.66666666666663</v>
      </c>
      <c r="E32">
        <f t="shared" ca="1" si="2"/>
        <v>174.5</v>
      </c>
    </row>
    <row r="33" spans="2:5" x14ac:dyDescent="0.25">
      <c r="B33">
        <v>31</v>
      </c>
      <c r="C33">
        <f t="shared" ca="1" si="0"/>
        <v>1225.4166666666667</v>
      </c>
      <c r="D33">
        <f t="shared" ca="1" si="1"/>
        <v>563.16666666666663</v>
      </c>
      <c r="E33">
        <f t="shared" ca="1" si="2"/>
        <v>160.25</v>
      </c>
    </row>
    <row r="34" spans="2:5" x14ac:dyDescent="0.25">
      <c r="B34" t="s">
        <v>10</v>
      </c>
      <c r="C34">
        <f ca="1">AVERAGE(C3:C33)</f>
        <v>1048.7638440860217</v>
      </c>
      <c r="D34">
        <f t="shared" ref="D34" ca="1" si="3">AVERAGE(D3:D33)</f>
        <v>529.8440860215054</v>
      </c>
      <c r="E34">
        <f ca="1">AVERAGE(E3:E31)</f>
        <v>166.38218390804596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0BA5-E8B9-4457-95CA-B13A3B635178}">
  <sheetPr codeName="Sheet1"/>
  <dimension ref="A3:T36"/>
  <sheetViews>
    <sheetView workbookViewId="0">
      <selection activeCell="K28" sqref="K28"/>
    </sheetView>
  </sheetViews>
  <sheetFormatPr defaultRowHeight="15" x14ac:dyDescent="0.25"/>
  <cols>
    <col min="2" max="4" width="9.140625" hidden="1" customWidth="1"/>
    <col min="5" max="5" width="11.85546875" style="84" bestFit="1" customWidth="1"/>
    <col min="6" max="8" width="9.140625" style="84" hidden="1" customWidth="1"/>
    <col min="9" max="9" width="11.85546875" style="84" bestFit="1" customWidth="1"/>
    <col min="10" max="18" width="9.140625" style="84"/>
  </cols>
  <sheetData>
    <row r="3" spans="1:20" x14ac:dyDescent="0.25">
      <c r="A3" s="55"/>
      <c r="B3" s="55"/>
      <c r="C3" s="55"/>
      <c r="D3" s="55"/>
      <c r="E3" s="89" t="s">
        <v>613</v>
      </c>
      <c r="F3" s="74"/>
      <c r="G3" s="74"/>
      <c r="H3" s="74"/>
      <c r="I3" s="89" t="s">
        <v>614</v>
      </c>
      <c r="J3" s="91" t="s">
        <v>615</v>
      </c>
      <c r="K3" s="92"/>
      <c r="L3" s="93"/>
      <c r="M3" s="91" t="s">
        <v>616</v>
      </c>
      <c r="N3" s="92"/>
      <c r="O3" s="93"/>
      <c r="P3" s="91" t="s">
        <v>617</v>
      </c>
      <c r="Q3" s="92"/>
      <c r="R3" s="93"/>
      <c r="S3" s="94" t="s">
        <v>618</v>
      </c>
      <c r="T3" s="95"/>
    </row>
    <row r="4" spans="1:20" x14ac:dyDescent="0.25">
      <c r="A4" s="75"/>
      <c r="B4" s="75"/>
      <c r="C4" s="75"/>
      <c r="D4" s="75"/>
      <c r="E4" s="90"/>
      <c r="F4" s="76"/>
      <c r="G4" s="76"/>
      <c r="H4" s="76"/>
      <c r="I4" s="90"/>
      <c r="J4" s="77" t="s">
        <v>48</v>
      </c>
      <c r="K4" s="77" t="s">
        <v>47</v>
      </c>
      <c r="L4" s="77" t="s">
        <v>619</v>
      </c>
      <c r="M4" s="77" t="s">
        <v>48</v>
      </c>
      <c r="N4" s="77" t="s">
        <v>47</v>
      </c>
      <c r="O4" s="77" t="s">
        <v>619</v>
      </c>
      <c r="P4" s="77" t="s">
        <v>48</v>
      </c>
      <c r="Q4" s="77" t="s">
        <v>47</v>
      </c>
      <c r="R4" s="77" t="s">
        <v>619</v>
      </c>
      <c r="S4" s="96"/>
      <c r="T4" s="97"/>
    </row>
    <row r="5" spans="1:20" ht="15.75" x14ac:dyDescent="0.25">
      <c r="A5" s="78">
        <v>1</v>
      </c>
      <c r="B5">
        <f ca="1">INDIRECT("'"&amp;A5&amp;"'!$f$30")</f>
        <v>84.49</v>
      </c>
      <c r="C5">
        <f ca="1">INDIRECT("'"&amp;A5&amp;"'!$f$87")</f>
        <v>84.6</v>
      </c>
      <c r="E5" s="79">
        <f ca="1">IF(AVERAGE(B5:D5)=0, " ",AVERAGE(B5:D5))</f>
        <v>84.544999999999987</v>
      </c>
      <c r="F5" s="80">
        <f ca="1">INDIRECT("'"&amp;A5&amp;"'!$f$31")</f>
        <v>72.02</v>
      </c>
      <c r="G5" s="80">
        <f ca="1">INDIRECT("'"&amp;A5&amp;"'!$f$88")</f>
        <v>71.88</v>
      </c>
      <c r="H5" s="80"/>
      <c r="I5" s="79">
        <f t="shared" ref="I5:I35" ca="1" si="0">IF(AVERAGE(F5:H5)=0, " ",AVERAGE(F5:H5))</f>
        <v>71.949999999999989</v>
      </c>
      <c r="J5" s="79" t="str">
        <f ca="1">INDIRECT("'"&amp;$A5&amp;"'!$f$169")</f>
        <v xml:space="preserve"> </v>
      </c>
      <c r="K5" s="79" t="str">
        <f t="shared" ref="K5:K35" ca="1" si="1">INDIRECT("'"&amp;$A5&amp;"'!$e$169")</f>
        <v xml:space="preserve"> </v>
      </c>
      <c r="L5" s="79" t="str">
        <f t="shared" ref="L5:L35" ca="1" si="2">INDIRECT("'"&amp;$A5&amp;"'!$d$169")</f>
        <v xml:space="preserve"> </v>
      </c>
      <c r="M5" s="79" t="str">
        <f t="shared" ref="M5:M35" ca="1" si="3">INDIRECT("'"&amp;$A5&amp;"'!$f$170")</f>
        <v xml:space="preserve"> </v>
      </c>
      <c r="N5" s="79" t="str">
        <f t="shared" ref="N5:N35" ca="1" si="4">INDIRECT("'"&amp;$A5&amp;"'!$e$170")</f>
        <v xml:space="preserve"> </v>
      </c>
      <c r="O5" s="79" t="str">
        <f t="shared" ref="O5:O35" ca="1" si="5">INDIRECT("'"&amp;$A5&amp;"'!$d$170")</f>
        <v xml:space="preserve"> </v>
      </c>
      <c r="P5" s="79" t="str">
        <f t="shared" ref="P5:P35" ca="1" si="6">INDIRECT("'"&amp;$A5&amp;"'!$f$171")</f>
        <v xml:space="preserve"> </v>
      </c>
      <c r="Q5" s="79" t="str">
        <f t="shared" ref="Q5:Q35" ca="1" si="7">INDIRECT("'"&amp;$A5&amp;"'!$e$171")</f>
        <v xml:space="preserve"> </v>
      </c>
      <c r="R5" s="79" t="str">
        <f t="shared" ref="R5:R35" ca="1" si="8">INDIRECT("'"&amp;$A5&amp;"'!$d$171")</f>
        <v xml:space="preserve"> </v>
      </c>
      <c r="S5" s="85" t="str">
        <f ca="1">IF(J5=" "," ",(J5-M5)/J5)</f>
        <v xml:space="preserve"> </v>
      </c>
      <c r="T5" s="86"/>
    </row>
    <row r="6" spans="1:20" ht="15.75" x14ac:dyDescent="0.25">
      <c r="A6" s="78">
        <v>2</v>
      </c>
      <c r="B6">
        <f t="shared" ref="B6:B35" ca="1" si="9">INDIRECT("'"&amp;A6&amp;"'!$f$30")</f>
        <v>83.36</v>
      </c>
      <c r="C6">
        <f t="shared" ref="C6:C35" ca="1" si="10">INDIRECT("'"&amp;A6&amp;"'!$f$87")</f>
        <v>83.65</v>
      </c>
      <c r="E6" s="79">
        <f t="shared" ref="E6:E31" ca="1" si="11">IF(AVERAGE(B6:D6)=0, " ",AVERAGE(B6:D6))</f>
        <v>83.504999999999995</v>
      </c>
      <c r="F6" s="80">
        <f t="shared" ref="F6:F35" ca="1" si="12">INDIRECT("'"&amp;A6&amp;"'!$f$31")</f>
        <v>71.86</v>
      </c>
      <c r="G6" s="80">
        <f t="shared" ref="G6:G35" ca="1" si="13">INDIRECT("'"&amp;A6&amp;"'!$f$88")</f>
        <v>72.05</v>
      </c>
      <c r="H6" s="80"/>
      <c r="I6" s="79">
        <f t="shared" ca="1" si="0"/>
        <v>71.954999999999998</v>
      </c>
      <c r="J6" s="79" t="str">
        <f ca="1">INDIRECT("'"&amp;$A6&amp;"'!$f$169")</f>
        <v xml:space="preserve"> </v>
      </c>
      <c r="K6" s="79" t="str">
        <f t="shared" ca="1" si="1"/>
        <v xml:space="preserve"> </v>
      </c>
      <c r="L6" s="79" t="str">
        <f t="shared" ca="1" si="2"/>
        <v xml:space="preserve"> </v>
      </c>
      <c r="M6" s="79" t="str">
        <f t="shared" ca="1" si="3"/>
        <v xml:space="preserve"> </v>
      </c>
      <c r="N6" s="79" t="str">
        <f t="shared" ca="1" si="4"/>
        <v xml:space="preserve"> </v>
      </c>
      <c r="O6" s="79" t="str">
        <f t="shared" ca="1" si="5"/>
        <v xml:space="preserve"> </v>
      </c>
      <c r="P6" s="79" t="str">
        <f t="shared" ca="1" si="6"/>
        <v xml:space="preserve"> </v>
      </c>
      <c r="Q6" s="79" t="str">
        <f t="shared" ca="1" si="7"/>
        <v xml:space="preserve"> </v>
      </c>
      <c r="R6" s="79" t="str">
        <f t="shared" ca="1" si="8"/>
        <v xml:space="preserve"> </v>
      </c>
      <c r="S6" s="85" t="str">
        <f ca="1">IF(J6=" "," ",(J6-M6)/J6)</f>
        <v xml:space="preserve"> </v>
      </c>
      <c r="T6" s="86"/>
    </row>
    <row r="7" spans="1:20" ht="15.75" x14ac:dyDescent="0.25">
      <c r="A7" s="78">
        <v>3</v>
      </c>
      <c r="B7">
        <f t="shared" ca="1" si="9"/>
        <v>85.11</v>
      </c>
      <c r="C7">
        <f t="shared" ca="1" si="10"/>
        <v>85.15</v>
      </c>
      <c r="D7">
        <f t="shared" ref="D7:D35" ca="1" si="14">INDIRECT("'"&amp;A7&amp;"'!$f$142")</f>
        <v>84.28</v>
      </c>
      <c r="E7" s="79">
        <f t="shared" ca="1" si="11"/>
        <v>84.846666666666664</v>
      </c>
      <c r="F7" s="80">
        <f t="shared" ca="1" si="12"/>
        <v>71.88</v>
      </c>
      <c r="G7" s="80">
        <f t="shared" ca="1" si="13"/>
        <v>76.52</v>
      </c>
      <c r="H7" s="80">
        <f t="shared" ref="H7:H35" ca="1" si="15">INDIRECT("'"&amp;A7&amp;"'!$f$143")</f>
        <v>73.290000000000006</v>
      </c>
      <c r="I7" s="79">
        <f t="shared" ca="1" si="0"/>
        <v>73.896666666666661</v>
      </c>
      <c r="J7" s="79" t="str">
        <f t="shared" ref="J7:J35" ca="1" si="16">INDIRECT("'"&amp;$A7&amp;"'!$f$169")</f>
        <v xml:space="preserve"> </v>
      </c>
      <c r="K7" s="79" t="str">
        <f t="shared" ca="1" si="1"/>
        <v xml:space="preserve"> </v>
      </c>
      <c r="L7" s="79" t="str">
        <f t="shared" ca="1" si="2"/>
        <v xml:space="preserve"> </v>
      </c>
      <c r="M7" s="79" t="str">
        <f t="shared" ca="1" si="3"/>
        <v xml:space="preserve"> </v>
      </c>
      <c r="N7" s="79" t="str">
        <f t="shared" ca="1" si="4"/>
        <v xml:space="preserve"> </v>
      </c>
      <c r="O7" s="79" t="str">
        <f t="shared" ca="1" si="5"/>
        <v xml:space="preserve"> </v>
      </c>
      <c r="P7" s="79" t="str">
        <f t="shared" ca="1" si="6"/>
        <v xml:space="preserve"> </v>
      </c>
      <c r="Q7" s="79" t="str">
        <f t="shared" ca="1" si="7"/>
        <v xml:space="preserve"> </v>
      </c>
      <c r="R7" s="79" t="str">
        <f t="shared" ca="1" si="8"/>
        <v xml:space="preserve"> </v>
      </c>
      <c r="S7" s="85" t="str">
        <f t="shared" ref="S7:S11" ca="1" si="17">IF(J7=" "," ",(J7-M7)/J7)</f>
        <v xml:space="preserve"> </v>
      </c>
      <c r="T7" s="86"/>
    </row>
    <row r="8" spans="1:20" ht="15.75" x14ac:dyDescent="0.25">
      <c r="A8" s="78">
        <v>4</v>
      </c>
      <c r="B8">
        <f t="shared" ca="1" si="9"/>
        <v>84.1</v>
      </c>
      <c r="C8">
        <f t="shared" ca="1" si="10"/>
        <v>84.72</v>
      </c>
      <c r="D8">
        <f t="shared" ca="1" si="14"/>
        <v>84.26</v>
      </c>
      <c r="E8" s="79">
        <f t="shared" ca="1" si="11"/>
        <v>84.36</v>
      </c>
      <c r="F8" s="80">
        <f t="shared" ca="1" si="12"/>
        <v>73.400000000000006</v>
      </c>
      <c r="G8" s="80">
        <f t="shared" ca="1" si="13"/>
        <v>73.349999999999994</v>
      </c>
      <c r="H8" s="80">
        <f t="shared" ca="1" si="15"/>
        <v>73.41</v>
      </c>
      <c r="I8" s="79">
        <f t="shared" ca="1" si="0"/>
        <v>73.38666666666667</v>
      </c>
      <c r="J8" s="79" t="str">
        <f t="shared" ca="1" si="16"/>
        <v xml:space="preserve"> </v>
      </c>
      <c r="K8" s="79" t="str">
        <f t="shared" ca="1" si="1"/>
        <v xml:space="preserve"> </v>
      </c>
      <c r="L8" s="79" t="str">
        <f t="shared" ca="1" si="2"/>
        <v xml:space="preserve"> </v>
      </c>
      <c r="M8" s="79" t="str">
        <f t="shared" ca="1" si="3"/>
        <v xml:space="preserve"> </v>
      </c>
      <c r="N8" s="79" t="str">
        <f t="shared" ca="1" si="4"/>
        <v xml:space="preserve"> </v>
      </c>
      <c r="O8" s="79" t="str">
        <f t="shared" ca="1" si="5"/>
        <v xml:space="preserve"> </v>
      </c>
      <c r="P8" s="79" t="str">
        <f t="shared" ca="1" si="6"/>
        <v xml:space="preserve"> </v>
      </c>
      <c r="Q8" s="79" t="str">
        <f t="shared" ca="1" si="7"/>
        <v xml:space="preserve"> </v>
      </c>
      <c r="R8" s="79" t="str">
        <f t="shared" ca="1" si="8"/>
        <v xml:space="preserve"> </v>
      </c>
      <c r="S8" s="85" t="str">
        <f t="shared" ca="1" si="17"/>
        <v xml:space="preserve"> </v>
      </c>
      <c r="T8" s="86"/>
    </row>
    <row r="9" spans="1:20" ht="15.75" x14ac:dyDescent="0.25">
      <c r="A9" s="78">
        <v>5</v>
      </c>
      <c r="B9">
        <f t="shared" ca="1" si="9"/>
        <v>84.08</v>
      </c>
      <c r="C9">
        <f t="shared" ca="1" si="10"/>
        <v>83.72</v>
      </c>
      <c r="D9">
        <f t="shared" ca="1" si="14"/>
        <v>85.55</v>
      </c>
      <c r="E9" s="79">
        <f t="shared" ca="1" si="11"/>
        <v>84.45</v>
      </c>
      <c r="F9" s="80">
        <f t="shared" ca="1" si="12"/>
        <v>73.67</v>
      </c>
      <c r="G9" s="80">
        <f t="shared" ca="1" si="13"/>
        <v>72.81</v>
      </c>
      <c r="H9" s="80">
        <f t="shared" ca="1" si="15"/>
        <v>72.66</v>
      </c>
      <c r="I9" s="79">
        <f t="shared" ca="1" si="0"/>
        <v>73.046666666666667</v>
      </c>
      <c r="J9" s="79" t="str">
        <f t="shared" ca="1" si="16"/>
        <v xml:space="preserve"> </v>
      </c>
      <c r="K9" s="79" t="str">
        <f t="shared" ca="1" si="1"/>
        <v xml:space="preserve"> </v>
      </c>
      <c r="L9" s="79" t="str">
        <f t="shared" ca="1" si="2"/>
        <v xml:space="preserve"> </v>
      </c>
      <c r="M9" s="79" t="str">
        <f t="shared" ca="1" si="3"/>
        <v xml:space="preserve"> </v>
      </c>
      <c r="N9" s="79" t="str">
        <f t="shared" ca="1" si="4"/>
        <v xml:space="preserve"> </v>
      </c>
      <c r="O9" s="79" t="str">
        <f t="shared" ca="1" si="5"/>
        <v xml:space="preserve"> </v>
      </c>
      <c r="P9" s="79" t="str">
        <f t="shared" ca="1" si="6"/>
        <v xml:space="preserve"> </v>
      </c>
      <c r="Q9" s="79" t="str">
        <f t="shared" ca="1" si="7"/>
        <v xml:space="preserve"> </v>
      </c>
      <c r="R9" s="79" t="str">
        <f t="shared" ca="1" si="8"/>
        <v xml:space="preserve"> </v>
      </c>
      <c r="S9" s="85" t="str">
        <f t="shared" ca="1" si="17"/>
        <v xml:space="preserve"> </v>
      </c>
      <c r="T9" s="86"/>
    </row>
    <row r="10" spans="1:20" ht="15.75" x14ac:dyDescent="0.25">
      <c r="A10" s="78">
        <v>6</v>
      </c>
      <c r="B10">
        <f t="shared" ca="1" si="9"/>
        <v>84.72</v>
      </c>
      <c r="C10">
        <f t="shared" ca="1" si="10"/>
        <v>84.22</v>
      </c>
      <c r="E10" s="79">
        <f t="shared" ca="1" si="11"/>
        <v>84.47</v>
      </c>
      <c r="F10" s="80">
        <f t="shared" ca="1" si="12"/>
        <v>72.59</v>
      </c>
      <c r="G10" s="80">
        <f t="shared" ca="1" si="13"/>
        <v>72.39</v>
      </c>
      <c r="H10" s="80"/>
      <c r="I10" s="79">
        <f t="shared" ca="1" si="0"/>
        <v>72.490000000000009</v>
      </c>
      <c r="J10" s="79" t="str">
        <f t="shared" ca="1" si="16"/>
        <v xml:space="preserve"> </v>
      </c>
      <c r="K10" s="79" t="str">
        <f t="shared" ca="1" si="1"/>
        <v xml:space="preserve"> </v>
      </c>
      <c r="L10" s="79" t="str">
        <f t="shared" ca="1" si="2"/>
        <v xml:space="preserve"> </v>
      </c>
      <c r="M10" s="79" t="str">
        <f t="shared" ca="1" si="3"/>
        <v xml:space="preserve"> </v>
      </c>
      <c r="N10" s="79" t="str">
        <f t="shared" ca="1" si="4"/>
        <v xml:space="preserve"> </v>
      </c>
      <c r="O10" s="79" t="str">
        <f t="shared" ca="1" si="5"/>
        <v xml:space="preserve"> </v>
      </c>
      <c r="P10" s="79" t="str">
        <f t="shared" ca="1" si="6"/>
        <v xml:space="preserve"> </v>
      </c>
      <c r="Q10" s="79" t="str">
        <f t="shared" ca="1" si="7"/>
        <v xml:space="preserve"> </v>
      </c>
      <c r="R10" s="79" t="str">
        <f t="shared" ca="1" si="8"/>
        <v xml:space="preserve"> </v>
      </c>
      <c r="S10" s="85" t="str">
        <f t="shared" ca="1" si="17"/>
        <v xml:space="preserve"> </v>
      </c>
      <c r="T10" s="86"/>
    </row>
    <row r="11" spans="1:20" ht="15.75" x14ac:dyDescent="0.25">
      <c r="A11" s="78">
        <v>7</v>
      </c>
      <c r="B11">
        <f t="shared" ca="1" si="9"/>
        <v>84.35</v>
      </c>
      <c r="C11">
        <f t="shared" ca="1" si="10"/>
        <v>84.12</v>
      </c>
      <c r="D11">
        <f t="shared" ca="1" si="14"/>
        <v>84.49</v>
      </c>
      <c r="E11" s="79">
        <f t="shared" ca="1" si="11"/>
        <v>84.32</v>
      </c>
      <c r="F11" s="80">
        <f t="shared" ca="1" si="12"/>
        <v>72.42</v>
      </c>
      <c r="G11" s="80">
        <f t="shared" ca="1" si="13"/>
        <v>72.14</v>
      </c>
      <c r="H11" s="80">
        <f t="shared" ca="1" si="15"/>
        <v>72.22</v>
      </c>
      <c r="I11" s="79">
        <f t="shared" ca="1" si="0"/>
        <v>72.260000000000005</v>
      </c>
      <c r="J11" s="79" t="str">
        <f t="shared" ca="1" si="16"/>
        <v xml:space="preserve"> </v>
      </c>
      <c r="K11" s="79" t="str">
        <f t="shared" ca="1" si="1"/>
        <v xml:space="preserve"> </v>
      </c>
      <c r="L11" s="79" t="str">
        <f t="shared" ca="1" si="2"/>
        <v xml:space="preserve"> </v>
      </c>
      <c r="M11" s="79" t="str">
        <f t="shared" ca="1" si="3"/>
        <v xml:space="preserve"> </v>
      </c>
      <c r="N11" s="79" t="str">
        <f t="shared" ca="1" si="4"/>
        <v xml:space="preserve"> </v>
      </c>
      <c r="O11" s="79" t="str">
        <f t="shared" ca="1" si="5"/>
        <v xml:space="preserve"> </v>
      </c>
      <c r="P11" s="79" t="str">
        <f t="shared" ca="1" si="6"/>
        <v xml:space="preserve"> </v>
      </c>
      <c r="Q11" s="79" t="str">
        <f t="shared" ca="1" si="7"/>
        <v xml:space="preserve"> </v>
      </c>
      <c r="R11" s="79" t="str">
        <f t="shared" ca="1" si="8"/>
        <v xml:space="preserve"> </v>
      </c>
      <c r="S11" s="85" t="str">
        <f t="shared" ca="1" si="17"/>
        <v xml:space="preserve"> </v>
      </c>
      <c r="T11" s="86"/>
    </row>
    <row r="12" spans="1:20" ht="15.75" x14ac:dyDescent="0.25">
      <c r="A12" s="78">
        <v>8</v>
      </c>
      <c r="B12">
        <f t="shared" ca="1" si="9"/>
        <v>83.25</v>
      </c>
      <c r="C12">
        <f t="shared" ca="1" si="10"/>
        <v>84.27</v>
      </c>
      <c r="D12">
        <f t="shared" ca="1" si="14"/>
        <v>84.14</v>
      </c>
      <c r="E12" s="79">
        <f t="shared" ca="1" si="11"/>
        <v>83.886666666666656</v>
      </c>
      <c r="F12" s="80">
        <f t="shared" ca="1" si="12"/>
        <v>72.81</v>
      </c>
      <c r="G12" s="80">
        <f t="shared" ca="1" si="13"/>
        <v>72.239999999999995</v>
      </c>
      <c r="H12" s="80">
        <f t="shared" ca="1" si="15"/>
        <v>72.430000000000007</v>
      </c>
      <c r="I12" s="79">
        <f t="shared" ca="1" si="0"/>
        <v>72.493333333333339</v>
      </c>
      <c r="J12" s="79" t="str">
        <f t="shared" ca="1" si="16"/>
        <v xml:space="preserve"> </v>
      </c>
      <c r="K12" s="79" t="str">
        <f t="shared" ca="1" si="1"/>
        <v xml:space="preserve"> </v>
      </c>
      <c r="L12" s="79" t="str">
        <f t="shared" ca="1" si="2"/>
        <v xml:space="preserve"> </v>
      </c>
      <c r="M12" s="79" t="str">
        <f t="shared" ca="1" si="3"/>
        <v xml:space="preserve"> </v>
      </c>
      <c r="N12" s="79" t="str">
        <f t="shared" ca="1" si="4"/>
        <v xml:space="preserve"> </v>
      </c>
      <c r="O12" s="79" t="str">
        <f t="shared" ca="1" si="5"/>
        <v xml:space="preserve"> </v>
      </c>
      <c r="P12" s="79" t="str">
        <f t="shared" ca="1" si="6"/>
        <v xml:space="preserve"> </v>
      </c>
      <c r="Q12" s="79" t="str">
        <f t="shared" ca="1" si="7"/>
        <v xml:space="preserve"> </v>
      </c>
      <c r="R12" s="79" t="str">
        <f t="shared" ca="1" si="8"/>
        <v xml:space="preserve"> </v>
      </c>
      <c r="S12" s="85" t="str">
        <f ca="1">IF(J12=" "," ",(J12-M12)/J12)</f>
        <v xml:space="preserve"> </v>
      </c>
      <c r="T12" s="86"/>
    </row>
    <row r="13" spans="1:20" ht="15.75" x14ac:dyDescent="0.25">
      <c r="A13" s="78">
        <v>9</v>
      </c>
      <c r="B13">
        <f t="shared" ca="1" si="9"/>
        <v>84.65</v>
      </c>
      <c r="C13">
        <f t="shared" ca="1" si="10"/>
        <v>85.03</v>
      </c>
      <c r="D13">
        <f t="shared" ca="1" si="14"/>
        <v>84.85</v>
      </c>
      <c r="E13" s="79">
        <f t="shared" ca="1" si="11"/>
        <v>84.843333333333334</v>
      </c>
      <c r="F13" s="80">
        <f t="shared" ca="1" si="12"/>
        <v>72.33</v>
      </c>
      <c r="G13" s="80">
        <f t="shared" ca="1" si="13"/>
        <v>72.77</v>
      </c>
      <c r="H13" s="80">
        <f t="shared" ca="1" si="15"/>
        <v>72.569999999999993</v>
      </c>
      <c r="I13" s="79">
        <f t="shared" ca="1" si="0"/>
        <v>72.556666666666658</v>
      </c>
      <c r="J13" s="79" t="str">
        <f t="shared" ca="1" si="16"/>
        <v xml:space="preserve"> </v>
      </c>
      <c r="K13" s="79" t="str">
        <f t="shared" ca="1" si="1"/>
        <v xml:space="preserve"> </v>
      </c>
      <c r="L13" s="79" t="str">
        <f t="shared" ca="1" si="2"/>
        <v xml:space="preserve"> </v>
      </c>
      <c r="M13" s="79" t="str">
        <f t="shared" ca="1" si="3"/>
        <v xml:space="preserve"> </v>
      </c>
      <c r="N13" s="79" t="str">
        <f t="shared" ca="1" si="4"/>
        <v xml:space="preserve"> </v>
      </c>
      <c r="O13" s="79" t="str">
        <f t="shared" ca="1" si="5"/>
        <v xml:space="preserve"> </v>
      </c>
      <c r="P13" s="79" t="str">
        <f t="shared" ca="1" si="6"/>
        <v xml:space="preserve"> </v>
      </c>
      <c r="Q13" s="79" t="str">
        <f t="shared" ca="1" si="7"/>
        <v xml:space="preserve"> </v>
      </c>
      <c r="R13" s="79" t="str">
        <f t="shared" ca="1" si="8"/>
        <v xml:space="preserve"> </v>
      </c>
      <c r="S13" s="85" t="str">
        <f t="shared" ref="S13:S35" ca="1" si="18">IF(J13=" "," ",(J13-M13)/J13)</f>
        <v xml:space="preserve"> </v>
      </c>
      <c r="T13" s="86"/>
    </row>
    <row r="14" spans="1:20" ht="15.75" x14ac:dyDescent="0.25">
      <c r="A14" s="78">
        <v>10</v>
      </c>
      <c r="B14">
        <f t="shared" ca="1" si="9"/>
        <v>83.98</v>
      </c>
      <c r="D14">
        <f t="shared" ca="1" si="14"/>
        <v>84.15</v>
      </c>
      <c r="E14" s="79">
        <f t="shared" ca="1" si="11"/>
        <v>84.064999999999998</v>
      </c>
      <c r="F14" s="80">
        <f t="shared" ca="1" si="12"/>
        <v>70.819999999999993</v>
      </c>
      <c r="G14" s="80"/>
      <c r="H14" s="80">
        <f t="shared" ca="1" si="15"/>
        <v>80.91</v>
      </c>
      <c r="I14" s="79">
        <f t="shared" ca="1" si="0"/>
        <v>75.864999999999995</v>
      </c>
      <c r="J14" s="79" t="str">
        <f t="shared" ca="1" si="16"/>
        <v xml:space="preserve"> </v>
      </c>
      <c r="K14" s="79" t="str">
        <f t="shared" ca="1" si="1"/>
        <v xml:space="preserve"> </v>
      </c>
      <c r="L14" s="79" t="str">
        <f t="shared" ca="1" si="2"/>
        <v xml:space="preserve"> </v>
      </c>
      <c r="M14" s="79" t="str">
        <f t="shared" ca="1" si="3"/>
        <v xml:space="preserve"> </v>
      </c>
      <c r="N14" s="79" t="str">
        <f t="shared" ca="1" si="4"/>
        <v xml:space="preserve"> </v>
      </c>
      <c r="O14" s="79" t="str">
        <f t="shared" ca="1" si="5"/>
        <v xml:space="preserve"> </v>
      </c>
      <c r="P14" s="79" t="str">
        <f t="shared" ca="1" si="6"/>
        <v xml:space="preserve"> </v>
      </c>
      <c r="Q14" s="79" t="str">
        <f t="shared" ca="1" si="7"/>
        <v xml:space="preserve"> </v>
      </c>
      <c r="R14" s="79" t="str">
        <f t="shared" ca="1" si="8"/>
        <v xml:space="preserve"> </v>
      </c>
      <c r="S14" s="85" t="str">
        <f t="shared" ca="1" si="18"/>
        <v xml:space="preserve"> </v>
      </c>
      <c r="T14" s="86"/>
    </row>
    <row r="15" spans="1:20" ht="15.75" x14ac:dyDescent="0.25">
      <c r="A15" s="78">
        <v>11</v>
      </c>
      <c r="B15">
        <f t="shared" ca="1" si="9"/>
        <v>83.66</v>
      </c>
      <c r="C15">
        <f t="shared" ca="1" si="10"/>
        <v>84.42</v>
      </c>
      <c r="D15">
        <f t="shared" ca="1" si="14"/>
        <v>83.65</v>
      </c>
      <c r="E15" s="79">
        <f t="shared" ca="1" si="11"/>
        <v>83.91</v>
      </c>
      <c r="F15" s="80">
        <f t="shared" ca="1" si="12"/>
        <v>70.42</v>
      </c>
      <c r="G15" s="80">
        <f t="shared" ca="1" si="13"/>
        <v>71.98</v>
      </c>
      <c r="H15" s="80">
        <f t="shared" ca="1" si="15"/>
        <v>71.33</v>
      </c>
      <c r="I15" s="79">
        <f t="shared" ca="1" si="0"/>
        <v>71.243333333333339</v>
      </c>
      <c r="J15" s="79" t="str">
        <f t="shared" ca="1" si="16"/>
        <v xml:space="preserve"> </v>
      </c>
      <c r="K15" s="79" t="str">
        <f t="shared" ca="1" si="1"/>
        <v xml:space="preserve"> </v>
      </c>
      <c r="L15" s="79" t="str">
        <f t="shared" ca="1" si="2"/>
        <v xml:space="preserve"> </v>
      </c>
      <c r="M15" s="79" t="str">
        <f t="shared" ca="1" si="3"/>
        <v xml:space="preserve"> </v>
      </c>
      <c r="N15" s="79" t="str">
        <f t="shared" ca="1" si="4"/>
        <v xml:space="preserve"> </v>
      </c>
      <c r="O15" s="79" t="str">
        <f t="shared" ca="1" si="5"/>
        <v xml:space="preserve"> </v>
      </c>
      <c r="P15" s="79" t="str">
        <f t="shared" ca="1" si="6"/>
        <v xml:space="preserve"> </v>
      </c>
      <c r="Q15" s="79" t="str">
        <f t="shared" ca="1" si="7"/>
        <v xml:space="preserve"> </v>
      </c>
      <c r="R15" s="79" t="str">
        <f t="shared" ca="1" si="8"/>
        <v xml:space="preserve"> </v>
      </c>
      <c r="S15" s="85" t="str">
        <f t="shared" ca="1" si="18"/>
        <v xml:space="preserve"> </v>
      </c>
      <c r="T15" s="86"/>
    </row>
    <row r="16" spans="1:20" ht="15.75" x14ac:dyDescent="0.25">
      <c r="A16" s="78">
        <v>12</v>
      </c>
      <c r="B16">
        <f t="shared" ca="1" si="9"/>
        <v>84.61</v>
      </c>
      <c r="C16">
        <f t="shared" ca="1" si="10"/>
        <v>84.76</v>
      </c>
      <c r="D16">
        <f t="shared" ca="1" si="14"/>
        <v>84.62</v>
      </c>
      <c r="E16" s="79">
        <f t="shared" ca="1" si="11"/>
        <v>84.663333333333341</v>
      </c>
      <c r="F16" s="80">
        <f t="shared" ca="1" si="12"/>
        <v>72.09</v>
      </c>
      <c r="G16" s="80">
        <f t="shared" ca="1" si="13"/>
        <v>72.930000000000007</v>
      </c>
      <c r="H16" s="80">
        <f t="shared" ca="1" si="15"/>
        <v>72.650000000000006</v>
      </c>
      <c r="I16" s="79">
        <v>69</v>
      </c>
      <c r="J16" s="79" t="str">
        <f t="shared" ca="1" si="16"/>
        <v xml:space="preserve"> </v>
      </c>
      <c r="K16" s="79" t="str">
        <f t="shared" ca="1" si="1"/>
        <v xml:space="preserve"> </v>
      </c>
      <c r="L16" s="79" t="str">
        <f t="shared" ca="1" si="2"/>
        <v xml:space="preserve"> </v>
      </c>
      <c r="M16" s="79" t="str">
        <f t="shared" ca="1" si="3"/>
        <v xml:space="preserve"> </v>
      </c>
      <c r="N16" s="79" t="str">
        <f t="shared" ca="1" si="4"/>
        <v xml:space="preserve"> </v>
      </c>
      <c r="O16" s="79" t="str">
        <f t="shared" ca="1" si="5"/>
        <v xml:space="preserve"> </v>
      </c>
      <c r="P16" s="79" t="str">
        <f t="shared" ca="1" si="6"/>
        <v xml:space="preserve"> </v>
      </c>
      <c r="Q16" s="79" t="str">
        <f t="shared" ca="1" si="7"/>
        <v xml:space="preserve"> </v>
      </c>
      <c r="R16" s="79" t="str">
        <f t="shared" ca="1" si="8"/>
        <v xml:space="preserve"> </v>
      </c>
      <c r="S16" s="85" t="str">
        <f t="shared" ca="1" si="18"/>
        <v xml:space="preserve"> </v>
      </c>
      <c r="T16" s="86"/>
    </row>
    <row r="17" spans="1:20" ht="15.75" x14ac:dyDescent="0.25">
      <c r="A17" s="78">
        <v>13</v>
      </c>
      <c r="B17">
        <f t="shared" ca="1" si="9"/>
        <v>84.49</v>
      </c>
      <c r="C17">
        <f t="shared" ca="1" si="10"/>
        <v>84.31</v>
      </c>
      <c r="D17">
        <f t="shared" ca="1" si="14"/>
        <v>83.32</v>
      </c>
      <c r="E17" s="79">
        <f t="shared" ca="1" si="11"/>
        <v>84.04</v>
      </c>
      <c r="F17" s="80"/>
      <c r="G17" s="80">
        <f t="shared" ca="1" si="13"/>
        <v>72.37</v>
      </c>
      <c r="H17" s="80">
        <f t="shared" ca="1" si="15"/>
        <v>72.150000000000006</v>
      </c>
      <c r="I17" s="79">
        <f t="shared" ca="1" si="0"/>
        <v>72.260000000000005</v>
      </c>
      <c r="J17" s="79" t="str">
        <f t="shared" ca="1" si="16"/>
        <v xml:space="preserve"> </v>
      </c>
      <c r="K17" s="79" t="str">
        <f t="shared" ca="1" si="1"/>
        <v xml:space="preserve"> </v>
      </c>
      <c r="L17" s="79" t="str">
        <f t="shared" ca="1" si="2"/>
        <v xml:space="preserve"> </v>
      </c>
      <c r="M17" s="79" t="str">
        <f t="shared" ca="1" si="3"/>
        <v xml:space="preserve"> </v>
      </c>
      <c r="N17" s="79" t="str">
        <f t="shared" ca="1" si="4"/>
        <v xml:space="preserve"> </v>
      </c>
      <c r="O17" s="79" t="str">
        <f t="shared" ca="1" si="5"/>
        <v xml:space="preserve"> </v>
      </c>
      <c r="P17" s="79" t="str">
        <f t="shared" ca="1" si="6"/>
        <v xml:space="preserve"> </v>
      </c>
      <c r="Q17" s="79" t="str">
        <f t="shared" ca="1" si="7"/>
        <v xml:space="preserve"> </v>
      </c>
      <c r="R17" s="79" t="str">
        <f t="shared" ca="1" si="8"/>
        <v xml:space="preserve"> </v>
      </c>
      <c r="S17" s="85" t="str">
        <f t="shared" ca="1" si="18"/>
        <v xml:space="preserve"> </v>
      </c>
      <c r="T17" s="86"/>
    </row>
    <row r="18" spans="1:20" ht="15.75" x14ac:dyDescent="0.25">
      <c r="A18" s="78">
        <v>14</v>
      </c>
      <c r="B18">
        <f t="shared" ca="1" si="9"/>
        <v>83.19</v>
      </c>
      <c r="C18">
        <f t="shared" ca="1" si="10"/>
        <v>82.98</v>
      </c>
      <c r="D18">
        <f t="shared" ca="1" si="14"/>
        <v>84.22</v>
      </c>
      <c r="E18" s="79">
        <f t="shared" ca="1" si="11"/>
        <v>83.463333333333338</v>
      </c>
      <c r="F18" s="80">
        <f t="shared" ca="1" si="12"/>
        <v>72.25</v>
      </c>
      <c r="G18" s="80">
        <f t="shared" ca="1" si="13"/>
        <v>72.39</v>
      </c>
      <c r="H18" s="80">
        <f t="shared" ca="1" si="15"/>
        <v>72.14</v>
      </c>
      <c r="I18" s="79">
        <f t="shared" ca="1" si="0"/>
        <v>72.259999999999991</v>
      </c>
      <c r="J18" s="79" t="str">
        <f t="shared" ca="1" si="16"/>
        <v xml:space="preserve"> </v>
      </c>
      <c r="K18" s="79" t="str">
        <f t="shared" ca="1" si="1"/>
        <v xml:space="preserve"> </v>
      </c>
      <c r="L18" s="79" t="str">
        <f t="shared" ca="1" si="2"/>
        <v xml:space="preserve"> </v>
      </c>
      <c r="M18" s="79" t="str">
        <f t="shared" ca="1" si="3"/>
        <v xml:space="preserve"> </v>
      </c>
      <c r="N18" s="79" t="str">
        <f t="shared" ca="1" si="4"/>
        <v xml:space="preserve"> </v>
      </c>
      <c r="O18" s="79" t="str">
        <f t="shared" ca="1" si="5"/>
        <v xml:space="preserve"> </v>
      </c>
      <c r="P18" s="79" t="str">
        <f t="shared" ca="1" si="6"/>
        <v xml:space="preserve"> </v>
      </c>
      <c r="Q18" s="79" t="str">
        <f t="shared" ca="1" si="7"/>
        <v xml:space="preserve"> </v>
      </c>
      <c r="R18" s="79" t="str">
        <f t="shared" ca="1" si="8"/>
        <v xml:space="preserve"> </v>
      </c>
      <c r="S18" s="85" t="str">
        <f t="shared" ca="1" si="18"/>
        <v xml:space="preserve"> </v>
      </c>
      <c r="T18" s="86"/>
    </row>
    <row r="19" spans="1:20" ht="15.75" x14ac:dyDescent="0.25">
      <c r="A19" s="78">
        <v>15</v>
      </c>
      <c r="B19">
        <f t="shared" ca="1" si="9"/>
        <v>84.51</v>
      </c>
      <c r="C19">
        <f t="shared" ca="1" si="10"/>
        <v>84.27</v>
      </c>
      <c r="D19">
        <f t="shared" ca="1" si="14"/>
        <v>84.52</v>
      </c>
      <c r="E19" s="79">
        <f t="shared" ca="1" si="11"/>
        <v>84.433333333333337</v>
      </c>
      <c r="F19" s="80">
        <f t="shared" ca="1" si="12"/>
        <v>72.650000000000006</v>
      </c>
      <c r="G19" s="80">
        <f t="shared" ca="1" si="13"/>
        <v>72.81</v>
      </c>
      <c r="H19" s="80">
        <f t="shared" ca="1" si="15"/>
        <v>72.39</v>
      </c>
      <c r="I19" s="79">
        <f t="shared" ca="1" si="0"/>
        <v>72.616666666666674</v>
      </c>
      <c r="J19" s="79" t="str">
        <f t="shared" ca="1" si="16"/>
        <v xml:space="preserve"> </v>
      </c>
      <c r="K19" s="79" t="str">
        <f t="shared" ca="1" si="1"/>
        <v xml:space="preserve"> </v>
      </c>
      <c r="L19" s="79" t="str">
        <f t="shared" ca="1" si="2"/>
        <v xml:space="preserve"> </v>
      </c>
      <c r="M19" s="79" t="str">
        <f t="shared" ca="1" si="3"/>
        <v xml:space="preserve"> </v>
      </c>
      <c r="N19" s="79" t="str">
        <f t="shared" ca="1" si="4"/>
        <v xml:space="preserve"> </v>
      </c>
      <c r="O19" s="79" t="str">
        <f t="shared" ca="1" si="5"/>
        <v xml:space="preserve"> </v>
      </c>
      <c r="P19" s="79" t="str">
        <f t="shared" ca="1" si="6"/>
        <v xml:space="preserve"> </v>
      </c>
      <c r="Q19" s="79" t="str">
        <f t="shared" ca="1" si="7"/>
        <v xml:space="preserve"> </v>
      </c>
      <c r="R19" s="79" t="str">
        <f t="shared" ca="1" si="8"/>
        <v xml:space="preserve"> </v>
      </c>
      <c r="S19" s="85" t="str">
        <f t="shared" ca="1" si="18"/>
        <v xml:space="preserve"> </v>
      </c>
      <c r="T19" s="86"/>
    </row>
    <row r="20" spans="1:20" ht="15.75" x14ac:dyDescent="0.25">
      <c r="A20" s="78">
        <v>16</v>
      </c>
      <c r="B20">
        <f t="shared" ca="1" si="9"/>
        <v>84.39</v>
      </c>
      <c r="C20">
        <f t="shared" ca="1" si="10"/>
        <v>84.52</v>
      </c>
      <c r="D20">
        <f t="shared" ca="1" si="14"/>
        <v>85.26</v>
      </c>
      <c r="E20" s="79">
        <f t="shared" ca="1" si="11"/>
        <v>84.723333333333343</v>
      </c>
      <c r="F20" s="80">
        <f t="shared" ca="1" si="12"/>
        <v>72.239999999999995</v>
      </c>
      <c r="G20" s="80">
        <f t="shared" ca="1" si="13"/>
        <v>72.63</v>
      </c>
      <c r="H20" s="80">
        <f t="shared" ca="1" si="15"/>
        <v>72.02</v>
      </c>
      <c r="I20" s="79">
        <f t="shared" ca="1" si="0"/>
        <v>72.296666666666667</v>
      </c>
      <c r="J20" s="79" t="str">
        <f t="shared" ca="1" si="16"/>
        <v xml:space="preserve"> </v>
      </c>
      <c r="K20" s="79" t="str">
        <f t="shared" ca="1" si="1"/>
        <v xml:space="preserve"> </v>
      </c>
      <c r="L20" s="79" t="str">
        <f t="shared" ca="1" si="2"/>
        <v xml:space="preserve"> </v>
      </c>
      <c r="M20" s="79" t="str">
        <f t="shared" ca="1" si="3"/>
        <v xml:space="preserve"> </v>
      </c>
      <c r="N20" s="79" t="str">
        <f t="shared" ca="1" si="4"/>
        <v xml:space="preserve"> </v>
      </c>
      <c r="O20" s="79" t="str">
        <f t="shared" ca="1" si="5"/>
        <v xml:space="preserve"> </v>
      </c>
      <c r="P20" s="79" t="str">
        <f t="shared" ca="1" si="6"/>
        <v xml:space="preserve"> </v>
      </c>
      <c r="Q20" s="79" t="str">
        <f t="shared" ca="1" si="7"/>
        <v xml:space="preserve"> </v>
      </c>
      <c r="R20" s="79" t="str">
        <f t="shared" ca="1" si="8"/>
        <v xml:space="preserve"> </v>
      </c>
      <c r="S20" s="85" t="str">
        <f t="shared" ca="1" si="18"/>
        <v xml:space="preserve"> </v>
      </c>
      <c r="T20" s="86"/>
    </row>
    <row r="21" spans="1:20" ht="15.75" x14ac:dyDescent="0.25">
      <c r="A21" s="78">
        <v>17</v>
      </c>
      <c r="B21">
        <f t="shared" ca="1" si="9"/>
        <v>84.95</v>
      </c>
      <c r="C21">
        <f t="shared" ca="1" si="10"/>
        <v>84.35</v>
      </c>
      <c r="D21">
        <f t="shared" ca="1" si="14"/>
        <v>85.02</v>
      </c>
      <c r="E21" s="79">
        <f t="shared" ca="1" si="11"/>
        <v>84.773333333333326</v>
      </c>
      <c r="F21" s="80">
        <f t="shared" ca="1" si="12"/>
        <v>72.19</v>
      </c>
      <c r="G21" s="80">
        <f t="shared" ca="1" si="13"/>
        <v>72.27</v>
      </c>
      <c r="H21" s="80">
        <f t="shared" ca="1" si="15"/>
        <v>72.290000000000006</v>
      </c>
      <c r="I21" s="79">
        <f t="shared" ca="1" si="0"/>
        <v>72.25</v>
      </c>
      <c r="J21" s="79" t="str">
        <f t="shared" ca="1" si="16"/>
        <v xml:space="preserve"> </v>
      </c>
      <c r="K21" s="79" t="str">
        <f t="shared" ca="1" si="1"/>
        <v xml:space="preserve"> </v>
      </c>
      <c r="L21" s="79" t="str">
        <f t="shared" ca="1" si="2"/>
        <v xml:space="preserve"> </v>
      </c>
      <c r="M21" s="79" t="str">
        <f t="shared" ca="1" si="3"/>
        <v xml:space="preserve"> </v>
      </c>
      <c r="N21" s="79" t="str">
        <f t="shared" ca="1" si="4"/>
        <v xml:space="preserve"> </v>
      </c>
      <c r="O21" s="79" t="str">
        <f t="shared" ca="1" si="5"/>
        <v xml:space="preserve"> </v>
      </c>
      <c r="P21" s="79" t="str">
        <f t="shared" ca="1" si="6"/>
        <v xml:space="preserve"> </v>
      </c>
      <c r="Q21" s="79" t="str">
        <f t="shared" ca="1" si="7"/>
        <v xml:space="preserve"> </v>
      </c>
      <c r="R21" s="79" t="str">
        <f t="shared" ca="1" si="8"/>
        <v xml:space="preserve"> </v>
      </c>
      <c r="S21" s="85" t="str">
        <f t="shared" ca="1" si="18"/>
        <v xml:space="preserve"> </v>
      </c>
      <c r="T21" s="86"/>
    </row>
    <row r="22" spans="1:20" ht="15.75" x14ac:dyDescent="0.25">
      <c r="A22" s="78">
        <v>18</v>
      </c>
      <c r="B22">
        <f t="shared" ca="1" si="9"/>
        <v>84.94</v>
      </c>
      <c r="C22">
        <f t="shared" ca="1" si="10"/>
        <v>84.82</v>
      </c>
      <c r="D22">
        <f t="shared" ca="1" si="14"/>
        <v>84.49</v>
      </c>
      <c r="E22" s="79">
        <f t="shared" ca="1" si="11"/>
        <v>84.75</v>
      </c>
      <c r="F22" s="80">
        <f t="shared" ca="1" si="12"/>
        <v>72.39</v>
      </c>
      <c r="G22" s="80">
        <f t="shared" ca="1" si="13"/>
        <v>72.36</v>
      </c>
      <c r="H22" s="80">
        <f t="shared" ca="1" si="15"/>
        <v>72.010000000000005</v>
      </c>
      <c r="I22" s="79">
        <f t="shared" ca="1" si="0"/>
        <v>72.25333333333333</v>
      </c>
      <c r="J22" s="79" t="str">
        <f t="shared" ca="1" si="16"/>
        <v xml:space="preserve"> </v>
      </c>
      <c r="K22" s="79" t="str">
        <f t="shared" ca="1" si="1"/>
        <v xml:space="preserve"> </v>
      </c>
      <c r="L22" s="79" t="str">
        <f t="shared" ca="1" si="2"/>
        <v xml:space="preserve"> </v>
      </c>
      <c r="M22" s="79" t="str">
        <f t="shared" ca="1" si="3"/>
        <v xml:space="preserve"> </v>
      </c>
      <c r="N22" s="79" t="str">
        <f t="shared" ca="1" si="4"/>
        <v xml:space="preserve"> </v>
      </c>
      <c r="O22" s="79" t="str">
        <f t="shared" ca="1" si="5"/>
        <v xml:space="preserve"> </v>
      </c>
      <c r="P22" s="79" t="str">
        <f t="shared" ca="1" si="6"/>
        <v xml:space="preserve"> </v>
      </c>
      <c r="Q22" s="79" t="str">
        <f t="shared" ca="1" si="7"/>
        <v xml:space="preserve"> </v>
      </c>
      <c r="R22" s="79" t="str">
        <f t="shared" ca="1" si="8"/>
        <v xml:space="preserve"> </v>
      </c>
      <c r="S22" s="85" t="str">
        <f t="shared" ca="1" si="18"/>
        <v xml:space="preserve"> </v>
      </c>
      <c r="T22" s="86"/>
    </row>
    <row r="23" spans="1:20" ht="15.75" x14ac:dyDescent="0.25">
      <c r="A23" s="78">
        <v>19</v>
      </c>
      <c r="B23">
        <f t="shared" ca="1" si="9"/>
        <v>84.58</v>
      </c>
      <c r="C23">
        <f t="shared" ca="1" si="10"/>
        <v>84.63</v>
      </c>
      <c r="D23">
        <f t="shared" ca="1" si="14"/>
        <v>85.33</v>
      </c>
      <c r="E23" s="79">
        <f t="shared" ca="1" si="11"/>
        <v>84.84666666666665</v>
      </c>
      <c r="F23" s="80">
        <f t="shared" ca="1" si="12"/>
        <v>72.319999999999993</v>
      </c>
      <c r="G23" s="80">
        <f t="shared" ca="1" si="13"/>
        <v>72.47</v>
      </c>
      <c r="H23" s="80">
        <f t="shared" ca="1" si="15"/>
        <v>71.88</v>
      </c>
      <c r="I23" s="79">
        <f t="shared" ca="1" si="0"/>
        <v>72.223333333333329</v>
      </c>
      <c r="J23" s="79" t="str">
        <f t="shared" ca="1" si="16"/>
        <v xml:space="preserve"> </v>
      </c>
      <c r="K23" s="79" t="str">
        <f t="shared" ca="1" si="1"/>
        <v xml:space="preserve"> </v>
      </c>
      <c r="L23" s="79" t="str">
        <f t="shared" ca="1" si="2"/>
        <v xml:space="preserve"> </v>
      </c>
      <c r="M23" s="79" t="str">
        <f t="shared" ca="1" si="3"/>
        <v xml:space="preserve"> </v>
      </c>
      <c r="N23" s="79" t="str">
        <f t="shared" ca="1" si="4"/>
        <v xml:space="preserve"> </v>
      </c>
      <c r="O23" s="79" t="str">
        <f t="shared" ca="1" si="5"/>
        <v xml:space="preserve"> </v>
      </c>
      <c r="P23" s="79" t="str">
        <f t="shared" ca="1" si="6"/>
        <v xml:space="preserve"> </v>
      </c>
      <c r="Q23" s="79" t="str">
        <f t="shared" ca="1" si="7"/>
        <v xml:space="preserve"> </v>
      </c>
      <c r="R23" s="79" t="str">
        <f t="shared" ca="1" si="8"/>
        <v xml:space="preserve"> </v>
      </c>
      <c r="S23" s="85" t="str">
        <f t="shared" ca="1" si="18"/>
        <v xml:space="preserve"> </v>
      </c>
      <c r="T23" s="86"/>
    </row>
    <row r="24" spans="1:20" ht="15.75" x14ac:dyDescent="0.25">
      <c r="A24" s="78">
        <v>20</v>
      </c>
      <c r="B24">
        <f t="shared" ca="1" si="9"/>
        <v>85.14</v>
      </c>
      <c r="C24">
        <f t="shared" ca="1" si="10"/>
        <v>85.26</v>
      </c>
      <c r="D24">
        <f t="shared" ca="1" si="14"/>
        <v>85.05</v>
      </c>
      <c r="E24" s="79">
        <f t="shared" ca="1" si="11"/>
        <v>85.149999999999991</v>
      </c>
      <c r="F24" s="80">
        <f t="shared" ca="1" si="12"/>
        <v>72.52</v>
      </c>
      <c r="G24" s="80">
        <f t="shared" ca="1" si="13"/>
        <v>72.12</v>
      </c>
      <c r="H24" s="80">
        <f t="shared" ca="1" si="15"/>
        <v>71.959999999999994</v>
      </c>
      <c r="I24" s="79">
        <f t="shared" ca="1" si="0"/>
        <v>72.199999999999989</v>
      </c>
      <c r="J24" s="79" t="str">
        <f t="shared" ca="1" si="16"/>
        <v xml:space="preserve"> </v>
      </c>
      <c r="K24" s="79" t="str">
        <f t="shared" ca="1" si="1"/>
        <v xml:space="preserve"> </v>
      </c>
      <c r="L24" s="79" t="str">
        <f t="shared" ca="1" si="2"/>
        <v xml:space="preserve"> </v>
      </c>
      <c r="M24" s="79" t="str">
        <f t="shared" ca="1" si="3"/>
        <v xml:space="preserve"> </v>
      </c>
      <c r="N24" s="79" t="str">
        <f t="shared" ca="1" si="4"/>
        <v xml:space="preserve"> </v>
      </c>
      <c r="O24" s="79" t="str">
        <f t="shared" ca="1" si="5"/>
        <v xml:space="preserve"> </v>
      </c>
      <c r="P24" s="79" t="str">
        <f t="shared" ca="1" si="6"/>
        <v xml:space="preserve"> </v>
      </c>
      <c r="Q24" s="79" t="str">
        <f t="shared" ca="1" si="7"/>
        <v xml:space="preserve"> </v>
      </c>
      <c r="R24" s="79" t="str">
        <f t="shared" ca="1" si="8"/>
        <v xml:space="preserve"> </v>
      </c>
      <c r="S24" s="85" t="str">
        <f t="shared" ca="1" si="18"/>
        <v xml:space="preserve"> </v>
      </c>
      <c r="T24" s="86"/>
    </row>
    <row r="25" spans="1:20" ht="15.75" x14ac:dyDescent="0.25">
      <c r="A25" s="78">
        <v>21</v>
      </c>
      <c r="B25">
        <f t="shared" ca="1" si="9"/>
        <v>85.06</v>
      </c>
      <c r="C25">
        <f t="shared" ca="1" si="10"/>
        <v>84.11</v>
      </c>
      <c r="D25">
        <f t="shared" ca="1" si="14"/>
        <v>83.95</v>
      </c>
      <c r="E25" s="79">
        <f t="shared" ca="1" si="11"/>
        <v>84.373333333333335</v>
      </c>
      <c r="F25" s="80">
        <f t="shared" ca="1" si="12"/>
        <v>72.680000000000007</v>
      </c>
      <c r="G25" s="80">
        <f t="shared" ca="1" si="13"/>
        <v>72.37</v>
      </c>
      <c r="H25" s="80">
        <f t="shared" ca="1" si="15"/>
        <v>72.11</v>
      </c>
      <c r="I25" s="79">
        <f t="shared" ca="1" si="0"/>
        <v>72.38666666666667</v>
      </c>
      <c r="J25" s="79" t="str">
        <f t="shared" ca="1" si="16"/>
        <v xml:space="preserve"> </v>
      </c>
      <c r="K25" s="79" t="str">
        <f t="shared" ca="1" si="1"/>
        <v xml:space="preserve"> </v>
      </c>
      <c r="L25" s="79" t="str">
        <f t="shared" ca="1" si="2"/>
        <v xml:space="preserve"> </v>
      </c>
      <c r="M25" s="79" t="str">
        <f t="shared" ca="1" si="3"/>
        <v xml:space="preserve"> </v>
      </c>
      <c r="N25" s="79" t="str">
        <f t="shared" ca="1" si="4"/>
        <v xml:space="preserve"> </v>
      </c>
      <c r="O25" s="79" t="str">
        <f t="shared" ca="1" si="5"/>
        <v xml:space="preserve"> </v>
      </c>
      <c r="P25" s="79" t="str">
        <f t="shared" ca="1" si="6"/>
        <v xml:space="preserve"> </v>
      </c>
      <c r="Q25" s="79" t="str">
        <f t="shared" ca="1" si="7"/>
        <v xml:space="preserve"> </v>
      </c>
      <c r="R25" s="79" t="str">
        <f t="shared" ca="1" si="8"/>
        <v xml:space="preserve"> </v>
      </c>
      <c r="S25" s="85" t="str">
        <f t="shared" ca="1" si="18"/>
        <v xml:space="preserve"> </v>
      </c>
      <c r="T25" s="86"/>
    </row>
    <row r="26" spans="1:20" ht="15.75" x14ac:dyDescent="0.25">
      <c r="A26" s="78">
        <v>22</v>
      </c>
      <c r="B26">
        <f t="shared" ca="1" si="9"/>
        <v>85.37</v>
      </c>
      <c r="C26">
        <f t="shared" ca="1" si="10"/>
        <v>84.44</v>
      </c>
      <c r="D26">
        <f t="shared" ca="1" si="14"/>
        <v>84.17</v>
      </c>
      <c r="E26" s="79">
        <f t="shared" ca="1" si="11"/>
        <v>84.660000000000011</v>
      </c>
      <c r="F26" s="80">
        <f t="shared" ca="1" si="12"/>
        <v>72.56</v>
      </c>
      <c r="G26" s="80">
        <f t="shared" ca="1" si="13"/>
        <v>70.86</v>
      </c>
      <c r="H26" s="80">
        <f t="shared" ca="1" si="15"/>
        <v>71.11</v>
      </c>
      <c r="I26" s="79">
        <f t="shared" ca="1" si="0"/>
        <v>71.510000000000005</v>
      </c>
      <c r="J26" s="79" t="str">
        <f t="shared" ca="1" si="16"/>
        <v xml:space="preserve"> </v>
      </c>
      <c r="K26" s="79" t="str">
        <f t="shared" ca="1" si="1"/>
        <v xml:space="preserve"> </v>
      </c>
      <c r="L26" s="79" t="str">
        <f t="shared" ca="1" si="2"/>
        <v xml:space="preserve"> </v>
      </c>
      <c r="M26" s="79" t="str">
        <f t="shared" ca="1" si="3"/>
        <v xml:space="preserve"> </v>
      </c>
      <c r="N26" s="79" t="str">
        <f t="shared" ca="1" si="4"/>
        <v xml:space="preserve"> </v>
      </c>
      <c r="O26" s="79" t="str">
        <f t="shared" ca="1" si="5"/>
        <v xml:space="preserve"> </v>
      </c>
      <c r="P26" s="79" t="str">
        <f t="shared" ca="1" si="6"/>
        <v xml:space="preserve"> </v>
      </c>
      <c r="Q26" s="79" t="str">
        <f t="shared" ca="1" si="7"/>
        <v xml:space="preserve"> </v>
      </c>
      <c r="R26" s="79" t="str">
        <f t="shared" ca="1" si="8"/>
        <v xml:space="preserve"> </v>
      </c>
      <c r="S26" s="85" t="str">
        <f t="shared" ca="1" si="18"/>
        <v xml:space="preserve"> </v>
      </c>
      <c r="T26" s="86"/>
    </row>
    <row r="27" spans="1:20" ht="15.75" x14ac:dyDescent="0.25">
      <c r="A27" s="78">
        <v>23</v>
      </c>
      <c r="B27">
        <f t="shared" ca="1" si="9"/>
        <v>85.19</v>
      </c>
      <c r="C27">
        <f t="shared" ca="1" si="10"/>
        <v>85.77</v>
      </c>
      <c r="D27">
        <f t="shared" ca="1" si="14"/>
        <v>85.35</v>
      </c>
      <c r="E27" s="79">
        <f t="shared" ca="1" si="11"/>
        <v>85.436666666666653</v>
      </c>
      <c r="F27" s="80">
        <f t="shared" ca="1" si="12"/>
        <v>72.36</v>
      </c>
      <c r="G27" s="80">
        <f t="shared" ca="1" si="13"/>
        <v>71.19</v>
      </c>
      <c r="H27" s="80">
        <f t="shared" ca="1" si="15"/>
        <v>71.25</v>
      </c>
      <c r="I27" s="79">
        <f t="shared" ca="1" si="0"/>
        <v>71.600000000000009</v>
      </c>
      <c r="J27" s="79" t="str">
        <f t="shared" ca="1" si="16"/>
        <v xml:space="preserve"> </v>
      </c>
      <c r="K27" s="79" t="str">
        <f t="shared" ca="1" si="1"/>
        <v xml:space="preserve"> </v>
      </c>
      <c r="L27" s="79" t="str">
        <f t="shared" ca="1" si="2"/>
        <v xml:space="preserve"> </v>
      </c>
      <c r="M27" s="79" t="str">
        <f t="shared" ca="1" si="3"/>
        <v xml:space="preserve"> </v>
      </c>
      <c r="N27" s="79" t="str">
        <f t="shared" ca="1" si="4"/>
        <v xml:space="preserve"> </v>
      </c>
      <c r="O27" s="79" t="str">
        <f t="shared" ca="1" si="5"/>
        <v xml:space="preserve"> </v>
      </c>
      <c r="P27" s="79" t="str">
        <f t="shared" ca="1" si="6"/>
        <v xml:space="preserve"> </v>
      </c>
      <c r="Q27" s="79" t="str">
        <f t="shared" ca="1" si="7"/>
        <v xml:space="preserve"> </v>
      </c>
      <c r="R27" s="79" t="str">
        <f t="shared" ca="1" si="8"/>
        <v xml:space="preserve"> </v>
      </c>
      <c r="S27" s="85" t="str">
        <f t="shared" ca="1" si="18"/>
        <v xml:space="preserve"> </v>
      </c>
      <c r="T27" s="86"/>
    </row>
    <row r="28" spans="1:20" ht="15.75" x14ac:dyDescent="0.25">
      <c r="A28" s="78">
        <v>24</v>
      </c>
      <c r="B28">
        <f t="shared" ca="1" si="9"/>
        <v>85.12</v>
      </c>
      <c r="C28">
        <f t="shared" ca="1" si="10"/>
        <v>84.91</v>
      </c>
      <c r="D28">
        <f t="shared" ca="1" si="14"/>
        <v>84.25</v>
      </c>
      <c r="E28" s="79">
        <f t="shared" ca="1" si="11"/>
        <v>84.76</v>
      </c>
      <c r="F28" s="80">
        <f t="shared" ca="1" si="12"/>
        <v>71.72</v>
      </c>
      <c r="G28" s="80">
        <f t="shared" ca="1" si="13"/>
        <v>71.89</v>
      </c>
      <c r="H28" s="80">
        <f t="shared" ca="1" si="15"/>
        <v>72.64</v>
      </c>
      <c r="I28" s="79">
        <f t="shared" ca="1" si="0"/>
        <v>72.083333333333329</v>
      </c>
      <c r="J28" s="79" t="str">
        <f t="shared" ca="1" si="16"/>
        <v xml:space="preserve"> </v>
      </c>
      <c r="K28" s="79" t="str">
        <f t="shared" ca="1" si="1"/>
        <v xml:space="preserve"> </v>
      </c>
      <c r="L28" s="79" t="str">
        <f t="shared" ca="1" si="2"/>
        <v xml:space="preserve"> </v>
      </c>
      <c r="M28" s="79" t="str">
        <f t="shared" ca="1" si="3"/>
        <v xml:space="preserve"> </v>
      </c>
      <c r="N28" s="79" t="str">
        <f t="shared" ca="1" si="4"/>
        <v xml:space="preserve"> </v>
      </c>
      <c r="O28" s="79" t="str">
        <f t="shared" ca="1" si="5"/>
        <v xml:space="preserve"> </v>
      </c>
      <c r="P28" s="79" t="str">
        <f t="shared" ca="1" si="6"/>
        <v xml:space="preserve"> </v>
      </c>
      <c r="Q28" s="79" t="str">
        <f t="shared" ca="1" si="7"/>
        <v xml:space="preserve"> </v>
      </c>
      <c r="R28" s="79" t="str">
        <f t="shared" ca="1" si="8"/>
        <v xml:space="preserve"> </v>
      </c>
      <c r="S28" s="85" t="str">
        <f t="shared" ca="1" si="18"/>
        <v xml:space="preserve"> </v>
      </c>
      <c r="T28" s="86"/>
    </row>
    <row r="29" spans="1:20" ht="15.75" x14ac:dyDescent="0.25">
      <c r="A29" s="78">
        <v>25</v>
      </c>
      <c r="B29">
        <f t="shared" ca="1" si="9"/>
        <v>85.57</v>
      </c>
      <c r="C29">
        <f t="shared" ca="1" si="10"/>
        <v>85.35</v>
      </c>
      <c r="D29">
        <f t="shared" ca="1" si="14"/>
        <v>84.2</v>
      </c>
      <c r="E29" s="79">
        <f t="shared" ca="1" si="11"/>
        <v>85.04</v>
      </c>
      <c r="F29" s="80">
        <f t="shared" ca="1" si="12"/>
        <v>70.77</v>
      </c>
      <c r="G29" s="80">
        <f t="shared" ca="1" si="13"/>
        <v>70.98</v>
      </c>
      <c r="H29" s="80">
        <f t="shared" ca="1" si="15"/>
        <v>70.349999999999994</v>
      </c>
      <c r="I29" s="79">
        <f t="shared" ca="1" si="0"/>
        <v>70.7</v>
      </c>
      <c r="J29" s="79" t="str">
        <f t="shared" ca="1" si="16"/>
        <v xml:space="preserve"> </v>
      </c>
      <c r="K29" s="79" t="str">
        <f t="shared" ca="1" si="1"/>
        <v xml:space="preserve"> </v>
      </c>
      <c r="L29" s="79" t="str">
        <f t="shared" ca="1" si="2"/>
        <v xml:space="preserve"> </v>
      </c>
      <c r="M29" s="79" t="str">
        <f t="shared" ca="1" si="3"/>
        <v xml:space="preserve"> </v>
      </c>
      <c r="N29" s="79" t="str">
        <f t="shared" ca="1" si="4"/>
        <v xml:space="preserve"> </v>
      </c>
      <c r="O29" s="79" t="str">
        <f t="shared" ca="1" si="5"/>
        <v xml:space="preserve"> </v>
      </c>
      <c r="P29" s="79" t="str">
        <f t="shared" ca="1" si="6"/>
        <v xml:space="preserve"> </v>
      </c>
      <c r="Q29" s="79" t="str">
        <f t="shared" ca="1" si="7"/>
        <v xml:space="preserve"> </v>
      </c>
      <c r="R29" s="79" t="str">
        <f t="shared" ca="1" si="8"/>
        <v xml:space="preserve"> </v>
      </c>
      <c r="S29" s="85" t="str">
        <f t="shared" ca="1" si="18"/>
        <v xml:space="preserve"> </v>
      </c>
      <c r="T29" s="86"/>
    </row>
    <row r="30" spans="1:20" ht="15.75" x14ac:dyDescent="0.25">
      <c r="A30" s="78">
        <v>26</v>
      </c>
      <c r="B30">
        <f t="shared" ca="1" si="9"/>
        <v>85.09</v>
      </c>
      <c r="C30">
        <f t="shared" ca="1" si="10"/>
        <v>84.94</v>
      </c>
      <c r="D30">
        <f t="shared" ca="1" si="14"/>
        <v>84.52</v>
      </c>
      <c r="E30" s="79">
        <f t="shared" ca="1" si="11"/>
        <v>84.850000000000009</v>
      </c>
      <c r="F30" s="80">
        <f t="shared" ca="1" si="12"/>
        <v>71.95</v>
      </c>
      <c r="G30" s="80">
        <f t="shared" ca="1" si="13"/>
        <v>71.739999999999995</v>
      </c>
      <c r="H30" s="80">
        <f t="shared" ca="1" si="15"/>
        <v>71.36</v>
      </c>
      <c r="I30" s="79">
        <f t="shared" ca="1" si="0"/>
        <v>71.683333333333337</v>
      </c>
      <c r="J30" s="79" t="str">
        <f t="shared" ca="1" si="16"/>
        <v xml:space="preserve"> </v>
      </c>
      <c r="K30" s="79" t="str">
        <f t="shared" ca="1" si="1"/>
        <v xml:space="preserve"> </v>
      </c>
      <c r="L30" s="79" t="str">
        <f t="shared" ca="1" si="2"/>
        <v xml:space="preserve"> </v>
      </c>
      <c r="M30" s="79" t="str">
        <f t="shared" ca="1" si="3"/>
        <v xml:space="preserve"> </v>
      </c>
      <c r="N30" s="79" t="str">
        <f t="shared" ca="1" si="4"/>
        <v xml:space="preserve"> </v>
      </c>
      <c r="O30" s="79" t="str">
        <f t="shared" ca="1" si="5"/>
        <v xml:space="preserve"> </v>
      </c>
      <c r="P30" s="79" t="str">
        <f t="shared" ca="1" si="6"/>
        <v xml:space="preserve"> </v>
      </c>
      <c r="Q30" s="79" t="str">
        <f t="shared" ca="1" si="7"/>
        <v xml:space="preserve"> </v>
      </c>
      <c r="R30" s="79" t="str">
        <f t="shared" ca="1" si="8"/>
        <v xml:space="preserve"> </v>
      </c>
      <c r="S30" s="85" t="str">
        <f t="shared" ca="1" si="18"/>
        <v xml:space="preserve"> </v>
      </c>
      <c r="T30" s="86"/>
    </row>
    <row r="31" spans="1:20" ht="15.75" x14ac:dyDescent="0.25">
      <c r="A31" s="78">
        <v>27</v>
      </c>
      <c r="B31">
        <f t="shared" ca="1" si="9"/>
        <v>84.97</v>
      </c>
      <c r="C31">
        <f t="shared" ca="1" si="10"/>
        <v>84.35</v>
      </c>
      <c r="D31">
        <f t="shared" ca="1" si="14"/>
        <v>84.22</v>
      </c>
      <c r="E31" s="79">
        <f t="shared" ca="1" si="11"/>
        <v>84.513333333333335</v>
      </c>
      <c r="F31" s="80">
        <f t="shared" ca="1" si="12"/>
        <v>72.27</v>
      </c>
      <c r="G31" s="80">
        <f t="shared" ca="1" si="13"/>
        <v>72.42</v>
      </c>
      <c r="H31" s="80">
        <f t="shared" ca="1" si="15"/>
        <v>72.53</v>
      </c>
      <c r="I31" s="79">
        <f t="shared" ca="1" si="0"/>
        <v>72.406666666666666</v>
      </c>
      <c r="J31" s="79" t="str">
        <f t="shared" ca="1" si="16"/>
        <v xml:space="preserve"> </v>
      </c>
      <c r="K31" s="79" t="str">
        <f t="shared" ca="1" si="1"/>
        <v xml:space="preserve"> </v>
      </c>
      <c r="L31" s="79" t="str">
        <f t="shared" ca="1" si="2"/>
        <v xml:space="preserve"> </v>
      </c>
      <c r="M31" s="79" t="str">
        <f t="shared" ca="1" si="3"/>
        <v xml:space="preserve"> </v>
      </c>
      <c r="N31" s="79" t="str">
        <f t="shared" ca="1" si="4"/>
        <v xml:space="preserve"> </v>
      </c>
      <c r="O31" s="79" t="str">
        <f t="shared" ca="1" si="5"/>
        <v xml:space="preserve"> </v>
      </c>
      <c r="P31" s="79" t="str">
        <f t="shared" ca="1" si="6"/>
        <v xml:space="preserve"> </v>
      </c>
      <c r="Q31" s="79" t="str">
        <f t="shared" ca="1" si="7"/>
        <v xml:space="preserve"> </v>
      </c>
      <c r="R31" s="79" t="str">
        <f t="shared" ca="1" si="8"/>
        <v xml:space="preserve"> </v>
      </c>
      <c r="S31" s="85" t="str">
        <f t="shared" ca="1" si="18"/>
        <v xml:space="preserve"> </v>
      </c>
      <c r="T31" s="86"/>
    </row>
    <row r="32" spans="1:20" ht="15.75" x14ac:dyDescent="0.25">
      <c r="A32" s="78">
        <v>28</v>
      </c>
      <c r="B32">
        <f t="shared" ca="1" si="9"/>
        <v>84.05</v>
      </c>
      <c r="C32">
        <f t="shared" ca="1" si="10"/>
        <v>84.27</v>
      </c>
      <c r="D32">
        <f t="shared" ca="1" si="14"/>
        <v>84.12</v>
      </c>
      <c r="E32" s="79">
        <f ca="1">IF(AVERAGE(B32:D32)=0, " ",AVERAGE(B32:D32))</f>
        <v>84.146666666666661</v>
      </c>
      <c r="F32" s="80">
        <f t="shared" ca="1" si="12"/>
        <v>72.72</v>
      </c>
      <c r="G32" s="80">
        <f t="shared" ca="1" si="13"/>
        <v>72.25</v>
      </c>
      <c r="H32" s="80">
        <f t="shared" ca="1" si="15"/>
        <v>71.260000000000005</v>
      </c>
      <c r="I32" s="79">
        <f t="shared" ca="1" si="0"/>
        <v>72.076666666666668</v>
      </c>
      <c r="J32" s="79" t="str">
        <f t="shared" ca="1" si="16"/>
        <v xml:space="preserve"> </v>
      </c>
      <c r="K32" s="79" t="str">
        <f t="shared" ca="1" si="1"/>
        <v xml:space="preserve"> </v>
      </c>
      <c r="L32" s="79" t="str">
        <f t="shared" ca="1" si="2"/>
        <v xml:space="preserve"> </v>
      </c>
      <c r="M32" s="79" t="str">
        <f t="shared" ca="1" si="3"/>
        <v xml:space="preserve"> </v>
      </c>
      <c r="N32" s="79" t="str">
        <f t="shared" ca="1" si="4"/>
        <v xml:space="preserve"> </v>
      </c>
      <c r="O32" s="79" t="str">
        <f t="shared" ca="1" si="5"/>
        <v xml:space="preserve"> </v>
      </c>
      <c r="P32" s="79" t="str">
        <f t="shared" ca="1" si="6"/>
        <v xml:space="preserve"> </v>
      </c>
      <c r="Q32" s="79" t="str">
        <f t="shared" ca="1" si="7"/>
        <v xml:space="preserve"> </v>
      </c>
      <c r="R32" s="79" t="str">
        <f t="shared" ca="1" si="8"/>
        <v xml:space="preserve"> </v>
      </c>
      <c r="S32" s="85" t="str">
        <f t="shared" ca="1" si="18"/>
        <v xml:space="preserve"> </v>
      </c>
      <c r="T32" s="86"/>
    </row>
    <row r="33" spans="1:20" ht="15.75" x14ac:dyDescent="0.25">
      <c r="A33" s="78">
        <v>29</v>
      </c>
      <c r="B33">
        <f t="shared" ca="1" si="9"/>
        <v>84.28</v>
      </c>
      <c r="C33">
        <f t="shared" ca="1" si="10"/>
        <v>84.45</v>
      </c>
      <c r="D33">
        <f t="shared" ca="1" si="14"/>
        <v>84.91</v>
      </c>
      <c r="E33" s="79">
        <f t="shared" ref="E33:E35" ca="1" si="19">IF(AVERAGE(B33:D33)=0, " ",AVERAGE(B33:D33))</f>
        <v>84.546666666666667</v>
      </c>
      <c r="F33" s="80">
        <f t="shared" ca="1" si="12"/>
        <v>71.41</v>
      </c>
      <c r="G33" s="80">
        <f t="shared" ca="1" si="13"/>
        <v>71.08</v>
      </c>
      <c r="H33" s="80">
        <f t="shared" ca="1" si="15"/>
        <v>72.06</v>
      </c>
      <c r="I33" s="79">
        <f t="shared" ca="1" si="0"/>
        <v>71.516666666666666</v>
      </c>
      <c r="J33" s="79" t="str">
        <f t="shared" ca="1" si="16"/>
        <v xml:space="preserve"> </v>
      </c>
      <c r="K33" s="79" t="str">
        <f t="shared" ca="1" si="1"/>
        <v xml:space="preserve"> </v>
      </c>
      <c r="L33" s="79" t="str">
        <f t="shared" ca="1" si="2"/>
        <v xml:space="preserve"> </v>
      </c>
      <c r="M33" s="79" t="str">
        <f t="shared" ca="1" si="3"/>
        <v xml:space="preserve"> </v>
      </c>
      <c r="N33" s="79" t="str">
        <f t="shared" ca="1" si="4"/>
        <v xml:space="preserve"> </v>
      </c>
      <c r="O33" s="79" t="str">
        <f t="shared" ca="1" si="5"/>
        <v xml:space="preserve"> </v>
      </c>
      <c r="P33" s="79" t="str">
        <f t="shared" ca="1" si="6"/>
        <v xml:space="preserve"> </v>
      </c>
      <c r="Q33" s="79" t="str">
        <f t="shared" ca="1" si="7"/>
        <v xml:space="preserve"> </v>
      </c>
      <c r="R33" s="79" t="str">
        <f t="shared" ca="1" si="8"/>
        <v xml:space="preserve"> </v>
      </c>
      <c r="S33" s="85" t="str">
        <f t="shared" ca="1" si="18"/>
        <v xml:space="preserve"> </v>
      </c>
      <c r="T33" s="86"/>
    </row>
    <row r="34" spans="1:20" ht="15.75" x14ac:dyDescent="0.25">
      <c r="A34" s="78">
        <v>30</v>
      </c>
      <c r="B34">
        <f t="shared" ca="1" si="9"/>
        <v>84.6</v>
      </c>
      <c r="C34">
        <f t="shared" ca="1" si="10"/>
        <v>84.73</v>
      </c>
      <c r="D34">
        <f t="shared" ca="1" si="14"/>
        <v>85.13</v>
      </c>
      <c r="E34" s="79">
        <f t="shared" ca="1" si="19"/>
        <v>84.82</v>
      </c>
      <c r="F34" s="80">
        <f t="shared" ca="1" si="12"/>
        <v>72.209999999999994</v>
      </c>
      <c r="G34" s="80">
        <f t="shared" ca="1" si="13"/>
        <v>71.36</v>
      </c>
      <c r="H34" s="80">
        <f t="shared" ca="1" si="15"/>
        <v>72.59</v>
      </c>
      <c r="I34" s="79">
        <f t="shared" ca="1" si="0"/>
        <v>72.053333333333327</v>
      </c>
      <c r="J34" s="79" t="str">
        <f t="shared" ca="1" si="16"/>
        <v xml:space="preserve"> </v>
      </c>
      <c r="K34" s="79" t="str">
        <f t="shared" ca="1" si="1"/>
        <v xml:space="preserve"> </v>
      </c>
      <c r="L34" s="79" t="str">
        <f t="shared" ca="1" si="2"/>
        <v xml:space="preserve"> </v>
      </c>
      <c r="M34" s="79" t="str">
        <f t="shared" ca="1" si="3"/>
        <v xml:space="preserve"> </v>
      </c>
      <c r="N34" s="79" t="str">
        <f t="shared" ca="1" si="4"/>
        <v xml:space="preserve"> </v>
      </c>
      <c r="O34" s="79" t="str">
        <f t="shared" ca="1" si="5"/>
        <v xml:space="preserve"> </v>
      </c>
      <c r="P34" s="79" t="str">
        <f t="shared" ca="1" si="6"/>
        <v xml:space="preserve"> </v>
      </c>
      <c r="Q34" s="79" t="str">
        <f t="shared" ca="1" si="7"/>
        <v xml:space="preserve"> </v>
      </c>
      <c r="R34" s="79" t="str">
        <f t="shared" ca="1" si="8"/>
        <v xml:space="preserve"> </v>
      </c>
      <c r="S34" s="85" t="str">
        <f t="shared" ca="1" si="18"/>
        <v xml:space="preserve"> </v>
      </c>
      <c r="T34" s="86"/>
    </row>
    <row r="35" spans="1:20" ht="15.75" x14ac:dyDescent="0.25">
      <c r="A35" s="78">
        <v>31</v>
      </c>
      <c r="B35">
        <f t="shared" ca="1" si="9"/>
        <v>80.290000000000006</v>
      </c>
      <c r="C35">
        <f t="shared" ca="1" si="10"/>
        <v>81.67</v>
      </c>
      <c r="D35">
        <f t="shared" ca="1" si="14"/>
        <v>84.44</v>
      </c>
      <c r="E35" s="79">
        <f t="shared" ca="1" si="19"/>
        <v>82.13333333333334</v>
      </c>
      <c r="F35" s="80">
        <f t="shared" ca="1" si="12"/>
        <v>70.37</v>
      </c>
      <c r="G35" s="80">
        <f t="shared" ca="1" si="13"/>
        <v>70.819999999999993</v>
      </c>
      <c r="H35" s="80">
        <f t="shared" ca="1" si="15"/>
        <v>72.41</v>
      </c>
      <c r="I35" s="79">
        <f t="shared" ca="1" si="0"/>
        <v>71.2</v>
      </c>
      <c r="J35" s="79" t="str">
        <f t="shared" ca="1" si="16"/>
        <v xml:space="preserve"> </v>
      </c>
      <c r="K35" s="79" t="str">
        <f t="shared" ca="1" si="1"/>
        <v xml:space="preserve"> </v>
      </c>
      <c r="L35" s="79" t="str">
        <f t="shared" ca="1" si="2"/>
        <v xml:space="preserve"> </v>
      </c>
      <c r="M35" s="79" t="str">
        <f t="shared" ca="1" si="3"/>
        <v xml:space="preserve"> </v>
      </c>
      <c r="N35" s="79" t="str">
        <f t="shared" ca="1" si="4"/>
        <v xml:space="preserve"> </v>
      </c>
      <c r="O35" s="79" t="str">
        <f t="shared" ca="1" si="5"/>
        <v xml:space="preserve"> </v>
      </c>
      <c r="P35" s="79" t="str">
        <f t="shared" ca="1" si="6"/>
        <v xml:space="preserve"> </v>
      </c>
      <c r="Q35" s="79" t="str">
        <f t="shared" ca="1" si="7"/>
        <v xml:space="preserve"> </v>
      </c>
      <c r="R35" s="79" t="str">
        <f t="shared" ca="1" si="8"/>
        <v xml:space="preserve"> </v>
      </c>
      <c r="S35" s="85" t="str">
        <f t="shared" ca="1" si="18"/>
        <v xml:space="preserve"> </v>
      </c>
      <c r="T35" s="86"/>
    </row>
    <row r="36" spans="1:20" s="14" customFormat="1" x14ac:dyDescent="0.25">
      <c r="E36" s="81">
        <f ca="1">AVERAGE(E5:E33)</f>
        <v>84.495574712643688</v>
      </c>
      <c r="F36" s="81"/>
      <c r="G36" s="81"/>
      <c r="H36" s="81"/>
      <c r="I36" s="81">
        <f t="shared" ref="I36:R36" ca="1" si="20">AVERAGE(I5:I33)</f>
        <v>72.222988505747125</v>
      </c>
      <c r="J36" s="82" t="e">
        <f t="shared" ca="1" si="20"/>
        <v>#DIV/0!</v>
      </c>
      <c r="K36" s="82" t="e">
        <f t="shared" ca="1" si="20"/>
        <v>#DIV/0!</v>
      </c>
      <c r="L36" s="82" t="e">
        <f t="shared" ca="1" si="20"/>
        <v>#DIV/0!</v>
      </c>
      <c r="M36" s="82" t="e">
        <f t="shared" ca="1" si="20"/>
        <v>#DIV/0!</v>
      </c>
      <c r="N36" s="82" t="e">
        <f t="shared" ca="1" si="20"/>
        <v>#DIV/0!</v>
      </c>
      <c r="O36" s="82" t="e">
        <f t="shared" ca="1" si="20"/>
        <v>#DIV/0!</v>
      </c>
      <c r="P36" s="83" t="e">
        <f t="shared" ca="1" si="20"/>
        <v>#DIV/0!</v>
      </c>
      <c r="Q36" s="82" t="e">
        <f t="shared" ca="1" si="20"/>
        <v>#DIV/0!</v>
      </c>
      <c r="R36" s="82" t="e">
        <f t="shared" ca="1" si="20"/>
        <v>#DIV/0!</v>
      </c>
      <c r="S36" s="87" t="e">
        <f t="shared" ref="S36" ca="1" si="21">IF(J36=0," ",(J36-M36)/J36)</f>
        <v>#DIV/0!</v>
      </c>
      <c r="T36" s="88"/>
    </row>
  </sheetData>
  <mergeCells count="38">
    <mergeCell ref="S3:T4"/>
    <mergeCell ref="E3:E4"/>
    <mergeCell ref="I3:I4"/>
    <mergeCell ref="J3:L3"/>
    <mergeCell ref="M3:O3"/>
    <mergeCell ref="P3:R3"/>
    <mergeCell ref="S16:T16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28:T28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35:T35"/>
    <mergeCell ref="S36:T36"/>
    <mergeCell ref="S29:T29"/>
    <mergeCell ref="S30:T30"/>
    <mergeCell ref="S31:T31"/>
    <mergeCell ref="S32:T32"/>
    <mergeCell ref="S33:T33"/>
    <mergeCell ref="S34:T3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0836-3DAC-4DB8-BDE1-A02CA57F4DA5}">
  <sheetPr codeName="Sheet19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70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1006</v>
      </c>
    </row>
    <row r="7" spans="1:19" x14ac:dyDescent="0.25">
      <c r="A7" s="2"/>
      <c r="C7" s="9" t="s">
        <v>11</v>
      </c>
      <c r="D7" s="10"/>
      <c r="E7" s="10"/>
      <c r="F7" s="11">
        <v>770</v>
      </c>
      <c r="G7" s="12"/>
      <c r="H7" s="12"/>
      <c r="I7" s="12"/>
      <c r="J7" s="108">
        <f>AVERAGE(F7:I7)</f>
        <v>770</v>
      </c>
      <c r="K7" s="109"/>
      <c r="M7" s="8">
        <v>2</v>
      </c>
      <c r="N7" s="106">
        <v>9.1</v>
      </c>
      <c r="O7" s="107"/>
      <c r="P7" s="2"/>
      <c r="R7" s="60" t="s">
        <v>22</v>
      </c>
      <c r="S7" s="141">
        <f>AVERAGE(J10,J67,J122)</f>
        <v>493.08333333333331</v>
      </c>
    </row>
    <row r="8" spans="1:19" x14ac:dyDescent="0.25">
      <c r="A8" s="2"/>
      <c r="C8" s="9" t="s">
        <v>12</v>
      </c>
      <c r="D8" s="10"/>
      <c r="E8" s="10"/>
      <c r="F8" s="11">
        <v>453</v>
      </c>
      <c r="G8" s="12"/>
      <c r="H8" s="12"/>
      <c r="I8" s="12"/>
      <c r="J8" s="108">
        <f t="shared" ref="J8:J13" si="0">AVERAGE(F8:I8)</f>
        <v>453</v>
      </c>
      <c r="K8" s="109"/>
      <c r="M8" s="8">
        <v>3</v>
      </c>
      <c r="N8" s="106">
        <v>8.6999999999999993</v>
      </c>
      <c r="O8" s="107"/>
      <c r="P8" s="2"/>
      <c r="R8" s="60" t="s">
        <v>26</v>
      </c>
      <c r="S8" s="142">
        <f>AVERAGE(J13,J70,J125)</f>
        <v>147.66666666666666</v>
      </c>
    </row>
    <row r="9" spans="1:19" x14ac:dyDescent="0.25">
      <c r="A9" s="2"/>
      <c r="C9" s="9" t="s">
        <v>13</v>
      </c>
      <c r="D9" s="11">
        <v>68.03</v>
      </c>
      <c r="E9" s="11">
        <v>8.4</v>
      </c>
      <c r="F9" s="11">
        <v>1072</v>
      </c>
      <c r="G9" s="11">
        <v>1045</v>
      </c>
      <c r="H9" s="11">
        <v>919</v>
      </c>
      <c r="I9" s="11">
        <v>930</v>
      </c>
      <c r="J9" s="108">
        <f t="shared" si="0"/>
        <v>991.5</v>
      </c>
      <c r="K9" s="109"/>
      <c r="M9" s="8">
        <v>4</v>
      </c>
      <c r="N9" s="106">
        <v>7.9</v>
      </c>
      <c r="O9" s="107"/>
      <c r="P9" s="2"/>
      <c r="R9" s="143" t="s">
        <v>623</v>
      </c>
      <c r="S9" s="144">
        <f>S6-S8</f>
        <v>858.33333333333337</v>
      </c>
    </row>
    <row r="10" spans="1:19" x14ac:dyDescent="0.25">
      <c r="A10" s="2"/>
      <c r="C10" s="9" t="s">
        <v>14</v>
      </c>
      <c r="D10" s="11">
        <v>64.650000000000006</v>
      </c>
      <c r="E10" s="11">
        <v>8.6999999999999993</v>
      </c>
      <c r="F10" s="11">
        <v>577</v>
      </c>
      <c r="G10" s="11">
        <v>598</v>
      </c>
      <c r="H10" s="11">
        <v>594</v>
      </c>
      <c r="I10" s="11">
        <v>588</v>
      </c>
      <c r="J10" s="108">
        <f t="shared" si="0"/>
        <v>589.25</v>
      </c>
      <c r="K10" s="109"/>
      <c r="M10" s="8">
        <v>5</v>
      </c>
      <c r="N10" s="106">
        <v>9.3000000000000007</v>
      </c>
      <c r="O10" s="107"/>
      <c r="P10" s="2"/>
      <c r="R10" s="143" t="s">
        <v>624</v>
      </c>
      <c r="S10" s="145">
        <f>S7-S8</f>
        <v>345.41666666666663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343</v>
      </c>
      <c r="G11" s="69">
        <v>351</v>
      </c>
      <c r="H11" s="69">
        <v>332</v>
      </c>
      <c r="I11" s="69">
        <v>337</v>
      </c>
      <c r="J11" s="108">
        <f t="shared" si="0"/>
        <v>340.75</v>
      </c>
      <c r="K11" s="109"/>
      <c r="M11" s="13">
        <v>6</v>
      </c>
      <c r="N11" s="110">
        <v>8.4</v>
      </c>
      <c r="O11" s="111"/>
      <c r="P11" s="2"/>
      <c r="R11" s="146" t="s">
        <v>625</v>
      </c>
      <c r="S11" s="147">
        <f>S9/S6</f>
        <v>0.85321404903909881</v>
      </c>
    </row>
    <row r="12" spans="1:19" x14ac:dyDescent="0.25">
      <c r="A12" s="2"/>
      <c r="C12" s="9" t="s">
        <v>16</v>
      </c>
      <c r="D12" s="11"/>
      <c r="E12" s="11"/>
      <c r="F12" s="11">
        <v>214</v>
      </c>
      <c r="G12" s="69">
        <v>211</v>
      </c>
      <c r="H12" s="69">
        <v>173</v>
      </c>
      <c r="I12" s="69">
        <v>171</v>
      </c>
      <c r="J12" s="108">
        <f t="shared" si="0"/>
        <v>192.25</v>
      </c>
      <c r="K12" s="109"/>
      <c r="P12" s="2"/>
      <c r="R12" s="146" t="s">
        <v>626</v>
      </c>
      <c r="S12" s="148">
        <f>S10/S7</f>
        <v>0.70052391414568194</v>
      </c>
    </row>
    <row r="13" spans="1:19" ht="15.75" thickBot="1" x14ac:dyDescent="0.3">
      <c r="A13" s="2"/>
      <c r="C13" s="15" t="s">
        <v>17</v>
      </c>
      <c r="D13" s="16">
        <v>63.28</v>
      </c>
      <c r="E13" s="16">
        <v>8</v>
      </c>
      <c r="F13" s="16">
        <v>210</v>
      </c>
      <c r="G13" s="16">
        <v>207</v>
      </c>
      <c r="H13" s="16">
        <v>170</v>
      </c>
      <c r="I13" s="16">
        <v>168</v>
      </c>
      <c r="J13" s="112">
        <f t="shared" si="0"/>
        <v>188.75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12.24</v>
      </c>
      <c r="E16" s="11">
        <v>11.2</v>
      </c>
      <c r="F16" s="23">
        <v>1298</v>
      </c>
      <c r="G16" s="17"/>
      <c r="H16" s="24" t="s">
        <v>22</v>
      </c>
      <c r="I16" s="124">
        <v>5.49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67.03</v>
      </c>
      <c r="E17" s="11"/>
      <c r="F17" s="23">
        <v>205</v>
      </c>
      <c r="G17" s="17"/>
      <c r="H17" s="28" t="s">
        <v>26</v>
      </c>
      <c r="I17" s="126">
        <v>5.16</v>
      </c>
      <c r="J17" s="126"/>
      <c r="K17" s="127"/>
      <c r="M17" s="29">
        <v>6.8</v>
      </c>
      <c r="N17" s="30">
        <v>38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69.510000000000005</v>
      </c>
      <c r="E19" s="11"/>
      <c r="F19" s="23">
        <v>202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66.180000000000007</v>
      </c>
      <c r="E20" s="11"/>
      <c r="F20" s="23">
        <v>200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74.8</v>
      </c>
      <c r="E21" s="11"/>
      <c r="F21" s="23">
        <v>1775</v>
      </c>
      <c r="G21" s="17"/>
      <c r="H21" s="114">
        <v>4</v>
      </c>
      <c r="I21" s="116">
        <v>583</v>
      </c>
      <c r="J21" s="116">
        <v>364</v>
      </c>
      <c r="K21" s="118">
        <f>((I21-J21)/I21)</f>
        <v>0.37564322469982847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75.400000000000006</v>
      </c>
      <c r="E22" s="11">
        <v>6.9</v>
      </c>
      <c r="F22" s="23">
        <v>640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626</v>
      </c>
      <c r="G23" s="17"/>
      <c r="H23" s="114">
        <v>14</v>
      </c>
      <c r="I23" s="116">
        <v>399</v>
      </c>
      <c r="J23" s="116">
        <v>160</v>
      </c>
      <c r="K23" s="118">
        <f>((I23-J23)/I23)</f>
        <v>0.59899749373433586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76.959999999999994</v>
      </c>
      <c r="E24" s="11">
        <v>6.6</v>
      </c>
      <c r="F24" s="23">
        <v>991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0.40569843671205247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979</v>
      </c>
      <c r="G25" s="17"/>
      <c r="M25" s="122" t="s">
        <v>44</v>
      </c>
      <c r="N25" s="123"/>
      <c r="O25" s="40">
        <f>(J10-J11)/J10</f>
        <v>0.42172252863809928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0.43580337490829052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1.8205461638491547E-2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</v>
      </c>
      <c r="E28" s="36"/>
      <c r="F28" s="37"/>
      <c r="G28" s="49"/>
      <c r="H28" s="50" t="s">
        <v>22</v>
      </c>
      <c r="I28" s="36">
        <v>355</v>
      </c>
      <c r="J28" s="36">
        <v>304</v>
      </c>
      <c r="K28" s="39">
        <f>I28-J28</f>
        <v>51</v>
      </c>
      <c r="M28" s="133" t="s">
        <v>54</v>
      </c>
      <c r="N28" s="134"/>
      <c r="O28" s="51">
        <f>(J9-J13)/J9</f>
        <v>0.80963187090267275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68.099999999999994</v>
      </c>
      <c r="F29" s="37">
        <v>93.74</v>
      </c>
      <c r="G29" s="52">
        <v>5.3</v>
      </c>
      <c r="H29" s="29" t="s">
        <v>26</v>
      </c>
      <c r="I29" s="38">
        <v>231</v>
      </c>
      <c r="J29" s="38">
        <v>200</v>
      </c>
      <c r="K29" s="39">
        <f>I29-J29</f>
        <v>31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78.3</v>
      </c>
      <c r="E30" s="36">
        <v>65.849999999999994</v>
      </c>
      <c r="F30" s="37">
        <v>84.1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75.150000000000006</v>
      </c>
      <c r="E31" s="36">
        <v>55.16</v>
      </c>
      <c r="F31" s="37">
        <v>73.400000000000006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134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 t="s">
        <v>135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136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ht="15" customHeight="1" x14ac:dyDescent="0.25">
      <c r="A43" s="2"/>
      <c r="C43" s="128" t="s">
        <v>137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138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139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140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ht="15" customHeight="1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785</v>
      </c>
      <c r="G64" s="12"/>
      <c r="H64" s="12"/>
      <c r="I64" s="12"/>
      <c r="J64" s="108">
        <f>AVERAGE(F64:I64)</f>
        <v>785</v>
      </c>
      <c r="K64" s="109"/>
      <c r="M64" s="8">
        <v>2</v>
      </c>
      <c r="N64" s="106">
        <v>9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472</v>
      </c>
      <c r="G65" s="12"/>
      <c r="H65" s="12"/>
      <c r="I65" s="12"/>
      <c r="J65" s="108">
        <f t="shared" ref="J65:J70" si="1">AVERAGE(F65:I65)</f>
        <v>472</v>
      </c>
      <c r="K65" s="109"/>
      <c r="M65" s="8">
        <v>3</v>
      </c>
      <c r="N65" s="106">
        <v>8.6</v>
      </c>
      <c r="O65" s="107"/>
      <c r="P65" s="2"/>
    </row>
    <row r="66" spans="1:16" ht="15" customHeight="1" x14ac:dyDescent="0.25">
      <c r="A66" s="2"/>
      <c r="C66" s="9" t="s">
        <v>13</v>
      </c>
      <c r="D66" s="11">
        <v>65.86</v>
      </c>
      <c r="E66" s="11">
        <v>9</v>
      </c>
      <c r="F66" s="11">
        <v>1023</v>
      </c>
      <c r="G66" s="11">
        <v>990</v>
      </c>
      <c r="H66" s="11">
        <v>984</v>
      </c>
      <c r="I66" s="11">
        <v>1011</v>
      </c>
      <c r="J66" s="108">
        <f t="shared" si="1"/>
        <v>1002</v>
      </c>
      <c r="K66" s="109"/>
      <c r="M66" s="8">
        <v>4</v>
      </c>
      <c r="N66" s="106">
        <v>7.8</v>
      </c>
      <c r="O66" s="107"/>
      <c r="P66" s="2"/>
    </row>
    <row r="67" spans="1:16" ht="15" customHeight="1" x14ac:dyDescent="0.25">
      <c r="A67" s="2"/>
      <c r="C67" s="9" t="s">
        <v>14</v>
      </c>
      <c r="D67" s="11">
        <v>61.47</v>
      </c>
      <c r="E67" s="11">
        <v>8.5</v>
      </c>
      <c r="F67" s="11">
        <v>505</v>
      </c>
      <c r="G67" s="11">
        <v>495</v>
      </c>
      <c r="H67" s="11">
        <v>492</v>
      </c>
      <c r="I67" s="11">
        <v>345</v>
      </c>
      <c r="J67" s="108">
        <f t="shared" si="1"/>
        <v>459.25</v>
      </c>
      <c r="K67" s="109"/>
      <c r="M67" s="8">
        <v>5</v>
      </c>
      <c r="N67" s="106">
        <v>9.1999999999999993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295</v>
      </c>
      <c r="G68" s="69">
        <v>272</v>
      </c>
      <c r="H68" s="69">
        <v>267</v>
      </c>
      <c r="I68" s="69">
        <v>250</v>
      </c>
      <c r="J68" s="108">
        <f t="shared" si="1"/>
        <v>271</v>
      </c>
      <c r="K68" s="109"/>
      <c r="M68" s="13">
        <v>6</v>
      </c>
      <c r="N68" s="110">
        <v>8.4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168</v>
      </c>
      <c r="G69" s="69">
        <v>140</v>
      </c>
      <c r="H69" s="69">
        <v>137</v>
      </c>
      <c r="I69" s="69">
        <v>140</v>
      </c>
      <c r="J69" s="108">
        <f t="shared" si="1"/>
        <v>146.25</v>
      </c>
      <c r="K69" s="109"/>
      <c r="P69" s="2"/>
    </row>
    <row r="70" spans="1:16" ht="15.75" thickBot="1" x14ac:dyDescent="0.3">
      <c r="A70" s="2"/>
      <c r="C70" s="15" t="s">
        <v>17</v>
      </c>
      <c r="D70" s="16">
        <v>62.86</v>
      </c>
      <c r="E70" s="16">
        <v>7.8</v>
      </c>
      <c r="F70" s="16">
        <v>161</v>
      </c>
      <c r="G70" s="16">
        <v>133</v>
      </c>
      <c r="H70" s="16">
        <v>128</v>
      </c>
      <c r="I70" s="16">
        <v>135</v>
      </c>
      <c r="J70" s="112">
        <f t="shared" si="1"/>
        <v>139.25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15.79</v>
      </c>
      <c r="E73" s="11">
        <v>10.7</v>
      </c>
      <c r="F73" s="23">
        <v>986</v>
      </c>
      <c r="G73" s="17"/>
      <c r="H73" s="24" t="s">
        <v>22</v>
      </c>
      <c r="I73" s="124">
        <v>4.88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68.37</v>
      </c>
      <c r="E74" s="11"/>
      <c r="F74" s="23">
        <v>168</v>
      </c>
      <c r="G74" s="17"/>
      <c r="H74" s="28" t="s">
        <v>26</v>
      </c>
      <c r="I74" s="126">
        <v>3.16</v>
      </c>
      <c r="J74" s="126"/>
      <c r="K74" s="127"/>
      <c r="M74" s="29">
        <v>6.8</v>
      </c>
      <c r="N74" s="30">
        <v>55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65.66</v>
      </c>
      <c r="E76" s="11"/>
      <c r="F76" s="23">
        <v>165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65.81</v>
      </c>
      <c r="E77" s="11"/>
      <c r="F77" s="23">
        <v>162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6.8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75.27</v>
      </c>
      <c r="E78" s="11"/>
      <c r="F78" s="23">
        <v>1744</v>
      </c>
      <c r="G78" s="17"/>
      <c r="H78" s="114">
        <v>6</v>
      </c>
      <c r="I78" s="116">
        <v>267</v>
      </c>
      <c r="J78" s="116">
        <v>121</v>
      </c>
      <c r="K78" s="118">
        <f>((I78-J78)/I78)</f>
        <v>0.54681647940074907</v>
      </c>
      <c r="M78" s="13">
        <v>2</v>
      </c>
      <c r="N78" s="38">
        <v>6.9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75.650000000000006</v>
      </c>
      <c r="E79" s="11">
        <v>6.8</v>
      </c>
      <c r="F79" s="23">
        <v>618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588</v>
      </c>
      <c r="G80" s="17"/>
      <c r="H80" s="114">
        <v>9</v>
      </c>
      <c r="I80" s="116">
        <v>452</v>
      </c>
      <c r="J80" s="116">
        <v>126</v>
      </c>
      <c r="K80" s="118">
        <f>((I80-J80)/I80)</f>
        <v>0.72123893805309736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76.52</v>
      </c>
      <c r="E81" s="11">
        <v>6.5</v>
      </c>
      <c r="F81" s="23">
        <v>954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0.54166666666666663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921</v>
      </c>
      <c r="G82" s="17"/>
      <c r="M82" s="122" t="s">
        <v>44</v>
      </c>
      <c r="N82" s="123"/>
      <c r="O82" s="40">
        <f>(J67-J68)/J67</f>
        <v>0.40990745781164944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0.46033210332103319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4.7863247863247867E-2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91.33</v>
      </c>
      <c r="E85" s="36"/>
      <c r="F85" s="37"/>
      <c r="G85" s="49"/>
      <c r="H85" s="50" t="s">
        <v>22</v>
      </c>
      <c r="I85" s="36">
        <v>518</v>
      </c>
      <c r="J85" s="36">
        <v>470</v>
      </c>
      <c r="K85" s="39">
        <f>I85-J85</f>
        <v>48</v>
      </c>
      <c r="M85" s="133" t="s">
        <v>54</v>
      </c>
      <c r="N85" s="134"/>
      <c r="O85" s="51">
        <f>(J66-J70)/J66</f>
        <v>0.86102794411177641</v>
      </c>
      <c r="P85" s="2"/>
    </row>
    <row r="86" spans="1:16" ht="15.75" thickBot="1" x14ac:dyDescent="0.3">
      <c r="A86" s="2"/>
      <c r="B86" s="44"/>
      <c r="C86" s="48" t="s">
        <v>55</v>
      </c>
      <c r="D86" s="36">
        <v>74.650000000000006</v>
      </c>
      <c r="E86" s="36">
        <v>70.400000000000006</v>
      </c>
      <c r="F86" s="37">
        <v>94.32</v>
      </c>
      <c r="G86" s="52">
        <v>5.0999999999999996</v>
      </c>
      <c r="H86" s="29" t="s">
        <v>26</v>
      </c>
      <c r="I86" s="38">
        <v>175</v>
      </c>
      <c r="J86" s="38">
        <v>142</v>
      </c>
      <c r="K86" s="39">
        <f>I86-J86</f>
        <v>33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78.25</v>
      </c>
      <c r="E87" s="36">
        <v>66.290000000000006</v>
      </c>
      <c r="F87" s="37">
        <v>84.72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76.45</v>
      </c>
      <c r="E88" s="36">
        <v>56.07</v>
      </c>
      <c r="F88" s="37">
        <v>73.349999999999994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53.45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141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142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143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144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145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146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/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722</v>
      </c>
      <c r="G119" s="12"/>
      <c r="H119" s="12"/>
      <c r="I119" s="12"/>
      <c r="J119" s="108">
        <f>AVERAGE(F119:I119)</f>
        <v>722</v>
      </c>
      <c r="K119" s="109"/>
      <c r="M119" s="8">
        <v>2</v>
      </c>
      <c r="N119" s="106">
        <v>9.1999999999999993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368</v>
      </c>
      <c r="G120" s="12"/>
      <c r="H120" s="12"/>
      <c r="I120" s="12"/>
      <c r="J120" s="108">
        <f t="shared" ref="J120:J125" si="2">AVERAGE(F120:I120)</f>
        <v>368</v>
      </c>
      <c r="K120" s="109"/>
      <c r="M120" s="8">
        <v>3</v>
      </c>
      <c r="N120" s="106">
        <v>9</v>
      </c>
      <c r="O120" s="107"/>
      <c r="P120" s="2"/>
    </row>
    <row r="121" spans="1:16" x14ac:dyDescent="0.25">
      <c r="A121" s="2"/>
      <c r="C121" s="9" t="s">
        <v>13</v>
      </c>
      <c r="D121" s="11">
        <v>60.98</v>
      </c>
      <c r="E121" s="11">
        <v>8.8000000000000007</v>
      </c>
      <c r="F121" s="11">
        <v>1127</v>
      </c>
      <c r="G121" s="11">
        <v>1145</v>
      </c>
      <c r="H121" s="11">
        <v>915</v>
      </c>
      <c r="I121" s="11">
        <v>911</v>
      </c>
      <c r="J121" s="108">
        <f t="shared" si="2"/>
        <v>1024.5</v>
      </c>
      <c r="K121" s="109"/>
      <c r="M121" s="8">
        <v>4</v>
      </c>
      <c r="N121" s="106">
        <v>7.7</v>
      </c>
      <c r="O121" s="107"/>
      <c r="P121" s="2"/>
    </row>
    <row r="122" spans="1:16" x14ac:dyDescent="0.25">
      <c r="A122" s="2"/>
      <c r="C122" s="9" t="s">
        <v>14</v>
      </c>
      <c r="D122" s="11">
        <v>64.19</v>
      </c>
      <c r="E122" s="11">
        <v>8.3000000000000007</v>
      </c>
      <c r="F122" s="11">
        <v>442</v>
      </c>
      <c r="G122" s="11">
        <v>456</v>
      </c>
      <c r="H122" s="11">
        <v>417</v>
      </c>
      <c r="I122" s="11">
        <v>408</v>
      </c>
      <c r="J122" s="108">
        <f t="shared" si="2"/>
        <v>430.75</v>
      </c>
      <c r="K122" s="109"/>
      <c r="M122" s="8">
        <v>5</v>
      </c>
      <c r="N122" s="106">
        <v>9.5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232</v>
      </c>
      <c r="G123" s="69">
        <v>236</v>
      </c>
      <c r="H123" s="69">
        <v>228</v>
      </c>
      <c r="I123" s="69">
        <v>221</v>
      </c>
      <c r="J123" s="108">
        <f t="shared" si="2"/>
        <v>229.25</v>
      </c>
      <c r="K123" s="109"/>
      <c r="M123" s="13">
        <v>6</v>
      </c>
      <c r="N123" s="110">
        <v>7.9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114</v>
      </c>
      <c r="G124" s="69">
        <v>111</v>
      </c>
      <c r="H124" s="69">
        <v>114</v>
      </c>
      <c r="I124" s="69">
        <v>107</v>
      </c>
      <c r="J124" s="108">
        <f t="shared" si="2"/>
        <v>111.5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62.53</v>
      </c>
      <c r="E125" s="16">
        <v>7.6</v>
      </c>
      <c r="F125" s="16">
        <v>120</v>
      </c>
      <c r="G125" s="16">
        <v>116</v>
      </c>
      <c r="H125" s="16">
        <v>114</v>
      </c>
      <c r="I125" s="16">
        <v>110</v>
      </c>
      <c r="J125" s="112">
        <f t="shared" si="2"/>
        <v>115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11.78</v>
      </c>
      <c r="E128" s="11">
        <v>10.8</v>
      </c>
      <c r="F128" s="23">
        <v>1128</v>
      </c>
      <c r="G128" s="17"/>
      <c r="H128" s="24" t="s">
        <v>22</v>
      </c>
      <c r="I128" s="124">
        <v>5.52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67.58</v>
      </c>
      <c r="E129" s="11"/>
      <c r="F129" s="23">
        <v>127</v>
      </c>
      <c r="G129" s="17"/>
      <c r="H129" s="28" t="s">
        <v>26</v>
      </c>
      <c r="I129" s="126">
        <v>5.0599999999999996</v>
      </c>
      <c r="J129" s="126"/>
      <c r="K129" s="127"/>
      <c r="M129" s="29">
        <v>6.9</v>
      </c>
      <c r="N129" s="30">
        <v>92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66.59</v>
      </c>
      <c r="E131" s="11"/>
      <c r="F131" s="23">
        <v>121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67.72</v>
      </c>
      <c r="E132" s="11"/>
      <c r="F132" s="23">
        <v>124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6.7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75.290000000000006</v>
      </c>
      <c r="E133" s="11"/>
      <c r="F133" s="23">
        <v>1654</v>
      </c>
      <c r="G133" s="17"/>
      <c r="H133" s="114">
        <v>1</v>
      </c>
      <c r="I133" s="116">
        <v>399</v>
      </c>
      <c r="J133" s="116">
        <v>381</v>
      </c>
      <c r="K133" s="118">
        <f>((I133-J133)/I133)</f>
        <v>4.5112781954887216E-2</v>
      </c>
      <c r="M133" s="13">
        <v>2</v>
      </c>
      <c r="N133" s="38">
        <v>6.6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76.02</v>
      </c>
      <c r="E134" s="11">
        <v>7.1</v>
      </c>
      <c r="F134" s="23">
        <v>447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421</v>
      </c>
      <c r="G135" s="17"/>
      <c r="H135" s="114">
        <v>13</v>
      </c>
      <c r="I135" s="116">
        <v>230</v>
      </c>
      <c r="J135" s="116">
        <v>102</v>
      </c>
      <c r="K135" s="118">
        <f>((I135-J135)/I135)</f>
        <v>0.55652173913043479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77.14</v>
      </c>
      <c r="E136" s="11">
        <v>6.8</v>
      </c>
      <c r="F136" s="23">
        <v>691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0.57955100048804298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659</v>
      </c>
      <c r="G137" s="17"/>
      <c r="M137" s="122" t="s">
        <v>44</v>
      </c>
      <c r="N137" s="123"/>
      <c r="O137" s="40">
        <f>(J122-J123)/J122</f>
        <v>0.4677887405687754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0.5136314067611778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-3.1390134529147982E-2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332</v>
      </c>
      <c r="J140" s="36">
        <v>287</v>
      </c>
      <c r="K140" s="39">
        <f>I140-J140</f>
        <v>45</v>
      </c>
      <c r="M140" s="133" t="s">
        <v>54</v>
      </c>
      <c r="N140" s="134"/>
      <c r="O140" s="51">
        <f>(J121-J125)/J121</f>
        <v>0.887750122010737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72.400000000000006</v>
      </c>
      <c r="E141" s="36">
        <v>68.239999999999995</v>
      </c>
      <c r="F141" s="37">
        <v>94.26</v>
      </c>
      <c r="G141" s="52">
        <v>5.5</v>
      </c>
      <c r="H141" s="29" t="s">
        <v>26</v>
      </c>
      <c r="I141" s="38">
        <v>188</v>
      </c>
      <c r="J141" s="38">
        <v>176</v>
      </c>
      <c r="K141" s="39">
        <f>I141-J141</f>
        <v>12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77.25</v>
      </c>
      <c r="E142" s="36">
        <v>65.09</v>
      </c>
      <c r="F142" s="37">
        <v>84.26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77.5</v>
      </c>
      <c r="E143" s="36">
        <v>56.89</v>
      </c>
      <c r="F143" s="37">
        <v>73.41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54.25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91.26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 t="s">
        <v>147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151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148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149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150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0D1C-07F8-4567-AD7B-80E6A0C20C60}">
  <sheetPr codeName="Sheet20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1175.6666666666667</v>
      </c>
    </row>
    <row r="7" spans="1:19" x14ac:dyDescent="0.25">
      <c r="A7" s="2"/>
      <c r="C7" s="9" t="s">
        <v>11</v>
      </c>
      <c r="D7" s="10"/>
      <c r="E7" s="10"/>
      <c r="F7" s="11">
        <v>747</v>
      </c>
      <c r="G7" s="12"/>
      <c r="H7" s="12"/>
      <c r="I7" s="12"/>
      <c r="J7" s="108">
        <f>AVERAGE(F7:I7)</f>
        <v>747</v>
      </c>
      <c r="K7" s="109"/>
      <c r="M7" s="8">
        <v>2</v>
      </c>
      <c r="N7" s="106">
        <v>8.6999999999999993</v>
      </c>
      <c r="O7" s="107"/>
      <c r="P7" s="2"/>
      <c r="R7" s="60" t="s">
        <v>22</v>
      </c>
      <c r="S7" s="141">
        <f>AVERAGE(J10,J67,J122)</f>
        <v>1202</v>
      </c>
    </row>
    <row r="8" spans="1:19" x14ac:dyDescent="0.25">
      <c r="A8" s="2"/>
      <c r="C8" s="9" t="s">
        <v>12</v>
      </c>
      <c r="D8" s="10"/>
      <c r="E8" s="10"/>
      <c r="F8" s="11">
        <v>430</v>
      </c>
      <c r="G8" s="12"/>
      <c r="H8" s="12"/>
      <c r="I8" s="12"/>
      <c r="J8" s="108">
        <f t="shared" ref="J8:J13" si="0">AVERAGE(F8:I8)</f>
        <v>430</v>
      </c>
      <c r="K8" s="109"/>
      <c r="M8" s="8">
        <v>3</v>
      </c>
      <c r="N8" s="106">
        <v>8.8000000000000007</v>
      </c>
      <c r="O8" s="107"/>
      <c r="P8" s="2"/>
      <c r="R8" s="60" t="s">
        <v>26</v>
      </c>
      <c r="S8" s="142">
        <f>AVERAGE(J13,J70,J125)</f>
        <v>476.58333333333331</v>
      </c>
    </row>
    <row r="9" spans="1:19" x14ac:dyDescent="0.25">
      <c r="A9" s="2"/>
      <c r="C9" s="9" t="s">
        <v>13</v>
      </c>
      <c r="D9" s="11">
        <v>66.760000000000005</v>
      </c>
      <c r="E9" s="11">
        <v>8</v>
      </c>
      <c r="F9" s="11">
        <v>995</v>
      </c>
      <c r="G9" s="11">
        <v>983</v>
      </c>
      <c r="H9" s="11">
        <v>1319</v>
      </c>
      <c r="I9" s="11">
        <v>1327</v>
      </c>
      <c r="J9" s="108">
        <f t="shared" si="0"/>
        <v>1156</v>
      </c>
      <c r="K9" s="109"/>
      <c r="M9" s="8">
        <v>4</v>
      </c>
      <c r="N9" s="106">
        <v>8</v>
      </c>
      <c r="O9" s="107"/>
      <c r="P9" s="2"/>
      <c r="R9" s="143" t="s">
        <v>623</v>
      </c>
      <c r="S9" s="144">
        <f>S6-S8</f>
        <v>699.08333333333348</v>
      </c>
    </row>
    <row r="10" spans="1:19" x14ac:dyDescent="0.25">
      <c r="A10" s="2"/>
      <c r="C10" s="9" t="s">
        <v>14</v>
      </c>
      <c r="D10" s="11">
        <v>64.77</v>
      </c>
      <c r="E10" s="11">
        <v>8.6999999999999993</v>
      </c>
      <c r="F10" s="11">
        <v>507</v>
      </c>
      <c r="G10" s="11">
        <v>525</v>
      </c>
      <c r="H10" s="11">
        <v>713</v>
      </c>
      <c r="I10" s="11">
        <v>722</v>
      </c>
      <c r="J10" s="108">
        <f t="shared" si="0"/>
        <v>616.75</v>
      </c>
      <c r="K10" s="109"/>
      <c r="M10" s="8">
        <v>5</v>
      </c>
      <c r="N10" s="106">
        <v>8.9</v>
      </c>
      <c r="O10" s="107"/>
      <c r="P10" s="2"/>
      <c r="R10" s="143" t="s">
        <v>624</v>
      </c>
      <c r="S10" s="145">
        <f>S7-S8</f>
        <v>725.41666666666674</v>
      </c>
    </row>
    <row r="11" spans="1:19" ht="15.75" thickBot="1" x14ac:dyDescent="0.3">
      <c r="A11" s="2"/>
      <c r="C11" s="9" t="s">
        <v>15</v>
      </c>
      <c r="D11" s="11"/>
      <c r="E11" s="11"/>
      <c r="F11" s="11">
        <v>308</v>
      </c>
      <c r="G11" s="69">
        <v>320</v>
      </c>
      <c r="H11" s="69">
        <v>366</v>
      </c>
      <c r="I11" s="69">
        <v>357</v>
      </c>
      <c r="J11" s="108">
        <f t="shared" si="0"/>
        <v>337.75</v>
      </c>
      <c r="K11" s="109"/>
      <c r="M11" s="13">
        <v>6</v>
      </c>
      <c r="N11" s="110">
        <v>8.1999999999999993</v>
      </c>
      <c r="O11" s="111"/>
      <c r="P11" s="2"/>
      <c r="R11" s="146" t="s">
        <v>625</v>
      </c>
      <c r="S11" s="147">
        <f>S9/S6</f>
        <v>0.59462716189396092</v>
      </c>
    </row>
    <row r="12" spans="1:19" x14ac:dyDescent="0.25">
      <c r="A12" s="2"/>
      <c r="C12" s="9" t="s">
        <v>16</v>
      </c>
      <c r="D12" s="11"/>
      <c r="E12" s="11"/>
      <c r="F12" s="11">
        <v>131</v>
      </c>
      <c r="G12" s="69">
        <v>129</v>
      </c>
      <c r="H12" s="69">
        <v>148</v>
      </c>
      <c r="I12" s="69">
        <v>150</v>
      </c>
      <c r="J12" s="108">
        <f t="shared" si="0"/>
        <v>139.5</v>
      </c>
      <c r="K12" s="109"/>
      <c r="P12" s="2"/>
      <c r="R12" s="146" t="s">
        <v>626</v>
      </c>
      <c r="S12" s="148">
        <f>S10/S7</f>
        <v>0.60350804215196896</v>
      </c>
    </row>
    <row r="13" spans="1:19" ht="15.75" thickBot="1" x14ac:dyDescent="0.3">
      <c r="A13" s="2"/>
      <c r="C13" s="15" t="s">
        <v>17</v>
      </c>
      <c r="D13" s="16">
        <v>63.34</v>
      </c>
      <c r="E13" s="16">
        <v>7.8</v>
      </c>
      <c r="F13" s="16">
        <v>136</v>
      </c>
      <c r="G13" s="16">
        <v>134</v>
      </c>
      <c r="H13" s="16">
        <v>151</v>
      </c>
      <c r="I13" s="16">
        <v>154</v>
      </c>
      <c r="J13" s="112">
        <f t="shared" si="0"/>
        <v>143.75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10.28</v>
      </c>
      <c r="E16" s="11">
        <v>11.1</v>
      </c>
      <c r="F16" s="23">
        <v>1298</v>
      </c>
      <c r="G16" s="17"/>
      <c r="H16" s="24" t="s">
        <v>22</v>
      </c>
      <c r="I16" s="124">
        <v>5.27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65.67</v>
      </c>
      <c r="E17" s="11"/>
      <c r="F17" s="23">
        <v>130</v>
      </c>
      <c r="G17" s="17"/>
      <c r="H17" s="28" t="s">
        <v>26</v>
      </c>
      <c r="I17" s="126">
        <v>4.93</v>
      </c>
      <c r="J17" s="126"/>
      <c r="K17" s="127"/>
      <c r="M17" s="29">
        <v>6.9</v>
      </c>
      <c r="N17" s="30">
        <v>50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64.95</v>
      </c>
      <c r="E19" s="11"/>
      <c r="F19" s="23">
        <v>127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65.13</v>
      </c>
      <c r="E20" s="11"/>
      <c r="F20" s="23">
        <v>126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75.849999999999994</v>
      </c>
      <c r="E21" s="11"/>
      <c r="F21" s="23">
        <v>1767</v>
      </c>
      <c r="G21" s="17"/>
      <c r="H21" s="114">
        <v>2</v>
      </c>
      <c r="I21" s="116">
        <v>512</v>
      </c>
      <c r="J21" s="116">
        <v>302</v>
      </c>
      <c r="K21" s="118">
        <f>((I21-J21)/I21)</f>
        <v>0.41015625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76.459999999999994</v>
      </c>
      <c r="E22" s="11">
        <v>6.9</v>
      </c>
      <c r="F22" s="23">
        <v>459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445</v>
      </c>
      <c r="G23" s="17"/>
      <c r="H23" s="114">
        <v>8</v>
      </c>
      <c r="I23" s="116">
        <v>325</v>
      </c>
      <c r="J23" s="116">
        <v>133</v>
      </c>
      <c r="K23" s="118">
        <f>((I23-J23)/I23)</f>
        <v>0.59076923076923082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77.849999999999994</v>
      </c>
      <c r="E24" s="11">
        <v>6.6</v>
      </c>
      <c r="F24" s="23">
        <v>702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0.46647923875432529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689</v>
      </c>
      <c r="G25" s="17"/>
      <c r="M25" s="122" t="s">
        <v>44</v>
      </c>
      <c r="N25" s="123"/>
      <c r="O25" s="40">
        <f>(J10-J11)/J10</f>
        <v>0.45237130117551683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0.58697261287934865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-3.046594982078853E-2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</v>
      </c>
      <c r="E28" s="36"/>
      <c r="F28" s="37"/>
      <c r="G28" s="49"/>
      <c r="H28" s="50" t="s">
        <v>22</v>
      </c>
      <c r="I28" s="36">
        <v>393</v>
      </c>
      <c r="J28" s="36">
        <v>361</v>
      </c>
      <c r="K28" s="37">
        <f>I28-J28</f>
        <v>32</v>
      </c>
      <c r="M28" s="133" t="s">
        <v>54</v>
      </c>
      <c r="N28" s="134"/>
      <c r="O28" s="51">
        <f>(J9-J13)/J9</f>
        <v>0.87564878892733566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68.36</v>
      </c>
      <c r="F29" s="37">
        <v>94.1</v>
      </c>
      <c r="G29" s="52">
        <v>5.3</v>
      </c>
      <c r="H29" s="29" t="s">
        <v>26</v>
      </c>
      <c r="I29" s="38">
        <v>149</v>
      </c>
      <c r="J29" s="38">
        <v>128</v>
      </c>
      <c r="K29" s="37">
        <f>I29-J29</f>
        <v>21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78.2</v>
      </c>
      <c r="E30" s="36">
        <v>65.75</v>
      </c>
      <c r="F30" s="37">
        <v>84.08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75.849999999999994</v>
      </c>
      <c r="E31" s="36">
        <v>55.88</v>
      </c>
      <c r="F31" s="37">
        <v>73.67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152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 t="s">
        <v>153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154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155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156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1084</v>
      </c>
      <c r="G64" s="12"/>
      <c r="H64" s="12"/>
      <c r="I64" s="12"/>
      <c r="J64" s="108">
        <f>AVERAGE(F64:I64)</f>
        <v>1084</v>
      </c>
      <c r="K64" s="109"/>
      <c r="M64" s="8">
        <v>2</v>
      </c>
      <c r="N64" s="106">
        <v>8.5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686</v>
      </c>
      <c r="G65" s="12"/>
      <c r="H65" s="12"/>
      <c r="I65" s="12"/>
      <c r="J65" s="108">
        <f t="shared" ref="J65:J70" si="1">AVERAGE(F65:I65)</f>
        <v>686</v>
      </c>
      <c r="K65" s="109"/>
      <c r="M65" s="8">
        <v>3</v>
      </c>
      <c r="N65" s="106">
        <v>8.4</v>
      </c>
      <c r="O65" s="107"/>
      <c r="P65" s="2"/>
    </row>
    <row r="66" spans="1:16" ht="15" customHeight="1" x14ac:dyDescent="0.25">
      <c r="A66" s="2"/>
      <c r="C66" s="9" t="s">
        <v>13</v>
      </c>
      <c r="D66" s="11">
        <v>64.31</v>
      </c>
      <c r="E66" s="11">
        <v>8.5</v>
      </c>
      <c r="F66" s="11">
        <v>1184</v>
      </c>
      <c r="G66" s="11">
        <v>1178</v>
      </c>
      <c r="H66" s="11">
        <v>1294</v>
      </c>
      <c r="I66" s="11">
        <v>1091</v>
      </c>
      <c r="J66" s="108">
        <f t="shared" si="1"/>
        <v>1186.75</v>
      </c>
      <c r="K66" s="109"/>
      <c r="M66" s="8">
        <v>4</v>
      </c>
      <c r="N66" s="106">
        <v>8.1</v>
      </c>
      <c r="O66" s="107"/>
      <c r="P66" s="2"/>
    </row>
    <row r="67" spans="1:16" ht="15" customHeight="1" x14ac:dyDescent="0.25">
      <c r="A67" s="2"/>
      <c r="C67" s="9" t="s">
        <v>14</v>
      </c>
      <c r="D67" s="11">
        <v>62.06</v>
      </c>
      <c r="E67" s="11">
        <v>8.1999999999999993</v>
      </c>
      <c r="F67" s="11">
        <v>1841</v>
      </c>
      <c r="G67" s="11">
        <v>1914</v>
      </c>
      <c r="H67" s="11">
        <v>2254</v>
      </c>
      <c r="I67" s="11">
        <v>1368</v>
      </c>
      <c r="J67" s="108">
        <f t="shared" si="1"/>
        <v>1844.25</v>
      </c>
      <c r="K67" s="109"/>
      <c r="M67" s="8">
        <v>5</v>
      </c>
      <c r="N67" s="106">
        <v>8.6999999999999993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1156</v>
      </c>
      <c r="G68" s="69">
        <v>1380</v>
      </c>
      <c r="H68" s="69">
        <v>1659</v>
      </c>
      <c r="I68" s="69">
        <v>1297</v>
      </c>
      <c r="J68" s="108">
        <f t="shared" si="1"/>
        <v>1373</v>
      </c>
      <c r="K68" s="109"/>
      <c r="M68" s="13">
        <v>6</v>
      </c>
      <c r="N68" s="110">
        <v>7.7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519</v>
      </c>
      <c r="G69" s="69">
        <v>700</v>
      </c>
      <c r="H69" s="69">
        <v>943</v>
      </c>
      <c r="I69" s="69">
        <v>885</v>
      </c>
      <c r="J69" s="108">
        <f t="shared" si="1"/>
        <v>761.75</v>
      </c>
      <c r="K69" s="109"/>
      <c r="P69" s="2"/>
    </row>
    <row r="70" spans="1:16" ht="15.75" thickBot="1" x14ac:dyDescent="0.3">
      <c r="A70" s="2"/>
      <c r="C70" s="15" t="s">
        <v>17</v>
      </c>
      <c r="D70" s="16">
        <v>62.9</v>
      </c>
      <c r="E70" s="16">
        <v>7.9</v>
      </c>
      <c r="F70" s="16">
        <v>334</v>
      </c>
      <c r="G70" s="16">
        <v>566</v>
      </c>
      <c r="H70" s="16">
        <v>854</v>
      </c>
      <c r="I70" s="16">
        <v>1070</v>
      </c>
      <c r="J70" s="112">
        <f t="shared" si="1"/>
        <v>706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19.03</v>
      </c>
      <c r="E73" s="11">
        <v>10.7</v>
      </c>
      <c r="F73" s="23">
        <v>2376</v>
      </c>
      <c r="G73" s="17"/>
      <c r="H73" s="24" t="s">
        <v>22</v>
      </c>
      <c r="I73" s="124">
        <v>9.35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68.55</v>
      </c>
      <c r="E74" s="11"/>
      <c r="F74" s="23">
        <v>348</v>
      </c>
      <c r="G74" s="17"/>
      <c r="H74" s="28" t="s">
        <v>26</v>
      </c>
      <c r="I74" s="126">
        <v>7.8</v>
      </c>
      <c r="J74" s="126"/>
      <c r="K74" s="127"/>
      <c r="M74" s="29">
        <v>6.7</v>
      </c>
      <c r="N74" s="30">
        <v>88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65.72</v>
      </c>
      <c r="E76" s="11"/>
      <c r="F76" s="23">
        <v>345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65.459999999999994</v>
      </c>
      <c r="E77" s="11"/>
      <c r="F77" s="23">
        <v>340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73.81</v>
      </c>
      <c r="E78" s="11"/>
      <c r="F78" s="23">
        <v>1842</v>
      </c>
      <c r="G78" s="17"/>
      <c r="H78" s="114">
        <v>3</v>
      </c>
      <c r="I78" s="116">
        <v>1961</v>
      </c>
      <c r="J78" s="116">
        <v>1587</v>
      </c>
      <c r="K78" s="118">
        <f>((I78-J78)/I78)</f>
        <v>0.19071902090770015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76.27</v>
      </c>
      <c r="E79" s="11">
        <v>7.1</v>
      </c>
      <c r="F79" s="23">
        <v>488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558</v>
      </c>
      <c r="G80" s="17"/>
      <c r="H80" s="114">
        <v>14</v>
      </c>
      <c r="I80" s="116">
        <v>1476</v>
      </c>
      <c r="J80" s="116">
        <v>956</v>
      </c>
      <c r="K80" s="118">
        <f>((I80-J80)/I80)</f>
        <v>0.35230352303523033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77.45</v>
      </c>
      <c r="E81" s="11">
        <v>6.7</v>
      </c>
      <c r="F81" s="23">
        <v>775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-0.55403412681693698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842</v>
      </c>
      <c r="G82" s="17"/>
      <c r="M82" s="122" t="s">
        <v>44</v>
      </c>
      <c r="N82" s="123"/>
      <c r="O82" s="40">
        <f>(J67-J68)/J67</f>
        <v>0.25552392571506033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0.44519300801165329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7.3186741056777152E-2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91035</v>
      </c>
      <c r="E85" s="36"/>
      <c r="F85" s="37"/>
      <c r="G85" s="49"/>
      <c r="H85" s="50" t="s">
        <v>22</v>
      </c>
      <c r="I85" s="36">
        <v>1850</v>
      </c>
      <c r="J85" s="36">
        <v>1765</v>
      </c>
      <c r="K85" s="37">
        <v>85</v>
      </c>
      <c r="M85" s="133" t="s">
        <v>54</v>
      </c>
      <c r="N85" s="134"/>
      <c r="O85" s="51">
        <f>(J66-J70)/J66</f>
        <v>0.40509795660417103</v>
      </c>
      <c r="P85" s="2"/>
    </row>
    <row r="86" spans="1:16" ht="15.75" thickBot="1" x14ac:dyDescent="0.3">
      <c r="A86" s="2"/>
      <c r="B86" s="44"/>
      <c r="C86" s="48" t="s">
        <v>55</v>
      </c>
      <c r="D86" s="36">
        <v>74.25</v>
      </c>
      <c r="E86" s="36">
        <v>70.39</v>
      </c>
      <c r="F86" s="37">
        <v>94.81</v>
      </c>
      <c r="G86" s="52">
        <v>5.0999999999999996</v>
      </c>
      <c r="H86" s="29" t="s">
        <v>26</v>
      </c>
      <c r="I86" s="38">
        <v>345</v>
      </c>
      <c r="J86" s="38">
        <v>292</v>
      </c>
      <c r="K86" s="39">
        <v>53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73.45</v>
      </c>
      <c r="E87" s="36">
        <v>65.67</v>
      </c>
      <c r="F87" s="37">
        <v>83.72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76.150000000000006</v>
      </c>
      <c r="E88" s="36">
        <v>55.44</v>
      </c>
      <c r="F88" s="37">
        <v>72.81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54.07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91.58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157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158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159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160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161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ht="15" customHeight="1" x14ac:dyDescent="0.25">
      <c r="A102" s="2"/>
      <c r="C102" s="128" t="s">
        <v>162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ht="15" customHeight="1" x14ac:dyDescent="0.25">
      <c r="A103" s="2"/>
      <c r="C103" s="128" t="s">
        <v>163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ht="15" customHeight="1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812</v>
      </c>
      <c r="G119" s="12"/>
      <c r="H119" s="12"/>
      <c r="I119" s="12"/>
      <c r="J119" s="108">
        <f>AVERAGE(F119:I119)</f>
        <v>812</v>
      </c>
      <c r="K119" s="109"/>
      <c r="M119" s="8">
        <v>2</v>
      </c>
      <c r="N119" s="106">
        <v>8.5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555</v>
      </c>
      <c r="G120" s="12"/>
      <c r="H120" s="12"/>
      <c r="I120" s="12"/>
      <c r="J120" s="108">
        <f t="shared" ref="J120:J125" si="2">AVERAGE(F120:I120)</f>
        <v>555</v>
      </c>
      <c r="K120" s="109"/>
      <c r="M120" s="8">
        <v>3</v>
      </c>
      <c r="N120" s="106">
        <v>8.4</v>
      </c>
      <c r="O120" s="107"/>
      <c r="P120" s="2"/>
    </row>
    <row r="121" spans="1:16" x14ac:dyDescent="0.25">
      <c r="A121" s="2"/>
      <c r="C121" s="9" t="s">
        <v>13</v>
      </c>
      <c r="D121" s="11">
        <v>63.63</v>
      </c>
      <c r="E121" s="11">
        <v>8.4</v>
      </c>
      <c r="F121" s="11">
        <v>1233</v>
      </c>
      <c r="G121" s="11">
        <v>1209</v>
      </c>
      <c r="H121" s="11">
        <v>1186</v>
      </c>
      <c r="I121" s="11">
        <v>1109</v>
      </c>
      <c r="J121" s="108">
        <f t="shared" si="2"/>
        <v>1184.25</v>
      </c>
      <c r="K121" s="109"/>
      <c r="M121" s="8">
        <v>4</v>
      </c>
      <c r="N121" s="106">
        <v>8.1999999999999993</v>
      </c>
      <c r="O121" s="107"/>
      <c r="P121" s="2"/>
    </row>
    <row r="122" spans="1:16" x14ac:dyDescent="0.25">
      <c r="A122" s="2"/>
      <c r="C122" s="9" t="s">
        <v>14</v>
      </c>
      <c r="D122" s="11">
        <v>61.02</v>
      </c>
      <c r="E122" s="11">
        <v>8.8000000000000007</v>
      </c>
      <c r="F122" s="11">
        <v>1410</v>
      </c>
      <c r="G122" s="11">
        <v>1288</v>
      </c>
      <c r="H122" s="11">
        <v>1176</v>
      </c>
      <c r="I122" s="11">
        <v>706</v>
      </c>
      <c r="J122" s="108">
        <f t="shared" si="2"/>
        <v>1145</v>
      </c>
      <c r="K122" s="109"/>
      <c r="M122" s="8">
        <v>5</v>
      </c>
      <c r="N122" s="106">
        <v>9.5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1009</v>
      </c>
      <c r="G123" s="69">
        <v>887</v>
      </c>
      <c r="H123" s="69">
        <v>849</v>
      </c>
      <c r="I123" s="69">
        <v>579</v>
      </c>
      <c r="J123" s="108">
        <f t="shared" si="2"/>
        <v>831</v>
      </c>
      <c r="K123" s="109"/>
      <c r="M123" s="13">
        <v>6</v>
      </c>
      <c r="N123" s="110">
        <v>8.1999999999999993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717</v>
      </c>
      <c r="G124" s="69">
        <v>633</v>
      </c>
      <c r="H124" s="69">
        <v>621</v>
      </c>
      <c r="I124" s="69">
        <v>327</v>
      </c>
      <c r="J124" s="108">
        <f t="shared" si="2"/>
        <v>574.5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60.77</v>
      </c>
      <c r="E125" s="16">
        <v>8.3000000000000007</v>
      </c>
      <c r="F125" s="16">
        <v>729</v>
      </c>
      <c r="G125" s="16">
        <v>655</v>
      </c>
      <c r="H125" s="16">
        <v>614</v>
      </c>
      <c r="I125" s="16">
        <v>322</v>
      </c>
      <c r="J125" s="112">
        <f t="shared" si="2"/>
        <v>580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11.23</v>
      </c>
      <c r="E128" s="11">
        <v>10.7</v>
      </c>
      <c r="F128" s="23">
        <v>1719</v>
      </c>
      <c r="G128" s="17"/>
      <c r="H128" s="24" t="s">
        <v>22</v>
      </c>
      <c r="I128" s="124">
        <v>6.5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67.77</v>
      </c>
      <c r="E129" s="11"/>
      <c r="F129" s="23">
        <v>811</v>
      </c>
      <c r="G129" s="17"/>
      <c r="H129" s="28" t="s">
        <v>26</v>
      </c>
      <c r="I129" s="126">
        <v>5.94</v>
      </c>
      <c r="J129" s="126"/>
      <c r="K129" s="127"/>
      <c r="M129" s="29">
        <v>6.9</v>
      </c>
      <c r="N129" s="30">
        <v>78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68.02</v>
      </c>
      <c r="E131" s="11"/>
      <c r="F131" s="23">
        <v>798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64.459999999999994</v>
      </c>
      <c r="E132" s="11"/>
      <c r="F132" s="23">
        <v>777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5.0999999999999996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75.02</v>
      </c>
      <c r="E133" s="11"/>
      <c r="F133" s="23">
        <v>2002</v>
      </c>
      <c r="G133" s="17"/>
      <c r="H133" s="114">
        <v>5</v>
      </c>
      <c r="I133" s="116">
        <v>907</v>
      </c>
      <c r="J133" s="116">
        <v>555</v>
      </c>
      <c r="K133" s="118">
        <f>((I133-J133)/I133)</f>
        <v>0.38809261300992282</v>
      </c>
      <c r="M133" s="13">
        <v>2</v>
      </c>
      <c r="N133" s="38">
        <v>5.4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74.33</v>
      </c>
      <c r="E134" s="11">
        <v>6.6</v>
      </c>
      <c r="F134" s="23">
        <v>839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820</v>
      </c>
      <c r="G135" s="17"/>
      <c r="H135" s="114">
        <v>9</v>
      </c>
      <c r="I135" s="116">
        <v>1127</v>
      </c>
      <c r="J135" s="116">
        <v>322</v>
      </c>
      <c r="K135" s="118">
        <f>((I135-J135)/I135)</f>
        <v>0.7142857142857143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77.78</v>
      </c>
      <c r="E136" s="11">
        <v>6.4</v>
      </c>
      <c r="F136" s="23">
        <v>1266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3.3143339666455565E-2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1241</v>
      </c>
      <c r="G137" s="17"/>
      <c r="M137" s="122" t="s">
        <v>44</v>
      </c>
      <c r="N137" s="123"/>
      <c r="O137" s="40">
        <f>(J122-J123)/J122</f>
        <v>0.27423580786026203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0.30866425992779783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-9.5735422106179285E-3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90.91</v>
      </c>
      <c r="E140" s="36"/>
      <c r="F140" s="37"/>
      <c r="G140" s="49"/>
      <c r="H140" s="50" t="s">
        <v>22</v>
      </c>
      <c r="I140" s="36">
        <v>1555</v>
      </c>
      <c r="J140" s="36">
        <v>1466</v>
      </c>
      <c r="K140" s="37">
        <v>89</v>
      </c>
      <c r="M140" s="133" t="s">
        <v>54</v>
      </c>
      <c r="N140" s="134"/>
      <c r="O140" s="51">
        <f>(J121-J125)/J121</f>
        <v>0.51023854760396881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72.75</v>
      </c>
      <c r="E141" s="36">
        <v>67.67</v>
      </c>
      <c r="F141" s="37">
        <v>93.02</v>
      </c>
      <c r="G141" s="52">
        <v>5.3</v>
      </c>
      <c r="H141" s="29" t="s">
        <v>26</v>
      </c>
      <c r="I141" s="38">
        <v>777</v>
      </c>
      <c r="J141" s="38">
        <v>754</v>
      </c>
      <c r="K141" s="39">
        <v>23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78.05</v>
      </c>
      <c r="E142" s="36">
        <v>66.77</v>
      </c>
      <c r="F142" s="37">
        <v>85.55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76.150000000000006</v>
      </c>
      <c r="E143" s="36">
        <v>55.33</v>
      </c>
      <c r="F143" s="37">
        <v>72.66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54.66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91.23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164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166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167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168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165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 t="s">
        <v>172</v>
      </c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 t="s">
        <v>170</v>
      </c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 t="s">
        <v>171</v>
      </c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 t="s">
        <v>169</v>
      </c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90E4-0859-41A8-84A7-4027CC5CF615}">
  <dimension ref="A1:S171"/>
  <sheetViews>
    <sheetView topLeftCell="B1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1087.5833333333333</v>
      </c>
    </row>
    <row r="7" spans="1:19" x14ac:dyDescent="0.25">
      <c r="A7" s="2"/>
      <c r="C7" s="9" t="s">
        <v>11</v>
      </c>
      <c r="D7" s="10"/>
      <c r="E7" s="10"/>
      <c r="F7" s="11">
        <v>749</v>
      </c>
      <c r="G7" s="12"/>
      <c r="H7" s="12"/>
      <c r="I7" s="12"/>
      <c r="J7" s="108">
        <f>AVERAGE(F7:I7)</f>
        <v>749</v>
      </c>
      <c r="K7" s="109"/>
      <c r="M7" s="8">
        <v>2</v>
      </c>
      <c r="N7" s="106">
        <v>8.6999999999999993</v>
      </c>
      <c r="O7" s="107"/>
      <c r="P7" s="2"/>
      <c r="R7" s="60" t="s">
        <v>22</v>
      </c>
      <c r="S7" s="141">
        <f>AVERAGE(J10,J67,J122)</f>
        <v>620.75</v>
      </c>
    </row>
    <row r="8" spans="1:19" x14ac:dyDescent="0.25">
      <c r="A8" s="2"/>
      <c r="C8" s="9" t="s">
        <v>12</v>
      </c>
      <c r="D8" s="10"/>
      <c r="E8" s="10"/>
      <c r="F8" s="11">
        <v>395</v>
      </c>
      <c r="G8" s="12"/>
      <c r="H8" s="12"/>
      <c r="I8" s="12"/>
      <c r="J8" s="108">
        <f t="shared" ref="J8:J13" si="0">AVERAGE(F8:I8)</f>
        <v>395</v>
      </c>
      <c r="K8" s="109"/>
      <c r="M8" s="8">
        <v>3</v>
      </c>
      <c r="N8" s="106">
        <v>8.4</v>
      </c>
      <c r="O8" s="107"/>
      <c r="P8" s="2"/>
      <c r="R8" s="60" t="s">
        <v>26</v>
      </c>
      <c r="S8" s="142">
        <f>AVERAGE(J13,J70,J125)</f>
        <v>206.33333333333334</v>
      </c>
    </row>
    <row r="9" spans="1:19" x14ac:dyDescent="0.25">
      <c r="A9" s="2"/>
      <c r="C9" s="9" t="s">
        <v>13</v>
      </c>
      <c r="D9" s="11">
        <v>56.82</v>
      </c>
      <c r="E9" s="11">
        <v>8.1</v>
      </c>
      <c r="F9" s="11">
        <v>1078</v>
      </c>
      <c r="G9" s="11">
        <v>1083</v>
      </c>
      <c r="H9" s="11">
        <v>1112</v>
      </c>
      <c r="I9" s="11">
        <v>1092</v>
      </c>
      <c r="J9" s="108">
        <f t="shared" si="0"/>
        <v>1091.25</v>
      </c>
      <c r="K9" s="109"/>
      <c r="M9" s="8">
        <v>4</v>
      </c>
      <c r="N9" s="106">
        <v>7.5</v>
      </c>
      <c r="O9" s="107"/>
      <c r="P9" s="2"/>
      <c r="R9" s="143" t="s">
        <v>623</v>
      </c>
      <c r="S9" s="144">
        <f>S6-S8</f>
        <v>881.24999999999989</v>
      </c>
    </row>
    <row r="10" spans="1:19" x14ac:dyDescent="0.25">
      <c r="A10" s="2"/>
      <c r="C10" s="9" t="s">
        <v>14</v>
      </c>
      <c r="D10" s="11">
        <v>62.3</v>
      </c>
      <c r="E10" s="11">
        <v>8.6999999999999993</v>
      </c>
      <c r="F10" s="11">
        <v>692</v>
      </c>
      <c r="G10" s="11">
        <v>605</v>
      </c>
      <c r="H10" s="11">
        <v>603</v>
      </c>
      <c r="I10" s="11">
        <v>594</v>
      </c>
      <c r="J10" s="108">
        <f t="shared" si="0"/>
        <v>623.5</v>
      </c>
      <c r="K10" s="109"/>
      <c r="M10" s="8">
        <v>5</v>
      </c>
      <c r="N10" s="106">
        <v>9</v>
      </c>
      <c r="O10" s="107"/>
      <c r="P10" s="2"/>
      <c r="R10" s="143" t="s">
        <v>624</v>
      </c>
      <c r="S10" s="145">
        <f>S7-S8</f>
        <v>414.41666666666663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406</v>
      </c>
      <c r="G11" s="69">
        <v>344</v>
      </c>
      <c r="H11" s="69">
        <v>276</v>
      </c>
      <c r="I11" s="69">
        <v>332</v>
      </c>
      <c r="J11" s="108">
        <f t="shared" si="0"/>
        <v>339.5</v>
      </c>
      <c r="K11" s="109"/>
      <c r="M11" s="13">
        <v>6</v>
      </c>
      <c r="N11" s="110">
        <v>8.8000000000000007</v>
      </c>
      <c r="O11" s="111"/>
      <c r="P11" s="2"/>
      <c r="R11" s="146" t="s">
        <v>625</v>
      </c>
      <c r="S11" s="147">
        <f>S9/S6</f>
        <v>0.81028273695502251</v>
      </c>
    </row>
    <row r="12" spans="1:19" x14ac:dyDescent="0.25">
      <c r="A12" s="2"/>
      <c r="C12" s="9" t="s">
        <v>16</v>
      </c>
      <c r="D12" s="11"/>
      <c r="E12" s="11"/>
      <c r="F12" s="11">
        <v>232</v>
      </c>
      <c r="G12" s="69">
        <v>212</v>
      </c>
      <c r="H12" s="69">
        <v>196</v>
      </c>
      <c r="I12" s="69">
        <v>185</v>
      </c>
      <c r="J12" s="108">
        <f t="shared" si="0"/>
        <v>206.25</v>
      </c>
      <c r="K12" s="109"/>
      <c r="P12" s="2"/>
      <c r="R12" s="146" t="s">
        <v>626</v>
      </c>
      <c r="S12" s="148">
        <f>S10/S7</f>
        <v>0.66760639011947909</v>
      </c>
    </row>
    <row r="13" spans="1:19" ht="15.75" thickBot="1" x14ac:dyDescent="0.3">
      <c r="A13" s="2"/>
      <c r="C13" s="15" t="s">
        <v>17</v>
      </c>
      <c r="D13" s="16">
        <v>62.53</v>
      </c>
      <c r="E13" s="16">
        <v>8.1</v>
      </c>
      <c r="F13" s="16">
        <v>212</v>
      </c>
      <c r="G13" s="16">
        <v>230</v>
      </c>
      <c r="H13" s="16">
        <v>218</v>
      </c>
      <c r="I13" s="16">
        <v>199</v>
      </c>
      <c r="J13" s="112">
        <f t="shared" si="0"/>
        <v>214.75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11.59</v>
      </c>
      <c r="E16" s="11">
        <v>10.9</v>
      </c>
      <c r="F16" s="23">
        <v>1053</v>
      </c>
      <c r="G16" s="17"/>
      <c r="H16" s="24" t="s">
        <v>22</v>
      </c>
      <c r="I16" s="124">
        <v>6.12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67.67</v>
      </c>
      <c r="E17" s="11"/>
      <c r="F17" s="23">
        <v>233</v>
      </c>
      <c r="G17" s="17"/>
      <c r="H17" s="28" t="s">
        <v>26</v>
      </c>
      <c r="I17" s="126">
        <v>5.73</v>
      </c>
      <c r="J17" s="126"/>
      <c r="K17" s="127"/>
      <c r="M17" s="29">
        <v>7</v>
      </c>
      <c r="N17" s="30">
        <v>96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64.53</v>
      </c>
      <c r="E19" s="11"/>
      <c r="F19" s="23">
        <v>231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67.239999999999995</v>
      </c>
      <c r="E20" s="11"/>
      <c r="F20" s="23">
        <v>236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76.58</v>
      </c>
      <c r="E21" s="11"/>
      <c r="F21" s="23">
        <v>1932</v>
      </c>
      <c r="G21" s="17"/>
      <c r="H21" s="114">
        <v>4</v>
      </c>
      <c r="I21" s="116">
        <v>536</v>
      </c>
      <c r="J21" s="116">
        <v>262</v>
      </c>
      <c r="K21" s="118">
        <f>((I21-J21)/I21)</f>
        <v>0.51119402985074625</v>
      </c>
      <c r="M21" s="13">
        <v>2</v>
      </c>
      <c r="N21" s="38">
        <v>5.7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70.459999999999994</v>
      </c>
      <c r="E22" s="11">
        <v>6.6</v>
      </c>
      <c r="F22" s="23">
        <v>746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755</v>
      </c>
      <c r="G23" s="17"/>
      <c r="H23" s="114">
        <v>6</v>
      </c>
      <c r="I23" s="116">
        <v>286</v>
      </c>
      <c r="J23" s="116">
        <v>167</v>
      </c>
      <c r="K23" s="118">
        <f>((I23-J23)/I23)</f>
        <v>0.41608391608391609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76.5</v>
      </c>
      <c r="E24" s="11">
        <v>6.1</v>
      </c>
      <c r="F24" s="23">
        <v>1456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0.42863688430698738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1395</v>
      </c>
      <c r="G25" s="17"/>
      <c r="M25" s="122" t="s">
        <v>44</v>
      </c>
      <c r="N25" s="123"/>
      <c r="O25" s="40">
        <f>(J10-J11)/J10</f>
        <v>0.45549318364073776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0.39248895434462444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-4.1212121212121214E-2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91.45</v>
      </c>
      <c r="E28" s="36"/>
      <c r="F28" s="37"/>
      <c r="G28" s="49"/>
      <c r="H28" s="50" t="s">
        <v>22</v>
      </c>
      <c r="I28" s="36">
        <v>353</v>
      </c>
      <c r="J28" s="36">
        <v>302</v>
      </c>
      <c r="K28" s="37">
        <f>I28-J28</f>
        <v>51</v>
      </c>
      <c r="M28" s="133" t="s">
        <v>54</v>
      </c>
      <c r="N28" s="134"/>
      <c r="O28" s="51">
        <f>(J9-J13)/J9</f>
        <v>0.80320733104238262</v>
      </c>
      <c r="P28" s="2"/>
    </row>
    <row r="29" spans="1:16" ht="15.75" thickBot="1" x14ac:dyDescent="0.3">
      <c r="A29" s="2"/>
      <c r="B29" s="44"/>
      <c r="C29" s="48" t="s">
        <v>55</v>
      </c>
      <c r="D29" s="36">
        <v>72.55</v>
      </c>
      <c r="E29" s="36">
        <v>68.02</v>
      </c>
      <c r="F29" s="37">
        <v>93.76</v>
      </c>
      <c r="G29" s="52">
        <v>5.5</v>
      </c>
      <c r="H29" s="29" t="s">
        <v>26</v>
      </c>
      <c r="I29" s="38">
        <v>221</v>
      </c>
      <c r="J29" s="38">
        <v>203</v>
      </c>
      <c r="K29" s="37">
        <f t="shared" ref="K29" si="1">I29-J29</f>
        <v>18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77.349999999999994</v>
      </c>
      <c r="E30" s="36">
        <v>65.53</v>
      </c>
      <c r="F30" s="37">
        <v>84.72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77.150000000000006</v>
      </c>
      <c r="E31" s="36">
        <v>56</v>
      </c>
      <c r="F31" s="37">
        <v>72.59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52.45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173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174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176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175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177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729</v>
      </c>
      <c r="G64" s="12"/>
      <c r="H64" s="12"/>
      <c r="I64" s="12"/>
      <c r="J64" s="108">
        <f>AVERAGE(F64:I64)</f>
        <v>729</v>
      </c>
      <c r="K64" s="109"/>
      <c r="M64" s="8">
        <v>2</v>
      </c>
      <c r="N64" s="106">
        <v>8.8000000000000007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352</v>
      </c>
      <c r="G65" s="12"/>
      <c r="H65" s="12"/>
      <c r="I65" s="12"/>
      <c r="J65" s="108">
        <f t="shared" ref="J65:J70" si="2">AVERAGE(F65:I65)</f>
        <v>352</v>
      </c>
      <c r="K65" s="109"/>
      <c r="M65" s="8">
        <v>3</v>
      </c>
      <c r="N65" s="106">
        <v>8.8000000000000007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62.54</v>
      </c>
      <c r="E66" s="11">
        <v>7.5</v>
      </c>
      <c r="F66" s="11">
        <v>1023</v>
      </c>
      <c r="G66" s="11">
        <v>1210</v>
      </c>
      <c r="H66" s="11">
        <v>1102</v>
      </c>
      <c r="I66" s="11">
        <v>983</v>
      </c>
      <c r="J66" s="108">
        <f t="shared" si="2"/>
        <v>1079.5</v>
      </c>
      <c r="K66" s="109"/>
      <c r="M66" s="8">
        <v>4</v>
      </c>
      <c r="N66" s="106">
        <v>7.6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60.76</v>
      </c>
      <c r="E67" s="11">
        <v>8.8000000000000007</v>
      </c>
      <c r="F67" s="11">
        <v>621</v>
      </c>
      <c r="G67" s="11">
        <v>581</v>
      </c>
      <c r="H67" s="11">
        <v>596</v>
      </c>
      <c r="I67" s="11">
        <v>631</v>
      </c>
      <c r="J67" s="108">
        <f t="shared" si="2"/>
        <v>607.25</v>
      </c>
      <c r="K67" s="109"/>
      <c r="M67" s="8">
        <v>5</v>
      </c>
      <c r="N67" s="106">
        <v>9.1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327</v>
      </c>
      <c r="G68" s="69">
        <v>311</v>
      </c>
      <c r="H68" s="69">
        <v>319</v>
      </c>
      <c r="I68" s="69">
        <v>355</v>
      </c>
      <c r="J68" s="108">
        <f t="shared" si="2"/>
        <v>328</v>
      </c>
      <c r="K68" s="109"/>
      <c r="M68" s="13">
        <v>6</v>
      </c>
      <c r="N68" s="110">
        <v>9.3000000000000007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183</v>
      </c>
      <c r="G69" s="69">
        <v>200</v>
      </c>
      <c r="H69" s="69">
        <v>194</v>
      </c>
      <c r="I69" s="69">
        <v>188</v>
      </c>
      <c r="J69" s="108">
        <f t="shared" si="2"/>
        <v>191.25</v>
      </c>
      <c r="K69" s="109"/>
      <c r="P69" s="2"/>
    </row>
    <row r="70" spans="1:16" ht="15.75" thickBot="1" x14ac:dyDescent="0.3">
      <c r="A70" s="2"/>
      <c r="C70" s="15" t="s">
        <v>17</v>
      </c>
      <c r="D70" s="16">
        <v>59.89</v>
      </c>
      <c r="E70" s="16">
        <v>8</v>
      </c>
      <c r="F70" s="16">
        <v>188</v>
      </c>
      <c r="G70" s="16">
        <v>205</v>
      </c>
      <c r="H70" s="16">
        <v>189</v>
      </c>
      <c r="I70" s="16">
        <v>182</v>
      </c>
      <c r="J70" s="112">
        <f t="shared" si="2"/>
        <v>191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11.05</v>
      </c>
      <c r="E73" s="11">
        <v>10.9</v>
      </c>
      <c r="F73" s="23">
        <v>2158</v>
      </c>
      <c r="G73" s="17"/>
      <c r="H73" s="24" t="s">
        <v>22</v>
      </c>
      <c r="I73" s="124">
        <v>5.59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65.88</v>
      </c>
      <c r="E74" s="11"/>
      <c r="F74" s="23">
        <v>185</v>
      </c>
      <c r="G74" s="17"/>
      <c r="H74" s="28" t="s">
        <v>26</v>
      </c>
      <c r="I74" s="126">
        <v>5.13</v>
      </c>
      <c r="J74" s="126"/>
      <c r="K74" s="127"/>
      <c r="M74" s="29">
        <v>6.8</v>
      </c>
      <c r="N74" s="30">
        <v>82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61.44</v>
      </c>
      <c r="E76" s="11"/>
      <c r="F76" s="23">
        <v>187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63.97</v>
      </c>
      <c r="E77" s="11"/>
      <c r="F77" s="23">
        <v>192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77.13</v>
      </c>
      <c r="E78" s="11"/>
      <c r="F78" s="23">
        <v>2104</v>
      </c>
      <c r="G78" s="17"/>
      <c r="H78" s="114">
        <v>11</v>
      </c>
      <c r="I78" s="116">
        <v>595</v>
      </c>
      <c r="J78" s="116">
        <v>218</v>
      </c>
      <c r="K78" s="118">
        <f>((I78-J78)/I78)</f>
        <v>0.63361344537815123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69.28</v>
      </c>
      <c r="E79" s="11">
        <v>7.5</v>
      </c>
      <c r="F79" s="23">
        <v>612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599</v>
      </c>
      <c r="G80" s="17"/>
      <c r="H80" s="114">
        <v>7</v>
      </c>
      <c r="I80" s="116">
        <v>284</v>
      </c>
      <c r="J80" s="116">
        <v>131</v>
      </c>
      <c r="K80" s="118">
        <f>((I80-J80)/I80)</f>
        <v>0.53873239436619713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77.849999999999994</v>
      </c>
      <c r="E81" s="11">
        <v>6.4</v>
      </c>
      <c r="F81" s="23">
        <v>1417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0.43747105141269105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1382</v>
      </c>
      <c r="G82" s="17"/>
      <c r="M82" s="122" t="s">
        <v>44</v>
      </c>
      <c r="N82" s="123"/>
      <c r="O82" s="40">
        <f>(J67-J68)/J67</f>
        <v>0.45986002470152326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0.41692073170731708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1.30718954248366E-3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91.75</v>
      </c>
      <c r="E85" s="36"/>
      <c r="F85" s="37"/>
      <c r="G85" s="49"/>
      <c r="H85" s="50" t="s">
        <v>22</v>
      </c>
      <c r="I85" s="36">
        <v>337</v>
      </c>
      <c r="J85" s="36">
        <v>286</v>
      </c>
      <c r="K85" s="37">
        <f>I85-J85</f>
        <v>51</v>
      </c>
      <c r="M85" s="133" t="s">
        <v>54</v>
      </c>
      <c r="N85" s="134"/>
      <c r="O85" s="51">
        <f>(J66-J70)/J66</f>
        <v>0.82306623436776283</v>
      </c>
      <c r="P85" s="2"/>
    </row>
    <row r="86" spans="1:16" ht="15.75" thickBot="1" x14ac:dyDescent="0.3">
      <c r="A86" s="2"/>
      <c r="B86" s="44"/>
      <c r="C86" s="48" t="s">
        <v>55</v>
      </c>
      <c r="D86" s="36">
        <v>72.25</v>
      </c>
      <c r="E86" s="36">
        <v>68.25</v>
      </c>
      <c r="F86" s="37">
        <v>94.47</v>
      </c>
      <c r="G86" s="52">
        <v>5.5</v>
      </c>
      <c r="H86" s="29" t="s">
        <v>26</v>
      </c>
      <c r="I86" s="38">
        <v>209</v>
      </c>
      <c r="J86" s="38">
        <v>197</v>
      </c>
      <c r="K86" s="37">
        <f t="shared" ref="K86" si="3">I86-J86</f>
        <v>12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78.099999999999994</v>
      </c>
      <c r="E87" s="36">
        <v>65.760000000000005</v>
      </c>
      <c r="F87" s="37">
        <v>84.22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77.849999999999994</v>
      </c>
      <c r="E88" s="36">
        <v>56.36</v>
      </c>
      <c r="F88" s="37">
        <v>72.39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54.2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91.55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178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179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180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ht="15" customHeight="1" x14ac:dyDescent="0.25">
      <c r="A102" s="2"/>
      <c r="C102" s="128" t="s">
        <v>181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 t="s">
        <v>183</v>
      </c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 t="s">
        <v>182</v>
      </c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 t="s">
        <v>184</v>
      </c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 t="s">
        <v>185</v>
      </c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 t="s">
        <v>186</v>
      </c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779</v>
      </c>
      <c r="G119" s="12"/>
      <c r="H119" s="12"/>
      <c r="I119" s="12"/>
      <c r="J119" s="108">
        <f>AVERAGE(F119:I119)</f>
        <v>779</v>
      </c>
      <c r="K119" s="109"/>
      <c r="M119" s="8">
        <v>2</v>
      </c>
      <c r="N119" s="106">
        <v>9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371</v>
      </c>
      <c r="G120" s="12"/>
      <c r="H120" s="12"/>
      <c r="I120" s="12"/>
      <c r="J120" s="108">
        <f t="shared" ref="J120:J125" si="4">AVERAGE(F120:I120)</f>
        <v>371</v>
      </c>
      <c r="K120" s="109"/>
      <c r="M120" s="8">
        <v>3</v>
      </c>
      <c r="N120" s="106">
        <v>8.8000000000000007</v>
      </c>
      <c r="O120" s="107"/>
      <c r="P120" s="2"/>
    </row>
    <row r="121" spans="1:16" x14ac:dyDescent="0.25">
      <c r="A121" s="2"/>
      <c r="C121" s="9" t="s">
        <v>13</v>
      </c>
      <c r="D121" s="11">
        <v>63.31</v>
      </c>
      <c r="E121" s="11">
        <v>8.6999999999999993</v>
      </c>
      <c r="F121" s="11">
        <v>1098</v>
      </c>
      <c r="G121" s="11">
        <v>1087</v>
      </c>
      <c r="H121" s="11">
        <v>1081</v>
      </c>
      <c r="I121" s="11">
        <v>1102</v>
      </c>
      <c r="J121" s="108">
        <f t="shared" si="4"/>
        <v>1092</v>
      </c>
      <c r="K121" s="109"/>
      <c r="M121" s="8">
        <v>4</v>
      </c>
      <c r="N121" s="106">
        <v>8.4</v>
      </c>
      <c r="O121" s="107"/>
      <c r="P121" s="2"/>
    </row>
    <row r="122" spans="1:16" x14ac:dyDescent="0.25">
      <c r="A122" s="2"/>
      <c r="C122" s="9" t="s">
        <v>14</v>
      </c>
      <c r="D122" s="11">
        <v>61.12</v>
      </c>
      <c r="E122" s="11">
        <v>9</v>
      </c>
      <c r="F122" s="11">
        <v>629</v>
      </c>
      <c r="G122" s="11">
        <v>636</v>
      </c>
      <c r="H122" s="11">
        <v>624</v>
      </c>
      <c r="I122" s="11">
        <v>637</v>
      </c>
      <c r="J122" s="108">
        <f t="shared" si="4"/>
        <v>631.5</v>
      </c>
      <c r="K122" s="109"/>
      <c r="M122" s="8">
        <v>5</v>
      </c>
      <c r="N122" s="106">
        <v>9.3000000000000007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372</v>
      </c>
      <c r="G123" s="69">
        <v>388</v>
      </c>
      <c r="H123" s="69">
        <v>396</v>
      </c>
      <c r="I123" s="69">
        <v>404</v>
      </c>
      <c r="J123" s="108">
        <f t="shared" si="4"/>
        <v>390</v>
      </c>
      <c r="K123" s="109"/>
      <c r="M123" s="13">
        <v>6</v>
      </c>
      <c r="N123" s="110">
        <v>9.1999999999999993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191</v>
      </c>
      <c r="G124" s="69">
        <v>198</v>
      </c>
      <c r="H124" s="69">
        <v>224</v>
      </c>
      <c r="I124" s="69">
        <v>234</v>
      </c>
      <c r="J124" s="108">
        <f t="shared" si="4"/>
        <v>211.75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59.01</v>
      </c>
      <c r="E125" s="16">
        <v>8.6</v>
      </c>
      <c r="F125" s="16">
        <v>197</v>
      </c>
      <c r="G125" s="16">
        <v>209</v>
      </c>
      <c r="H125" s="16">
        <v>219</v>
      </c>
      <c r="I125" s="16">
        <v>228</v>
      </c>
      <c r="J125" s="112">
        <f t="shared" si="4"/>
        <v>213.25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8.91</v>
      </c>
      <c r="E128" s="11">
        <v>10.7</v>
      </c>
      <c r="F128" s="23">
        <v>1388</v>
      </c>
      <c r="G128" s="17"/>
      <c r="H128" s="24" t="s">
        <v>22</v>
      </c>
      <c r="I128" s="124">
        <v>5.83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64.66</v>
      </c>
      <c r="E129" s="11"/>
      <c r="F129" s="23">
        <v>196</v>
      </c>
      <c r="G129" s="17"/>
      <c r="H129" s="28" t="s">
        <v>26</v>
      </c>
      <c r="I129" s="126">
        <v>5.27</v>
      </c>
      <c r="J129" s="126"/>
      <c r="K129" s="127"/>
      <c r="M129" s="29">
        <v>6.8</v>
      </c>
      <c r="N129" s="30">
        <v>74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66.77</v>
      </c>
      <c r="E131" s="11"/>
      <c r="F131" s="23">
        <v>209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63.98</v>
      </c>
      <c r="E132" s="11"/>
      <c r="F132" s="23">
        <v>216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5.3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77.08</v>
      </c>
      <c r="E133" s="11"/>
      <c r="F133" s="23">
        <v>1908</v>
      </c>
      <c r="G133" s="17"/>
      <c r="H133" s="114">
        <v>1</v>
      </c>
      <c r="I133" s="116">
        <v>633</v>
      </c>
      <c r="J133" s="116">
        <v>555</v>
      </c>
      <c r="K133" s="118">
        <f>((I133-J133)/I133)</f>
        <v>0.12322274881516587</v>
      </c>
      <c r="M133" s="13">
        <v>2</v>
      </c>
      <c r="N133" s="38">
        <v>5.0999999999999996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73.69</v>
      </c>
      <c r="E134" s="11">
        <v>7.1</v>
      </c>
      <c r="F134" s="23">
        <v>468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479</v>
      </c>
      <c r="G135" s="17"/>
      <c r="H135" s="114">
        <v>10</v>
      </c>
      <c r="I135" s="116">
        <v>549</v>
      </c>
      <c r="J135" s="116">
        <v>477</v>
      </c>
      <c r="K135" s="118">
        <f>((I135-J135)/I135)</f>
        <v>0.13114754098360656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76.91</v>
      </c>
      <c r="E136" s="11">
        <v>6.9</v>
      </c>
      <c r="F136" s="23">
        <v>996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0.4217032967032967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1025</v>
      </c>
      <c r="G137" s="17"/>
      <c r="M137" s="122" t="s">
        <v>44</v>
      </c>
      <c r="N137" s="123"/>
      <c r="O137" s="40">
        <f>(J122-J123)/J122</f>
        <v>0.38242280285035629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0.45705128205128204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-7.0838252656434475E-3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90.86</v>
      </c>
      <c r="E140" s="36"/>
      <c r="F140" s="37"/>
      <c r="G140" s="49"/>
      <c r="H140" s="50" t="s">
        <v>22</v>
      </c>
      <c r="I140" s="36">
        <v>669</v>
      </c>
      <c r="J140" s="36">
        <v>579</v>
      </c>
      <c r="K140" s="37">
        <f>I140-J140</f>
        <v>90</v>
      </c>
      <c r="M140" s="133" t="s">
        <v>54</v>
      </c>
      <c r="N140" s="134"/>
      <c r="O140" s="51">
        <f>(J121-J125)/J121</f>
        <v>0.80471611721611724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69.08</v>
      </c>
      <c r="F141" s="37">
        <v>94.44</v>
      </c>
      <c r="G141" s="52">
        <v>5.3</v>
      </c>
      <c r="H141" s="29" t="s">
        <v>26</v>
      </c>
      <c r="I141" s="38">
        <v>226</v>
      </c>
      <c r="J141" s="38">
        <v>205</v>
      </c>
      <c r="K141" s="37">
        <f t="shared" ref="K141" si="5">I141-J141</f>
        <v>21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79.349999999999994</v>
      </c>
      <c r="E142" s="36">
        <v>67.97</v>
      </c>
      <c r="F142" s="37">
        <v>85.66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77.05</v>
      </c>
      <c r="E143" s="36">
        <v>55.53</v>
      </c>
      <c r="F143" s="37">
        <v>72.08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56.02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91.31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187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189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190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191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188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 t="s">
        <v>193</v>
      </c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 t="s">
        <v>192</v>
      </c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3CE7-7B7F-48EA-BCDA-935DFBABE339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1046.4166666666667</v>
      </c>
    </row>
    <row r="7" spans="1:19" x14ac:dyDescent="0.25">
      <c r="A7" s="2"/>
      <c r="C7" s="9" t="s">
        <v>11</v>
      </c>
      <c r="D7" s="10"/>
      <c r="E7" s="10"/>
      <c r="F7" s="11">
        <v>825</v>
      </c>
      <c r="G7" s="12"/>
      <c r="H7" s="12"/>
      <c r="I7" s="12"/>
      <c r="J7" s="108">
        <f>AVERAGE(F7:I7)</f>
        <v>825</v>
      </c>
      <c r="K7" s="109"/>
      <c r="M7" s="8">
        <v>2</v>
      </c>
      <c r="N7" s="106">
        <v>9.5</v>
      </c>
      <c r="O7" s="107"/>
      <c r="P7" s="2"/>
      <c r="R7" s="60" t="s">
        <v>22</v>
      </c>
      <c r="S7" s="141">
        <f>AVERAGE(J10,J67,J122)</f>
        <v>554.66666666666663</v>
      </c>
    </row>
    <row r="8" spans="1:19" x14ac:dyDescent="0.25">
      <c r="A8" s="2"/>
      <c r="C8" s="9" t="s">
        <v>12</v>
      </c>
      <c r="D8" s="10"/>
      <c r="E8" s="10"/>
      <c r="F8" s="11">
        <v>445</v>
      </c>
      <c r="G8" s="12"/>
      <c r="H8" s="12"/>
      <c r="I8" s="12"/>
      <c r="J8" s="108">
        <f t="shared" ref="J8:J13" si="0">AVERAGE(F8:I8)</f>
        <v>445</v>
      </c>
      <c r="K8" s="109"/>
      <c r="M8" s="8">
        <v>3</v>
      </c>
      <c r="N8" s="106">
        <v>9.1</v>
      </c>
      <c r="O8" s="107"/>
      <c r="P8" s="2"/>
      <c r="R8" s="60" t="s">
        <v>26</v>
      </c>
      <c r="S8" s="142">
        <f>AVERAGE(J13,J70,J125)</f>
        <v>198</v>
      </c>
    </row>
    <row r="9" spans="1:19" x14ac:dyDescent="0.25">
      <c r="A9" s="2"/>
      <c r="C9" s="9" t="s">
        <v>13</v>
      </c>
      <c r="D9" s="11">
        <v>61.2</v>
      </c>
      <c r="E9" s="11">
        <v>8.6</v>
      </c>
      <c r="F9" s="11">
        <v>1130</v>
      </c>
      <c r="G9" s="11">
        <v>1118</v>
      </c>
      <c r="H9" s="11">
        <v>1060</v>
      </c>
      <c r="I9" s="11">
        <v>986</v>
      </c>
      <c r="J9" s="108">
        <f t="shared" si="0"/>
        <v>1073.5</v>
      </c>
      <c r="K9" s="109"/>
      <c r="M9" s="8">
        <v>4</v>
      </c>
      <c r="N9" s="106">
        <v>7.7</v>
      </c>
      <c r="O9" s="107"/>
      <c r="P9" s="2"/>
      <c r="R9" s="143" t="s">
        <v>623</v>
      </c>
      <c r="S9" s="144">
        <f>S6-S8</f>
        <v>848.41666666666674</v>
      </c>
    </row>
    <row r="10" spans="1:19" x14ac:dyDescent="0.25">
      <c r="A10" s="2"/>
      <c r="C10" s="9" t="s">
        <v>14</v>
      </c>
      <c r="D10" s="11">
        <v>61.42</v>
      </c>
      <c r="E10" s="11">
        <v>9.1999999999999993</v>
      </c>
      <c r="F10" s="11">
        <v>591</v>
      </c>
      <c r="G10" s="11">
        <v>584</v>
      </c>
      <c r="H10" s="11">
        <v>555</v>
      </c>
      <c r="I10" s="11">
        <v>585</v>
      </c>
      <c r="J10" s="108">
        <f t="shared" si="0"/>
        <v>578.75</v>
      </c>
      <c r="K10" s="109"/>
      <c r="M10" s="8">
        <v>5</v>
      </c>
      <c r="N10" s="106">
        <v>9.6999999999999993</v>
      </c>
      <c r="O10" s="107"/>
      <c r="P10" s="2"/>
      <c r="R10" s="143" t="s">
        <v>624</v>
      </c>
      <c r="S10" s="145">
        <f>S7-S8</f>
        <v>356.66666666666663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414</v>
      </c>
      <c r="G11" s="69">
        <v>407</v>
      </c>
      <c r="H11" s="69">
        <v>365</v>
      </c>
      <c r="I11" s="69">
        <v>352</v>
      </c>
      <c r="J11" s="108">
        <f t="shared" si="0"/>
        <v>384.5</v>
      </c>
      <c r="K11" s="109"/>
      <c r="M11" s="13">
        <v>6</v>
      </c>
      <c r="N11" s="110">
        <v>8.1</v>
      </c>
      <c r="O11" s="111"/>
      <c r="P11" s="2"/>
      <c r="R11" s="146" t="s">
        <v>625</v>
      </c>
      <c r="S11" s="147">
        <f>S9/S6</f>
        <v>0.81078283029386</v>
      </c>
    </row>
    <row r="12" spans="1:19" x14ac:dyDescent="0.25">
      <c r="A12" s="2"/>
      <c r="C12" s="9" t="s">
        <v>16</v>
      </c>
      <c r="D12" s="11"/>
      <c r="E12" s="11"/>
      <c r="F12" s="11">
        <v>214</v>
      </c>
      <c r="G12" s="69">
        <v>208</v>
      </c>
      <c r="H12" s="69">
        <v>212</v>
      </c>
      <c r="I12" s="69">
        <v>210</v>
      </c>
      <c r="J12" s="108">
        <f t="shared" si="0"/>
        <v>211</v>
      </c>
      <c r="K12" s="109"/>
      <c r="P12" s="2"/>
      <c r="R12" s="146" t="s">
        <v>626</v>
      </c>
      <c r="S12" s="148">
        <f>S10/S7</f>
        <v>0.64302884615384615</v>
      </c>
    </row>
    <row r="13" spans="1:19" ht="15.75" thickBot="1" x14ac:dyDescent="0.3">
      <c r="A13" s="2"/>
      <c r="C13" s="15" t="s">
        <v>17</v>
      </c>
      <c r="D13" s="16">
        <v>60.41</v>
      </c>
      <c r="E13" s="16">
        <v>8.9</v>
      </c>
      <c r="F13" s="16">
        <v>231</v>
      </c>
      <c r="G13" s="16">
        <v>224</v>
      </c>
      <c r="H13" s="16">
        <v>208</v>
      </c>
      <c r="I13" s="16">
        <v>203</v>
      </c>
      <c r="J13" s="112">
        <f t="shared" si="0"/>
        <v>216.5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9.83</v>
      </c>
      <c r="E16" s="11">
        <v>10.3</v>
      </c>
      <c r="F16" s="23">
        <v>964</v>
      </c>
      <c r="G16" s="17"/>
      <c r="H16" s="24" t="s">
        <v>22</v>
      </c>
      <c r="I16" s="124">
        <v>5.64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64.540000000000006</v>
      </c>
      <c r="E17" s="11"/>
      <c r="F17" s="23">
        <v>240</v>
      </c>
      <c r="G17" s="17"/>
      <c r="H17" s="28" t="s">
        <v>26</v>
      </c>
      <c r="I17" s="126">
        <v>4.26</v>
      </c>
      <c r="J17" s="126"/>
      <c r="K17" s="127"/>
      <c r="M17" s="29">
        <v>7.2</v>
      </c>
      <c r="N17" s="30">
        <v>68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65.72</v>
      </c>
      <c r="E19" s="11"/>
      <c r="F19" s="23">
        <v>237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64.8</v>
      </c>
      <c r="E20" s="11"/>
      <c r="F20" s="23">
        <v>235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73.55</v>
      </c>
      <c r="E21" s="11"/>
      <c r="F21" s="23">
        <v>1866</v>
      </c>
      <c r="G21" s="17"/>
      <c r="H21" s="114">
        <v>2</v>
      </c>
      <c r="I21" s="116">
        <v>570</v>
      </c>
      <c r="J21" s="116">
        <v>460</v>
      </c>
      <c r="K21" s="118">
        <f>((I21-J21)/I21)</f>
        <v>0.19298245614035087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74.14</v>
      </c>
      <c r="E22" s="11">
        <v>7</v>
      </c>
      <c r="F22" s="23">
        <v>451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437</v>
      </c>
      <c r="G23" s="17"/>
      <c r="H23" s="114">
        <v>8</v>
      </c>
      <c r="I23" s="116">
        <v>390</v>
      </c>
      <c r="J23" s="116">
        <v>320</v>
      </c>
      <c r="K23" s="118">
        <f>((I23-J23)/I23)</f>
        <v>0.17948717948717949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76.41</v>
      </c>
      <c r="E24" s="11">
        <v>6.8</v>
      </c>
      <c r="F24" s="23">
        <v>982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0.46087564042850487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971</v>
      </c>
      <c r="G25" s="17"/>
      <c r="M25" s="122" t="s">
        <v>44</v>
      </c>
      <c r="N25" s="123"/>
      <c r="O25" s="40">
        <f>(J10-J11)/J10</f>
        <v>0.33563714902807773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0.45123537061118335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-2.6066350710900472E-2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91.44</v>
      </c>
      <c r="E28" s="36"/>
      <c r="F28" s="37"/>
      <c r="G28" s="49"/>
      <c r="H28" s="50" t="s">
        <v>22</v>
      </c>
      <c r="I28" s="36">
        <v>612</v>
      </c>
      <c r="J28" s="36">
        <v>555</v>
      </c>
      <c r="K28" s="37">
        <f>I28-J28</f>
        <v>57</v>
      </c>
      <c r="M28" s="133" t="s">
        <v>54</v>
      </c>
      <c r="N28" s="134"/>
      <c r="O28" s="51">
        <f>(J9-J13)/J9</f>
        <v>0.79832324173265024</v>
      </c>
      <c r="P28" s="2"/>
    </row>
    <row r="29" spans="1:16" ht="15.75" thickBot="1" x14ac:dyDescent="0.3">
      <c r="A29" s="2"/>
      <c r="B29" s="44"/>
      <c r="C29" s="48" t="s">
        <v>55</v>
      </c>
      <c r="D29" s="36">
        <v>74.349999999999994</v>
      </c>
      <c r="E29" s="36">
        <v>70.069999999999993</v>
      </c>
      <c r="F29" s="37">
        <v>94.25</v>
      </c>
      <c r="G29" s="52">
        <v>5.2</v>
      </c>
      <c r="H29" s="29" t="s">
        <v>26</v>
      </c>
      <c r="I29" s="38">
        <v>244</v>
      </c>
      <c r="J29" s="38">
        <v>214</v>
      </c>
      <c r="K29" s="37">
        <f t="shared" ref="K29" si="1">I29-J29</f>
        <v>30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78.45</v>
      </c>
      <c r="E30" s="36">
        <v>64.47</v>
      </c>
      <c r="F30" s="37">
        <v>84.35</v>
      </c>
      <c r="P30" s="2"/>
    </row>
    <row r="31" spans="1:16" ht="15" customHeight="1" x14ac:dyDescent="0.25">
      <c r="A31" s="2"/>
      <c r="B31" s="44"/>
      <c r="C31" s="48" t="s">
        <v>57</v>
      </c>
      <c r="D31" s="36">
        <v>72.849999999999994</v>
      </c>
      <c r="E31" s="36">
        <v>54.93</v>
      </c>
      <c r="F31" s="37">
        <v>72.42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53.77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91.48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194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195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196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197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198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199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756</v>
      </c>
      <c r="G64" s="12"/>
      <c r="H64" s="12"/>
      <c r="I64" s="12"/>
      <c r="J64" s="108">
        <f>AVERAGE(F64:I64)</f>
        <v>756</v>
      </c>
      <c r="K64" s="109"/>
      <c r="M64" s="8">
        <v>2</v>
      </c>
      <c r="N64" s="106">
        <v>9.1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392</v>
      </c>
      <c r="G65" s="12"/>
      <c r="H65" s="12"/>
      <c r="I65" s="12"/>
      <c r="J65" s="108">
        <f t="shared" ref="J65:J70" si="2">AVERAGE(F65:I65)</f>
        <v>392</v>
      </c>
      <c r="K65" s="109"/>
      <c r="M65" s="8">
        <v>3</v>
      </c>
      <c r="N65" s="106">
        <v>9.1</v>
      </c>
      <c r="O65" s="107"/>
      <c r="P65" s="2"/>
    </row>
    <row r="66" spans="1:16" ht="15" customHeight="1" x14ac:dyDescent="0.25">
      <c r="A66" s="2"/>
      <c r="C66" s="9" t="s">
        <v>13</v>
      </c>
      <c r="D66" s="11">
        <v>63.59</v>
      </c>
      <c r="E66" s="11">
        <v>7.6</v>
      </c>
      <c r="F66" s="11">
        <v>972</v>
      </c>
      <c r="G66" s="11">
        <v>925</v>
      </c>
      <c r="H66" s="11">
        <v>912</v>
      </c>
      <c r="I66" s="11">
        <v>976</v>
      </c>
      <c r="J66" s="108">
        <f t="shared" si="2"/>
        <v>946.25</v>
      </c>
      <c r="K66" s="109"/>
      <c r="M66" s="8">
        <v>4</v>
      </c>
      <c r="N66" s="106">
        <v>8.1</v>
      </c>
      <c r="O66" s="107"/>
      <c r="P66" s="2"/>
    </row>
    <row r="67" spans="1:16" ht="15" customHeight="1" x14ac:dyDescent="0.25">
      <c r="A67" s="2"/>
      <c r="C67" s="9" t="s">
        <v>14</v>
      </c>
      <c r="D67" s="11">
        <v>61.11</v>
      </c>
      <c r="E67" s="11">
        <v>8.8000000000000007</v>
      </c>
      <c r="F67" s="11">
        <v>577</v>
      </c>
      <c r="G67" s="11">
        <v>569</v>
      </c>
      <c r="H67" s="11">
        <v>555</v>
      </c>
      <c r="I67" s="11">
        <v>515</v>
      </c>
      <c r="J67" s="108">
        <f t="shared" si="2"/>
        <v>554</v>
      </c>
      <c r="K67" s="109"/>
      <c r="M67" s="8">
        <v>5</v>
      </c>
      <c r="N67" s="106">
        <v>9.3000000000000007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432</v>
      </c>
      <c r="G68" s="69">
        <v>416</v>
      </c>
      <c r="H68" s="69">
        <v>406</v>
      </c>
      <c r="I68" s="69">
        <v>370</v>
      </c>
      <c r="J68" s="108">
        <f t="shared" si="2"/>
        <v>406</v>
      </c>
      <c r="K68" s="109"/>
      <c r="M68" s="13">
        <v>6</v>
      </c>
      <c r="N68" s="110">
        <v>8.4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193</v>
      </c>
      <c r="G69" s="69">
        <v>200</v>
      </c>
      <c r="H69" s="69">
        <v>208</v>
      </c>
      <c r="I69" s="69">
        <v>189</v>
      </c>
      <c r="J69" s="108">
        <f t="shared" si="2"/>
        <v>197.5</v>
      </c>
      <c r="K69" s="109"/>
      <c r="P69" s="2"/>
    </row>
    <row r="70" spans="1:16" ht="15.75" thickBot="1" x14ac:dyDescent="0.3">
      <c r="A70" s="2"/>
      <c r="C70" s="15" t="s">
        <v>17</v>
      </c>
      <c r="D70" s="16">
        <v>59.87</v>
      </c>
      <c r="E70" s="16">
        <v>8.6999999999999993</v>
      </c>
      <c r="F70" s="16">
        <v>198</v>
      </c>
      <c r="G70" s="16">
        <v>199</v>
      </c>
      <c r="H70" s="16">
        <v>202</v>
      </c>
      <c r="I70" s="16">
        <v>178</v>
      </c>
      <c r="J70" s="112">
        <f t="shared" si="2"/>
        <v>194.25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17.68</v>
      </c>
      <c r="E73" s="11">
        <v>10.1</v>
      </c>
      <c r="F73" s="23">
        <v>968</v>
      </c>
      <c r="G73" s="17"/>
      <c r="H73" s="24" t="s">
        <v>22</v>
      </c>
      <c r="I73" s="124">
        <v>5.12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66.819999999999993</v>
      </c>
      <c r="E74" s="11"/>
      <c r="F74" s="23">
        <v>204</v>
      </c>
      <c r="G74" s="17"/>
      <c r="H74" s="28" t="s">
        <v>26</v>
      </c>
      <c r="I74" s="126">
        <v>4.79</v>
      </c>
      <c r="J74" s="126"/>
      <c r="K74" s="127"/>
      <c r="M74" s="29">
        <v>7</v>
      </c>
      <c r="N74" s="30">
        <v>81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62.84</v>
      </c>
      <c r="E76" s="11"/>
      <c r="F76" s="23">
        <v>200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66.650000000000006</v>
      </c>
      <c r="E77" s="11"/>
      <c r="F77" s="23">
        <v>202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75.48</v>
      </c>
      <c r="E78" s="11"/>
      <c r="F78" s="23">
        <v>1922</v>
      </c>
      <c r="G78" s="17"/>
      <c r="H78" s="114">
        <v>3</v>
      </c>
      <c r="I78" s="116">
        <v>578</v>
      </c>
      <c r="J78" s="116">
        <v>373</v>
      </c>
      <c r="K78" s="118">
        <f>((I78-J78)/I78)</f>
        <v>0.3546712802768166</v>
      </c>
      <c r="M78" s="13">
        <v>2</v>
      </c>
      <c r="N78" s="38">
        <v>5.6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71.150000000000006</v>
      </c>
      <c r="E79" s="11">
        <v>8.9</v>
      </c>
      <c r="F79" s="23">
        <v>616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611</v>
      </c>
      <c r="G80" s="17"/>
      <c r="H80" s="114">
        <v>12</v>
      </c>
      <c r="I80" s="116">
        <v>393</v>
      </c>
      <c r="J80" s="116">
        <v>105</v>
      </c>
      <c r="K80" s="118">
        <f>((I80-J80)/I80)</f>
        <v>0.73282442748091603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77.760000000000005</v>
      </c>
      <c r="E81" s="11">
        <v>8.1999999999999993</v>
      </c>
      <c r="F81" s="23">
        <v>1441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0.41453104359313075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1352</v>
      </c>
      <c r="G82" s="17"/>
      <c r="M82" s="122" t="s">
        <v>44</v>
      </c>
      <c r="N82" s="123"/>
      <c r="O82" s="40">
        <f>(J67-J68)/J67</f>
        <v>0.26714801444043323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0.51354679802955661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1.6455696202531647E-2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91.1</v>
      </c>
      <c r="E85" s="36"/>
      <c r="F85" s="37"/>
      <c r="G85" s="49"/>
      <c r="H85" s="50" t="s">
        <v>22</v>
      </c>
      <c r="I85" s="36">
        <v>349</v>
      </c>
      <c r="J85" s="36">
        <v>301</v>
      </c>
      <c r="K85" s="37">
        <f>I85-J85</f>
        <v>48</v>
      </c>
      <c r="M85" s="133" t="s">
        <v>54</v>
      </c>
      <c r="N85" s="134"/>
      <c r="O85" s="51">
        <f>(J66-J70)/J66</f>
        <v>0.79471598414795241</v>
      </c>
      <c r="P85" s="2"/>
    </row>
    <row r="86" spans="1:16" ht="15.75" thickBot="1" x14ac:dyDescent="0.3">
      <c r="A86" s="2"/>
      <c r="B86" s="44"/>
      <c r="C86" s="48" t="s">
        <v>55</v>
      </c>
      <c r="D86" s="36">
        <v>72.69</v>
      </c>
      <c r="E86" s="36">
        <v>68.44</v>
      </c>
      <c r="F86" s="37">
        <v>94.16</v>
      </c>
      <c r="G86" s="52">
        <v>5.5</v>
      </c>
      <c r="H86" s="29" t="s">
        <v>26</v>
      </c>
      <c r="I86" s="38">
        <v>212</v>
      </c>
      <c r="J86" s="38">
        <v>200</v>
      </c>
      <c r="K86" s="37">
        <f t="shared" ref="K86" si="3">I86-J86</f>
        <v>12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78.25</v>
      </c>
      <c r="E87" s="36">
        <v>65.819999999999993</v>
      </c>
      <c r="F87" s="37">
        <v>84.12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77.5</v>
      </c>
      <c r="E88" s="36">
        <v>55.91</v>
      </c>
      <c r="F88" s="37">
        <v>72.14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200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204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201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ht="15" customHeight="1" x14ac:dyDescent="0.25">
      <c r="A102" s="2"/>
      <c r="C102" s="128" t="s">
        <v>203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 t="s">
        <v>202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789</v>
      </c>
      <c r="G119" s="12"/>
      <c r="H119" s="12"/>
      <c r="I119" s="12"/>
      <c r="J119" s="108">
        <f>AVERAGE(F119:I119)</f>
        <v>789</v>
      </c>
      <c r="K119" s="109"/>
      <c r="M119" s="8">
        <v>2</v>
      </c>
      <c r="N119" s="106">
        <v>9.1999999999999993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402</v>
      </c>
      <c r="G120" s="12"/>
      <c r="H120" s="12"/>
      <c r="I120" s="12"/>
      <c r="J120" s="108">
        <f t="shared" ref="J120:J125" si="4">AVERAGE(F120:I120)</f>
        <v>402</v>
      </c>
      <c r="K120" s="109"/>
      <c r="M120" s="8">
        <v>3</v>
      </c>
      <c r="N120" s="106">
        <v>9.1</v>
      </c>
      <c r="O120" s="107"/>
      <c r="P120" s="2"/>
    </row>
    <row r="121" spans="1:16" x14ac:dyDescent="0.25">
      <c r="A121" s="2"/>
      <c r="C121" s="9" t="s">
        <v>13</v>
      </c>
      <c r="D121" s="11">
        <v>65.02</v>
      </c>
      <c r="E121" s="11">
        <v>8.9</v>
      </c>
      <c r="F121" s="11">
        <v>1128</v>
      </c>
      <c r="G121" s="11">
        <v>1131</v>
      </c>
      <c r="H121" s="11">
        <v>1117</v>
      </c>
      <c r="I121" s="11">
        <v>1102</v>
      </c>
      <c r="J121" s="108">
        <f t="shared" si="4"/>
        <v>1119.5</v>
      </c>
      <c r="K121" s="109"/>
      <c r="M121" s="8">
        <v>4</v>
      </c>
      <c r="N121" s="106">
        <v>8.3000000000000007</v>
      </c>
      <c r="O121" s="107"/>
      <c r="P121" s="2"/>
    </row>
    <row r="122" spans="1:16" x14ac:dyDescent="0.25">
      <c r="A122" s="2"/>
      <c r="C122" s="9" t="s">
        <v>14</v>
      </c>
      <c r="D122" s="11">
        <v>62.71</v>
      </c>
      <c r="E122" s="11">
        <v>8.8000000000000007</v>
      </c>
      <c r="F122" s="11">
        <v>525</v>
      </c>
      <c r="G122" s="11">
        <v>531</v>
      </c>
      <c r="H122" s="11">
        <v>537</v>
      </c>
      <c r="I122" s="11">
        <v>532</v>
      </c>
      <c r="J122" s="108">
        <f t="shared" si="4"/>
        <v>531.25</v>
      </c>
      <c r="K122" s="109"/>
      <c r="M122" s="8">
        <v>5</v>
      </c>
      <c r="N122" s="106">
        <v>9.3000000000000007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348</v>
      </c>
      <c r="G123" s="69">
        <v>339</v>
      </c>
      <c r="H123" s="69">
        <v>344</v>
      </c>
      <c r="I123" s="69">
        <v>333</v>
      </c>
      <c r="J123" s="108">
        <f t="shared" si="4"/>
        <v>341</v>
      </c>
      <c r="K123" s="109"/>
      <c r="M123" s="13">
        <v>6</v>
      </c>
      <c r="N123" s="110">
        <v>8.1999999999999993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179</v>
      </c>
      <c r="G124" s="69">
        <v>197</v>
      </c>
      <c r="H124" s="69">
        <v>199</v>
      </c>
      <c r="I124" s="69">
        <v>168</v>
      </c>
      <c r="J124" s="108">
        <f t="shared" si="4"/>
        <v>185.75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62.12</v>
      </c>
      <c r="E125" s="16">
        <v>8.4</v>
      </c>
      <c r="F125" s="16">
        <v>188</v>
      </c>
      <c r="G125" s="16">
        <v>194</v>
      </c>
      <c r="H125" s="16">
        <v>190</v>
      </c>
      <c r="I125" s="16">
        <v>161</v>
      </c>
      <c r="J125" s="112">
        <f t="shared" si="4"/>
        <v>183.25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9.07</v>
      </c>
      <c r="E128" s="11">
        <v>10.6</v>
      </c>
      <c r="F128" s="23">
        <v>1208</v>
      </c>
      <c r="G128" s="17"/>
      <c r="H128" s="24" t="s">
        <v>22</v>
      </c>
      <c r="I128" s="124">
        <v>5.94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68.09</v>
      </c>
      <c r="E129" s="11"/>
      <c r="F129" s="23">
        <v>202</v>
      </c>
      <c r="G129" s="17"/>
      <c r="H129" s="28" t="s">
        <v>26</v>
      </c>
      <c r="I129" s="126">
        <v>5.38</v>
      </c>
      <c r="J129" s="126"/>
      <c r="K129" s="127"/>
      <c r="M129" s="29">
        <v>6.9</v>
      </c>
      <c r="N129" s="30">
        <v>62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66.67</v>
      </c>
      <c r="E131" s="11"/>
      <c r="F131" s="23">
        <v>170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64.91</v>
      </c>
      <c r="E132" s="11"/>
      <c r="F132" s="23">
        <v>179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5.4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77.010000000000005</v>
      </c>
      <c r="E133" s="11"/>
      <c r="F133" s="23">
        <v>2209</v>
      </c>
      <c r="G133" s="17"/>
      <c r="H133" s="114">
        <v>4</v>
      </c>
      <c r="I133" s="116">
        <v>517</v>
      </c>
      <c r="J133" s="116">
        <v>333</v>
      </c>
      <c r="K133" s="118">
        <f>((I133-J133)/I133)</f>
        <v>0.35589941972920697</v>
      </c>
      <c r="M133" s="13">
        <v>2</v>
      </c>
      <c r="N133" s="38">
        <v>5.0999999999999996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74.47</v>
      </c>
      <c r="E134" s="11">
        <v>7.6</v>
      </c>
      <c r="F134" s="23">
        <v>492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487</v>
      </c>
      <c r="G135" s="17"/>
      <c r="H135" s="114">
        <v>9</v>
      </c>
      <c r="I135" s="116">
        <v>523</v>
      </c>
      <c r="J135" s="116">
        <v>100</v>
      </c>
      <c r="K135" s="118">
        <f>((I135-J135)/I135)</f>
        <v>0.80879541108986619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77.13</v>
      </c>
      <c r="E136" s="11">
        <v>7.3</v>
      </c>
      <c r="F136" s="23">
        <v>1090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0.52545779365788303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1041</v>
      </c>
      <c r="G137" s="17"/>
      <c r="M137" s="122" t="s">
        <v>44</v>
      </c>
      <c r="N137" s="123"/>
      <c r="O137" s="40">
        <f>(J122-J123)/J122</f>
        <v>0.35811764705882354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0.45527859237536655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1.3458950201884253E-2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91.08</v>
      </c>
      <c r="E140" s="36"/>
      <c r="F140" s="37"/>
      <c r="G140" s="49"/>
      <c r="H140" s="50" t="s">
        <v>22</v>
      </c>
      <c r="I140" s="36">
        <v>555</v>
      </c>
      <c r="J140" s="36">
        <v>477</v>
      </c>
      <c r="K140" s="37">
        <f>I140-J140</f>
        <v>78</v>
      </c>
      <c r="M140" s="133" t="s">
        <v>54</v>
      </c>
      <c r="N140" s="134"/>
      <c r="O140" s="51">
        <f>(J121-J125)/J121</f>
        <v>0.83631085305940156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68.290000000000006</v>
      </c>
      <c r="F141" s="37">
        <v>93.36</v>
      </c>
      <c r="G141" s="52">
        <v>5.2</v>
      </c>
      <c r="H141" s="29" t="s">
        <v>26</v>
      </c>
      <c r="I141" s="38">
        <v>226</v>
      </c>
      <c r="J141" s="38">
        <v>211</v>
      </c>
      <c r="K141" s="37">
        <f t="shared" ref="K141" si="5"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80.650000000000006</v>
      </c>
      <c r="E142" s="36">
        <v>68.14</v>
      </c>
      <c r="F142" s="37">
        <v>84.49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75.650000000000006</v>
      </c>
      <c r="E143" s="36">
        <v>54.63</v>
      </c>
      <c r="F143" s="37">
        <v>72.22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54.66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90.77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205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209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206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207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208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 t="s">
        <v>210</v>
      </c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 t="s">
        <v>211</v>
      </c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F465-97F4-4AAA-AC4D-FD0179689991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1255.5833333333333</v>
      </c>
    </row>
    <row r="7" spans="1:19" x14ac:dyDescent="0.25">
      <c r="A7" s="2"/>
      <c r="C7" s="9" t="s">
        <v>11</v>
      </c>
      <c r="D7" s="10"/>
      <c r="E7" s="10"/>
      <c r="F7" s="11">
        <v>781</v>
      </c>
      <c r="G7" s="12"/>
      <c r="H7" s="12"/>
      <c r="I7" s="12"/>
      <c r="J7" s="108">
        <f>AVERAGE(F7:I7)</f>
        <v>781</v>
      </c>
      <c r="K7" s="109"/>
      <c r="M7" s="8">
        <v>2</v>
      </c>
      <c r="N7" s="106">
        <v>9.4</v>
      </c>
      <c r="O7" s="107"/>
      <c r="P7" s="2"/>
      <c r="R7" s="60" t="s">
        <v>22</v>
      </c>
      <c r="S7" s="141">
        <f>AVERAGE(J10,J67,J122)</f>
        <v>650.91666666666663</v>
      </c>
    </row>
    <row r="8" spans="1:19" x14ac:dyDescent="0.25">
      <c r="A8" s="2"/>
      <c r="C8" s="9" t="s">
        <v>12</v>
      </c>
      <c r="D8" s="10"/>
      <c r="E8" s="10"/>
      <c r="F8" s="11">
        <v>451</v>
      </c>
      <c r="G8" s="12"/>
      <c r="H8" s="12"/>
      <c r="I8" s="12"/>
      <c r="J8" s="108">
        <f t="shared" ref="J8:J13" si="0">AVERAGE(F8:I8)</f>
        <v>451</v>
      </c>
      <c r="K8" s="109"/>
      <c r="M8" s="8">
        <v>3</v>
      </c>
      <c r="N8" s="106">
        <v>9.1999999999999993</v>
      </c>
      <c r="O8" s="107"/>
      <c r="P8" s="2"/>
      <c r="R8" s="60" t="s">
        <v>26</v>
      </c>
      <c r="S8" s="142">
        <f>AVERAGE(J13,J70,J125)</f>
        <v>185.33333333333334</v>
      </c>
    </row>
    <row r="9" spans="1:19" x14ac:dyDescent="0.25">
      <c r="A9" s="2"/>
      <c r="C9" s="9" t="s">
        <v>13</v>
      </c>
      <c r="D9" s="11">
        <v>56.86</v>
      </c>
      <c r="E9" s="11">
        <v>8.3000000000000007</v>
      </c>
      <c r="F9" s="11">
        <v>1206</v>
      </c>
      <c r="G9" s="11">
        <v>1198</v>
      </c>
      <c r="H9" s="11">
        <v>1177</v>
      </c>
      <c r="I9" s="11">
        <v>1165</v>
      </c>
      <c r="J9" s="108">
        <f t="shared" si="0"/>
        <v>1186.5</v>
      </c>
      <c r="K9" s="109"/>
      <c r="M9" s="8">
        <v>4</v>
      </c>
      <c r="N9" s="106">
        <v>8.3000000000000007</v>
      </c>
      <c r="O9" s="107"/>
      <c r="P9" s="2"/>
      <c r="R9" s="143" t="s">
        <v>623</v>
      </c>
      <c r="S9" s="144">
        <f>S6-S8</f>
        <v>1070.25</v>
      </c>
    </row>
    <row r="10" spans="1:19" x14ac:dyDescent="0.25">
      <c r="A10" s="2"/>
      <c r="C10" s="9" t="s">
        <v>14</v>
      </c>
      <c r="D10" s="11">
        <v>63.33</v>
      </c>
      <c r="E10" s="11">
        <v>8.8000000000000007</v>
      </c>
      <c r="F10" s="11">
        <v>581</v>
      </c>
      <c r="G10" s="11">
        <v>562</v>
      </c>
      <c r="H10" s="11">
        <v>611</v>
      </c>
      <c r="I10" s="11">
        <v>635</v>
      </c>
      <c r="J10" s="108">
        <f t="shared" si="0"/>
        <v>597.25</v>
      </c>
      <c r="K10" s="109"/>
      <c r="M10" s="8">
        <v>5</v>
      </c>
      <c r="N10" s="106">
        <v>9.8000000000000007</v>
      </c>
      <c r="O10" s="107"/>
      <c r="P10" s="2"/>
      <c r="R10" s="143" t="s">
        <v>624</v>
      </c>
      <c r="S10" s="145">
        <f>S7-S8</f>
        <v>465.58333333333326</v>
      </c>
    </row>
    <row r="11" spans="1:19" ht="15.75" thickBot="1" x14ac:dyDescent="0.3">
      <c r="A11" s="2"/>
      <c r="C11" s="9" t="s">
        <v>15</v>
      </c>
      <c r="D11" s="11"/>
      <c r="E11" s="11"/>
      <c r="F11" s="11">
        <v>340</v>
      </c>
      <c r="G11" s="69">
        <v>306</v>
      </c>
      <c r="H11" s="69">
        <v>336</v>
      </c>
      <c r="I11" s="69">
        <v>341</v>
      </c>
      <c r="J11" s="108">
        <f t="shared" si="0"/>
        <v>330.75</v>
      </c>
      <c r="K11" s="109"/>
      <c r="M11" s="13">
        <v>6</v>
      </c>
      <c r="N11" s="110">
        <v>8.4</v>
      </c>
      <c r="O11" s="111"/>
      <c r="P11" s="2"/>
      <c r="R11" s="146" t="s">
        <v>625</v>
      </c>
      <c r="S11" s="147">
        <f>S9/S6</f>
        <v>0.85239264618039434</v>
      </c>
    </row>
    <row r="12" spans="1:19" x14ac:dyDescent="0.25">
      <c r="A12" s="2"/>
      <c r="C12" s="9" t="s">
        <v>16</v>
      </c>
      <c r="D12" s="11"/>
      <c r="E12" s="11"/>
      <c r="F12" s="11">
        <v>174</v>
      </c>
      <c r="G12" s="69">
        <v>180</v>
      </c>
      <c r="H12" s="69">
        <v>191</v>
      </c>
      <c r="I12" s="69">
        <v>179</v>
      </c>
      <c r="J12" s="108">
        <f t="shared" si="0"/>
        <v>181</v>
      </c>
      <c r="K12" s="109"/>
      <c r="P12" s="2"/>
      <c r="R12" s="146" t="s">
        <v>626</v>
      </c>
      <c r="S12" s="148">
        <f>S10/S7</f>
        <v>0.71527333247983604</v>
      </c>
    </row>
    <row r="13" spans="1:19" ht="15.75" thickBot="1" x14ac:dyDescent="0.3">
      <c r="A13" s="2"/>
      <c r="C13" s="15" t="s">
        <v>17</v>
      </c>
      <c r="D13" s="16">
        <v>62.96</v>
      </c>
      <c r="E13" s="16">
        <v>8.6</v>
      </c>
      <c r="F13" s="16">
        <v>166</v>
      </c>
      <c r="G13" s="16">
        <v>175</v>
      </c>
      <c r="H13" s="16">
        <v>187</v>
      </c>
      <c r="I13" s="16">
        <v>174</v>
      </c>
      <c r="J13" s="112">
        <f t="shared" si="0"/>
        <v>175.5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 t="s">
        <v>75</v>
      </c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13.01</v>
      </c>
      <c r="E16" s="11">
        <v>11</v>
      </c>
      <c r="F16" s="23">
        <v>1088</v>
      </c>
      <c r="G16" s="17"/>
      <c r="H16" s="24" t="s">
        <v>22</v>
      </c>
      <c r="I16" s="124">
        <v>5.64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67.77</v>
      </c>
      <c r="E17" s="11"/>
      <c r="F17" s="23">
        <v>177</v>
      </c>
      <c r="G17" s="17"/>
      <c r="H17" s="28" t="s">
        <v>26</v>
      </c>
      <c r="I17" s="126">
        <v>4.88</v>
      </c>
      <c r="J17" s="126"/>
      <c r="K17" s="127"/>
      <c r="M17" s="29">
        <v>7.1</v>
      </c>
      <c r="N17" s="30">
        <v>58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65.87</v>
      </c>
      <c r="E19" s="11"/>
      <c r="F19" s="23">
        <v>174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65.84</v>
      </c>
      <c r="E20" s="11"/>
      <c r="F20" s="23">
        <v>170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75.349999999999994</v>
      </c>
      <c r="E21" s="11"/>
      <c r="F21" s="23">
        <v>2080</v>
      </c>
      <c r="G21" s="17"/>
      <c r="H21" s="114"/>
      <c r="I21" s="116"/>
      <c r="J21" s="116"/>
      <c r="K21" s="118" t="e">
        <f>((I21-J21)/I21)</f>
        <v>#DIV/0!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75.12</v>
      </c>
      <c r="E22" s="11">
        <v>7.4</v>
      </c>
      <c r="F22" s="23">
        <v>474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466</v>
      </c>
      <c r="G23" s="17"/>
      <c r="H23" s="114"/>
      <c r="I23" s="116"/>
      <c r="J23" s="116"/>
      <c r="K23" s="118" t="e">
        <f>((I23-J23)/I23)</f>
        <v>#DIV/0!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76.95</v>
      </c>
      <c r="E24" s="11">
        <v>7.1</v>
      </c>
      <c r="F24" s="23">
        <v>998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0.49662873999157187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974</v>
      </c>
      <c r="G25" s="17"/>
      <c r="M25" s="122" t="s">
        <v>44</v>
      </c>
      <c r="N25" s="123"/>
      <c r="O25" s="40">
        <f>(J10-J11)/J10</f>
        <v>0.44621180410213479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0.45275888133030989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3.0386740331491711E-2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91.27</v>
      </c>
      <c r="E28" s="36"/>
      <c r="F28" s="37"/>
      <c r="G28" s="49"/>
      <c r="H28" s="50" t="s">
        <v>22</v>
      </c>
      <c r="I28" s="36">
        <v>596</v>
      </c>
      <c r="J28" s="36">
        <v>544</v>
      </c>
      <c r="K28" s="37">
        <f>I28-J28</f>
        <v>52</v>
      </c>
      <c r="M28" s="133" t="s">
        <v>54</v>
      </c>
      <c r="N28" s="134"/>
      <c r="O28" s="51">
        <f>(J9-J13)/J9</f>
        <v>0.85208596713021489</v>
      </c>
      <c r="P28" s="2"/>
    </row>
    <row r="29" spans="1:16" ht="15.75" thickBot="1" x14ac:dyDescent="0.3">
      <c r="A29" s="2"/>
      <c r="B29" s="44"/>
      <c r="C29" s="48" t="s">
        <v>55</v>
      </c>
      <c r="D29" s="36">
        <v>74.55</v>
      </c>
      <c r="E29" s="36">
        <v>70.31</v>
      </c>
      <c r="F29" s="37">
        <v>94.32</v>
      </c>
      <c r="G29" s="52">
        <v>5.0999999999999996</v>
      </c>
      <c r="H29" s="29" t="s">
        <v>26</v>
      </c>
      <c r="I29" s="38">
        <v>180</v>
      </c>
      <c r="J29" s="38">
        <v>148</v>
      </c>
      <c r="K29" s="37">
        <f t="shared" ref="K29" si="1">I29-J29</f>
        <v>32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78.849999999999994</v>
      </c>
      <c r="E30" s="36">
        <v>65.64</v>
      </c>
      <c r="F30" s="37">
        <v>83.25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76.150000000000006</v>
      </c>
      <c r="E31" s="36">
        <v>55.44</v>
      </c>
      <c r="F31" s="37">
        <v>72.81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53.11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212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213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214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215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216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217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759</v>
      </c>
      <c r="G64" s="12"/>
      <c r="H64" s="12"/>
      <c r="I64" s="12"/>
      <c r="J64" s="108">
        <f>AVERAGE(F64:I64)</f>
        <v>759</v>
      </c>
      <c r="K64" s="109"/>
      <c r="M64" s="8">
        <v>2</v>
      </c>
      <c r="N64" s="106">
        <v>9.1999999999999993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399</v>
      </c>
      <c r="G65" s="12"/>
      <c r="H65" s="12"/>
      <c r="I65" s="12"/>
      <c r="J65" s="108">
        <f t="shared" ref="J65:J70" si="2">AVERAGE(F65:I65)</f>
        <v>399</v>
      </c>
      <c r="K65" s="109"/>
      <c r="M65" s="8">
        <v>3</v>
      </c>
      <c r="N65" s="106">
        <v>8.8000000000000007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62.91</v>
      </c>
      <c r="E66" s="11">
        <v>8.6</v>
      </c>
      <c r="F66" s="11">
        <v>1220</v>
      </c>
      <c r="G66" s="11">
        <v>1395</v>
      </c>
      <c r="H66" s="11">
        <v>1346</v>
      </c>
      <c r="I66" s="11">
        <v>1261</v>
      </c>
      <c r="J66" s="108">
        <f t="shared" si="2"/>
        <v>1305.5</v>
      </c>
      <c r="K66" s="109"/>
      <c r="M66" s="8">
        <v>4</v>
      </c>
      <c r="N66" s="106">
        <v>7.7</v>
      </c>
      <c r="O66" s="107"/>
      <c r="P66" s="2"/>
    </row>
    <row r="67" spans="1:16" ht="15" customHeight="1" x14ac:dyDescent="0.25">
      <c r="A67" s="2"/>
      <c r="C67" s="9" t="s">
        <v>14</v>
      </c>
      <c r="D67" s="11">
        <v>62.09</v>
      </c>
      <c r="E67" s="11">
        <v>8.6999999999999993</v>
      </c>
      <c r="F67" s="11">
        <v>632</v>
      </c>
      <c r="G67" s="11">
        <v>596</v>
      </c>
      <c r="H67" s="11">
        <v>693</v>
      </c>
      <c r="I67" s="11">
        <v>713</v>
      </c>
      <c r="J67" s="108">
        <f t="shared" si="2"/>
        <v>658.5</v>
      </c>
      <c r="K67" s="109"/>
      <c r="M67" s="8">
        <v>5</v>
      </c>
      <c r="N67" s="106">
        <v>9.1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324</v>
      </c>
      <c r="G68" s="69">
        <v>277</v>
      </c>
      <c r="H68" s="69">
        <v>371</v>
      </c>
      <c r="I68" s="69">
        <v>350</v>
      </c>
      <c r="J68" s="108">
        <f t="shared" si="2"/>
        <v>330.5</v>
      </c>
      <c r="K68" s="109"/>
      <c r="M68" s="13">
        <v>6</v>
      </c>
      <c r="N68" s="110">
        <v>7.7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168</v>
      </c>
      <c r="G69" s="69">
        <v>174</v>
      </c>
      <c r="H69" s="69">
        <v>189</v>
      </c>
      <c r="I69" s="69">
        <v>204</v>
      </c>
      <c r="J69" s="108">
        <f t="shared" si="2"/>
        <v>183.75</v>
      </c>
      <c r="K69" s="109"/>
      <c r="P69" s="2"/>
    </row>
    <row r="70" spans="1:16" ht="15.75" thickBot="1" x14ac:dyDescent="0.3">
      <c r="A70" s="2"/>
      <c r="C70" s="15" t="s">
        <v>17</v>
      </c>
      <c r="D70" s="16">
        <v>61.44</v>
      </c>
      <c r="E70" s="16">
        <v>8.5</v>
      </c>
      <c r="F70" s="16">
        <v>170</v>
      </c>
      <c r="G70" s="16">
        <v>177</v>
      </c>
      <c r="H70" s="16">
        <v>176</v>
      </c>
      <c r="I70" s="16">
        <v>200</v>
      </c>
      <c r="J70" s="112">
        <f t="shared" si="2"/>
        <v>180.75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9.2799999999999994</v>
      </c>
      <c r="E73" s="11">
        <v>10.7</v>
      </c>
      <c r="F73" s="23">
        <v>886</v>
      </c>
      <c r="G73" s="17"/>
      <c r="H73" s="24" t="s">
        <v>22</v>
      </c>
      <c r="I73" s="124">
        <v>5.53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66.77</v>
      </c>
      <c r="E74" s="11"/>
      <c r="F74" s="23">
        <v>173</v>
      </c>
      <c r="G74" s="17"/>
      <c r="H74" s="28" t="s">
        <v>26</v>
      </c>
      <c r="I74" s="126">
        <v>5.21</v>
      </c>
      <c r="J74" s="126"/>
      <c r="K74" s="127"/>
      <c r="M74" s="29">
        <v>7.1</v>
      </c>
      <c r="N74" s="30">
        <v>130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63.16</v>
      </c>
      <c r="E76" s="11"/>
      <c r="F76" s="23">
        <v>176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62.97</v>
      </c>
      <c r="E77" s="11"/>
      <c r="F77" s="23">
        <v>171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79.739999999999995</v>
      </c>
      <c r="E78" s="11"/>
      <c r="F78" s="23">
        <v>1819</v>
      </c>
      <c r="G78" s="17"/>
      <c r="H78" s="114"/>
      <c r="I78" s="116"/>
      <c r="J78" s="116"/>
      <c r="K78" s="118" t="e">
        <f>((I78-J78)/I78)</f>
        <v>#DIV/0!</v>
      </c>
      <c r="M78" s="13">
        <v>2</v>
      </c>
      <c r="N78" s="38">
        <v>5.6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76.33</v>
      </c>
      <c r="E79" s="11">
        <v>8.1999999999999993</v>
      </c>
      <c r="F79" s="23">
        <v>566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547</v>
      </c>
      <c r="G80" s="17"/>
      <c r="H80" s="114"/>
      <c r="I80" s="116"/>
      <c r="J80" s="116"/>
      <c r="K80" s="118" t="e">
        <f>((I80-J80)/I80)</f>
        <v>#DIV/0!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76.64</v>
      </c>
      <c r="E81" s="11">
        <v>7.6</v>
      </c>
      <c r="F81" s="23">
        <v>1157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0.49559555725775567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1043</v>
      </c>
      <c r="G82" s="17"/>
      <c r="M82" s="122" t="s">
        <v>44</v>
      </c>
      <c r="N82" s="123"/>
      <c r="O82" s="40">
        <f>(J67-J68)/J67</f>
        <v>0.49810174639331817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0.44402420574886536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1.6326530612244899E-2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91.55</v>
      </c>
      <c r="E85" s="36"/>
      <c r="F85" s="37"/>
      <c r="G85" s="49"/>
      <c r="H85" s="50" t="s">
        <v>22</v>
      </c>
      <c r="I85" s="36">
        <v>379</v>
      </c>
      <c r="J85" s="36">
        <v>330</v>
      </c>
      <c r="K85" s="37">
        <f>I85-J85</f>
        <v>49</v>
      </c>
      <c r="M85" s="133" t="s">
        <v>54</v>
      </c>
      <c r="N85" s="134"/>
      <c r="O85" s="51">
        <f>(J66-J70)/J66</f>
        <v>0.86154729988510148</v>
      </c>
      <c r="P85" s="2"/>
    </row>
    <row r="86" spans="1:16" ht="15.75" thickBot="1" x14ac:dyDescent="0.3">
      <c r="A86" s="2"/>
      <c r="B86" s="44"/>
      <c r="C86" s="48" t="s">
        <v>55</v>
      </c>
      <c r="D86" s="36">
        <v>73.150000000000006</v>
      </c>
      <c r="E86" s="36">
        <v>68.819999999999993</v>
      </c>
      <c r="F86" s="37">
        <v>94.08</v>
      </c>
      <c r="G86" s="52">
        <v>5.5</v>
      </c>
      <c r="H86" s="29" t="s">
        <v>26</v>
      </c>
      <c r="I86" s="38">
        <v>202</v>
      </c>
      <c r="J86" s="38">
        <v>185</v>
      </c>
      <c r="K86" s="37">
        <f t="shared" ref="K86" si="3"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78.25</v>
      </c>
      <c r="E87" s="36">
        <v>65.94</v>
      </c>
      <c r="F87" s="37">
        <v>84.27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77.95</v>
      </c>
      <c r="E88" s="36">
        <v>56.31</v>
      </c>
      <c r="F88" s="37">
        <v>72.239999999999995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53.15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218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219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220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221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 t="s">
        <v>222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771</v>
      </c>
      <c r="G119" s="12"/>
      <c r="H119" s="12"/>
      <c r="I119" s="12"/>
      <c r="J119" s="108">
        <f>AVERAGE(F119:I119)</f>
        <v>771</v>
      </c>
      <c r="K119" s="109"/>
      <c r="M119" s="8">
        <v>2</v>
      </c>
      <c r="N119" s="106">
        <v>9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430</v>
      </c>
      <c r="G120" s="12"/>
      <c r="H120" s="12"/>
      <c r="I120" s="12"/>
      <c r="J120" s="108">
        <f t="shared" ref="J120:J125" si="4">AVERAGE(F120:I120)</f>
        <v>430</v>
      </c>
      <c r="K120" s="109"/>
      <c r="M120" s="8">
        <v>3</v>
      </c>
      <c r="N120" s="106">
        <v>8.9</v>
      </c>
      <c r="O120" s="107"/>
      <c r="P120" s="2"/>
    </row>
    <row r="121" spans="1:16" x14ac:dyDescent="0.25">
      <c r="A121" s="2"/>
      <c r="C121" s="9" t="s">
        <v>13</v>
      </c>
      <c r="D121" s="11">
        <v>67.37</v>
      </c>
      <c r="E121" s="11">
        <v>9.1</v>
      </c>
      <c r="F121" s="11">
        <v>1235</v>
      </c>
      <c r="G121" s="11">
        <v>1221</v>
      </c>
      <c r="H121" s="11">
        <v>1345</v>
      </c>
      <c r="I121" s="11">
        <v>1298</v>
      </c>
      <c r="J121" s="108">
        <f t="shared" si="4"/>
        <v>1274.75</v>
      </c>
      <c r="K121" s="109"/>
      <c r="M121" s="8">
        <v>4</v>
      </c>
      <c r="N121" s="106">
        <v>8</v>
      </c>
      <c r="O121" s="107"/>
      <c r="P121" s="2"/>
    </row>
    <row r="122" spans="1:16" x14ac:dyDescent="0.25">
      <c r="A122" s="2"/>
      <c r="C122" s="9" t="s">
        <v>14</v>
      </c>
      <c r="D122" s="11">
        <v>63.05</v>
      </c>
      <c r="E122" s="11">
        <v>8.5</v>
      </c>
      <c r="F122" s="11">
        <v>686</v>
      </c>
      <c r="G122" s="11">
        <v>671</v>
      </c>
      <c r="H122" s="11">
        <v>730</v>
      </c>
      <c r="I122" s="11">
        <v>701</v>
      </c>
      <c r="J122" s="108">
        <f t="shared" si="4"/>
        <v>697</v>
      </c>
      <c r="K122" s="109"/>
      <c r="M122" s="8">
        <v>5</v>
      </c>
      <c r="N122" s="106">
        <v>8.8000000000000007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320</v>
      </c>
      <c r="G123" s="69">
        <v>341</v>
      </c>
      <c r="H123" s="69">
        <v>331</v>
      </c>
      <c r="I123" s="69">
        <v>323</v>
      </c>
      <c r="J123" s="108">
        <f t="shared" si="4"/>
        <v>328.75</v>
      </c>
      <c r="K123" s="109"/>
      <c r="M123" s="13">
        <v>6</v>
      </c>
      <c r="N123" s="110">
        <v>7.9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198</v>
      </c>
      <c r="G124" s="69">
        <v>196</v>
      </c>
      <c r="H124" s="69">
        <v>201</v>
      </c>
      <c r="I124" s="69">
        <v>205</v>
      </c>
      <c r="J124" s="108">
        <f t="shared" si="4"/>
        <v>200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62.16</v>
      </c>
      <c r="E125" s="16">
        <v>8.1999999999999993</v>
      </c>
      <c r="F125" s="16">
        <v>196</v>
      </c>
      <c r="G125" s="16">
        <v>194</v>
      </c>
      <c r="H125" s="16">
        <v>203</v>
      </c>
      <c r="I125" s="16">
        <v>206</v>
      </c>
      <c r="J125" s="112">
        <f t="shared" si="4"/>
        <v>199.75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13.01</v>
      </c>
      <c r="E128" s="11">
        <v>10.5</v>
      </c>
      <c r="F128" s="23">
        <v>1298</v>
      </c>
      <c r="G128" s="17"/>
      <c r="H128" s="24" t="s">
        <v>22</v>
      </c>
      <c r="I128" s="124">
        <v>5.72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67.150000000000006</v>
      </c>
      <c r="E129" s="11"/>
      <c r="F129" s="23">
        <v>185</v>
      </c>
      <c r="G129" s="17"/>
      <c r="H129" s="28" t="s">
        <v>26</v>
      </c>
      <c r="I129" s="126">
        <v>5.38</v>
      </c>
      <c r="J129" s="126"/>
      <c r="K129" s="127"/>
      <c r="M129" s="29">
        <v>6.9</v>
      </c>
      <c r="N129" s="30">
        <v>44</v>
      </c>
      <c r="O129" s="31"/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68.760000000000005</v>
      </c>
      <c r="E131" s="11"/>
      <c r="F131" s="23">
        <v>182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66.08</v>
      </c>
      <c r="E132" s="11"/>
      <c r="F132" s="23">
        <v>180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77.849999999999994</v>
      </c>
      <c r="E133" s="11"/>
      <c r="F133" s="23">
        <v>1897</v>
      </c>
      <c r="G133" s="17"/>
      <c r="H133" s="114"/>
      <c r="I133" s="116"/>
      <c r="J133" s="116"/>
      <c r="K133" s="118" t="e">
        <f>((I133-J133)/I133)</f>
        <v>#DIV/0!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75.930000000000007</v>
      </c>
      <c r="E134" s="11">
        <v>7.9</v>
      </c>
      <c r="F134" s="23">
        <v>555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540</v>
      </c>
      <c r="G135" s="17"/>
      <c r="H135" s="114">
        <v>7</v>
      </c>
      <c r="I135" s="116">
        <v>355</v>
      </c>
      <c r="J135" s="116">
        <v>188</v>
      </c>
      <c r="K135" s="118">
        <f>((I135-J135)/I135)</f>
        <v>0.47042253521126759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76.86</v>
      </c>
      <c r="E136" s="11">
        <v>7.3</v>
      </c>
      <c r="F136" s="23">
        <v>1110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0.4532261227691704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1091</v>
      </c>
      <c r="G137" s="17"/>
      <c r="M137" s="122" t="s">
        <v>44</v>
      </c>
      <c r="N137" s="123"/>
      <c r="O137" s="40">
        <f>(J122-J123)/J122</f>
        <v>0.52833572453371591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0.39163498098859317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1.25E-3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</v>
      </c>
      <c r="E140" s="36"/>
      <c r="F140" s="37"/>
      <c r="G140" s="49"/>
      <c r="H140" s="50" t="s">
        <v>22</v>
      </c>
      <c r="I140" s="36">
        <v>397</v>
      </c>
      <c r="J140" s="36">
        <v>358</v>
      </c>
      <c r="K140" s="37">
        <f>I140-J140</f>
        <v>39</v>
      </c>
      <c r="M140" s="133" t="s">
        <v>54</v>
      </c>
      <c r="N140" s="134"/>
      <c r="O140" s="51">
        <f>(J121-J125)/J121</f>
        <v>0.84330260835457937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72.75</v>
      </c>
      <c r="E141" s="36">
        <v>68.599999999999994</v>
      </c>
      <c r="F141" s="37">
        <v>94.3</v>
      </c>
      <c r="G141" s="52">
        <v>5.3</v>
      </c>
      <c r="H141" s="29" t="s">
        <v>26</v>
      </c>
      <c r="I141" s="38">
        <v>241</v>
      </c>
      <c r="J141" s="38">
        <v>213</v>
      </c>
      <c r="K141" s="37">
        <f t="shared" ref="K141" si="5">I141-J141</f>
        <v>28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78.8</v>
      </c>
      <c r="E142" s="36">
        <v>66.3</v>
      </c>
      <c r="F142" s="37">
        <v>84.14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76.900000000000006</v>
      </c>
      <c r="E143" s="36">
        <v>55.7</v>
      </c>
      <c r="F143" s="37">
        <v>72.430000000000007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52.8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223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224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225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226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227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228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ht="15" customHeight="1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3220-C0CD-4130-9C03-DE9B6828D68A}">
  <dimension ref="A1:X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1092.0833333333333</v>
      </c>
    </row>
    <row r="7" spans="1:19" x14ac:dyDescent="0.25">
      <c r="A7" s="2"/>
      <c r="C7" s="9" t="s">
        <v>11</v>
      </c>
      <c r="D7" s="10"/>
      <c r="E7" s="10"/>
      <c r="F7" s="11">
        <v>786</v>
      </c>
      <c r="G7" s="12"/>
      <c r="H7" s="12"/>
      <c r="I7" s="12"/>
      <c r="J7" s="108">
        <f>AVERAGE(F7:I7)</f>
        <v>786</v>
      </c>
      <c r="K7" s="109"/>
      <c r="M7" s="8">
        <v>2</v>
      </c>
      <c r="N7" s="106">
        <v>8.9</v>
      </c>
      <c r="O7" s="107"/>
      <c r="P7" s="2"/>
      <c r="R7" s="60" t="s">
        <v>22</v>
      </c>
      <c r="S7" s="141">
        <f>AVERAGE(J10,J67,J122)</f>
        <v>601.16666666666663</v>
      </c>
    </row>
    <row r="8" spans="1:19" x14ac:dyDescent="0.25">
      <c r="A8" s="2"/>
      <c r="C8" s="9" t="s">
        <v>12</v>
      </c>
      <c r="D8" s="10"/>
      <c r="E8" s="10"/>
      <c r="F8" s="11">
        <v>477</v>
      </c>
      <c r="G8" s="12"/>
      <c r="H8" s="12"/>
      <c r="I8" s="12"/>
      <c r="J8" s="108">
        <f t="shared" ref="J8:J13" si="0">AVERAGE(F8:I8)</f>
        <v>477</v>
      </c>
      <c r="K8" s="109"/>
      <c r="M8" s="8">
        <v>3</v>
      </c>
      <c r="N8" s="106">
        <v>9.3000000000000007</v>
      </c>
      <c r="O8" s="107"/>
      <c r="P8" s="2"/>
      <c r="R8" s="60" t="s">
        <v>26</v>
      </c>
      <c r="S8" s="142">
        <f>AVERAGE(J13,J70,J125)</f>
        <v>241.33333333333334</v>
      </c>
    </row>
    <row r="9" spans="1:19" x14ac:dyDescent="0.25">
      <c r="A9" s="2"/>
      <c r="C9" s="9" t="s">
        <v>13</v>
      </c>
      <c r="D9" s="11">
        <v>66.16</v>
      </c>
      <c r="E9" s="11">
        <v>8.6999999999999993</v>
      </c>
      <c r="F9" s="11">
        <v>1051</v>
      </c>
      <c r="G9" s="11">
        <v>1166</v>
      </c>
      <c r="H9" s="11">
        <v>1068</v>
      </c>
      <c r="I9" s="11">
        <v>1072</v>
      </c>
      <c r="J9" s="108">
        <f t="shared" si="0"/>
        <v>1089.25</v>
      </c>
      <c r="K9" s="109"/>
      <c r="M9" s="8">
        <v>4</v>
      </c>
      <c r="N9" s="106">
        <v>7.5</v>
      </c>
      <c r="O9" s="107"/>
      <c r="P9" s="2"/>
      <c r="R9" s="143" t="s">
        <v>623</v>
      </c>
      <c r="S9" s="144">
        <f>S6-S8</f>
        <v>850.74999999999989</v>
      </c>
    </row>
    <row r="10" spans="1:19" x14ac:dyDescent="0.25">
      <c r="A10" s="2"/>
      <c r="C10" s="9" t="s">
        <v>14</v>
      </c>
      <c r="D10" s="11">
        <v>63.93</v>
      </c>
      <c r="E10" s="11">
        <v>8.6</v>
      </c>
      <c r="F10" s="11">
        <v>661</v>
      </c>
      <c r="G10" s="11">
        <v>577</v>
      </c>
      <c r="H10" s="11">
        <v>614</v>
      </c>
      <c r="I10" s="11">
        <v>600</v>
      </c>
      <c r="J10" s="108">
        <f t="shared" si="0"/>
        <v>613</v>
      </c>
      <c r="K10" s="109"/>
      <c r="M10" s="8">
        <v>5</v>
      </c>
      <c r="N10" s="106">
        <v>9.5</v>
      </c>
      <c r="O10" s="107"/>
      <c r="P10" s="2"/>
      <c r="R10" s="143" t="s">
        <v>624</v>
      </c>
      <c r="S10" s="145">
        <f>S7-S8</f>
        <v>359.83333333333326</v>
      </c>
    </row>
    <row r="11" spans="1:19" ht="15.75" thickBot="1" x14ac:dyDescent="0.3">
      <c r="A11" s="2"/>
      <c r="C11" s="9" t="s">
        <v>15</v>
      </c>
      <c r="D11" s="11"/>
      <c r="E11" s="11"/>
      <c r="F11" s="11">
        <v>404</v>
      </c>
      <c r="G11" s="69">
        <v>340</v>
      </c>
      <c r="H11" s="69">
        <v>403</v>
      </c>
      <c r="I11" s="69">
        <v>416</v>
      </c>
      <c r="J11" s="108">
        <f t="shared" si="0"/>
        <v>390.75</v>
      </c>
      <c r="K11" s="109"/>
      <c r="M11" s="13">
        <v>6</v>
      </c>
      <c r="N11" s="110">
        <v>8.1</v>
      </c>
      <c r="O11" s="111"/>
      <c r="P11" s="2"/>
      <c r="R11" s="146" t="s">
        <v>625</v>
      </c>
      <c r="S11" s="147">
        <f>S9/S6</f>
        <v>0.77901564288439518</v>
      </c>
    </row>
    <row r="12" spans="1:19" x14ac:dyDescent="0.25">
      <c r="A12" s="2"/>
      <c r="C12" s="9" t="s">
        <v>16</v>
      </c>
      <c r="D12" s="11"/>
      <c r="E12" s="11"/>
      <c r="F12" s="11">
        <v>266</v>
      </c>
      <c r="G12" s="69">
        <v>262</v>
      </c>
      <c r="H12" s="69">
        <v>243</v>
      </c>
      <c r="I12" s="69">
        <v>244</v>
      </c>
      <c r="J12" s="108">
        <f t="shared" si="0"/>
        <v>253.75</v>
      </c>
      <c r="K12" s="109"/>
      <c r="P12" s="2"/>
      <c r="R12" s="146" t="s">
        <v>626</v>
      </c>
      <c r="S12" s="148">
        <f>S10/S7</f>
        <v>0.59855835874688101</v>
      </c>
    </row>
    <row r="13" spans="1:19" ht="15.75" thickBot="1" x14ac:dyDescent="0.3">
      <c r="A13" s="2"/>
      <c r="C13" s="15" t="s">
        <v>17</v>
      </c>
      <c r="D13" s="16">
        <v>64.42</v>
      </c>
      <c r="E13" s="16">
        <v>8.1999999999999993</v>
      </c>
      <c r="F13" s="16">
        <v>241</v>
      </c>
      <c r="G13" s="16">
        <v>254</v>
      </c>
      <c r="H13" s="16">
        <v>235</v>
      </c>
      <c r="I13" s="16">
        <v>230</v>
      </c>
      <c r="J13" s="112">
        <f t="shared" si="0"/>
        <v>240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10.51</v>
      </c>
      <c r="E16" s="11">
        <v>11.1</v>
      </c>
      <c r="F16" s="23">
        <v>1011</v>
      </c>
      <c r="G16" s="17"/>
      <c r="H16" s="24" t="s">
        <v>22</v>
      </c>
      <c r="I16" s="124">
        <v>5.98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24" ht="15.75" thickBot="1" x14ac:dyDescent="0.3">
      <c r="A17" s="2"/>
      <c r="C17" s="22" t="s">
        <v>25</v>
      </c>
      <c r="D17" s="11">
        <v>71.27</v>
      </c>
      <c r="E17" s="11"/>
      <c r="F17" s="23">
        <v>254</v>
      </c>
      <c r="G17" s="17"/>
      <c r="H17" s="28" t="s">
        <v>26</v>
      </c>
      <c r="I17" s="126">
        <v>4.88</v>
      </c>
      <c r="J17" s="126"/>
      <c r="K17" s="127"/>
      <c r="M17" s="29">
        <v>7.1</v>
      </c>
      <c r="N17" s="30">
        <v>65</v>
      </c>
      <c r="O17" s="31">
        <v>0.03</v>
      </c>
      <c r="P17" s="2"/>
    </row>
    <row r="18" spans="1:24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24" ht="15" customHeight="1" x14ac:dyDescent="0.25">
      <c r="A19" s="2"/>
      <c r="C19" s="22" t="s">
        <v>28</v>
      </c>
      <c r="D19" s="11">
        <v>66.680000000000007</v>
      </c>
      <c r="E19" s="11"/>
      <c r="F19" s="23">
        <v>251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24" x14ac:dyDescent="0.25">
      <c r="A20" s="2"/>
      <c r="C20" s="22" t="s">
        <v>32</v>
      </c>
      <c r="D20" s="11">
        <v>67.349999999999994</v>
      </c>
      <c r="E20" s="11"/>
      <c r="F20" s="23">
        <v>248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24" ht="15.75" thickBot="1" x14ac:dyDescent="0.3">
      <c r="A21" s="2"/>
      <c r="C21" s="22" t="s">
        <v>37</v>
      </c>
      <c r="D21" s="11">
        <v>73.81</v>
      </c>
      <c r="E21" s="11"/>
      <c r="F21" s="23">
        <v>1845</v>
      </c>
      <c r="G21" s="17"/>
      <c r="H21" s="114">
        <v>2</v>
      </c>
      <c r="I21" s="116">
        <v>600</v>
      </c>
      <c r="J21" s="116">
        <v>511</v>
      </c>
      <c r="K21" s="118">
        <f>((I21-J21)/I21)</f>
        <v>0.14833333333333334</v>
      </c>
      <c r="M21" s="13">
        <v>2</v>
      </c>
      <c r="N21" s="38">
        <v>5.9</v>
      </c>
      <c r="O21" s="39">
        <v>100</v>
      </c>
      <c r="P21" s="2"/>
    </row>
    <row r="22" spans="1:24" ht="15.75" customHeight="1" thickBot="1" x14ac:dyDescent="0.3">
      <c r="A22" s="2"/>
      <c r="C22" s="22" t="s">
        <v>38</v>
      </c>
      <c r="D22" s="11">
        <v>75.64</v>
      </c>
      <c r="E22" s="11">
        <v>7.6</v>
      </c>
      <c r="F22" s="23">
        <v>532</v>
      </c>
      <c r="G22" s="17"/>
      <c r="H22" s="114"/>
      <c r="I22" s="116"/>
      <c r="J22" s="116"/>
      <c r="K22" s="118"/>
      <c r="P22" s="2"/>
    </row>
    <row r="23" spans="1:24" ht="15" customHeight="1" x14ac:dyDescent="0.25">
      <c r="A23" s="2"/>
      <c r="C23" s="22" t="s">
        <v>39</v>
      </c>
      <c r="D23" s="11"/>
      <c r="E23" s="11"/>
      <c r="F23" s="23">
        <v>511</v>
      </c>
      <c r="G23" s="17"/>
      <c r="H23" s="114">
        <v>8</v>
      </c>
      <c r="I23" s="116">
        <v>360</v>
      </c>
      <c r="J23" s="116">
        <v>327</v>
      </c>
      <c r="K23" s="118">
        <f>((I23-J23)/I23)</f>
        <v>9.166666666666666E-2</v>
      </c>
      <c r="M23" s="120" t="s">
        <v>40</v>
      </c>
      <c r="N23" s="121"/>
      <c r="O23" s="104"/>
      <c r="P23" s="2"/>
    </row>
    <row r="24" spans="1:24" ht="15.75" thickBot="1" x14ac:dyDescent="0.3">
      <c r="A24" s="2"/>
      <c r="C24" s="22" t="s">
        <v>41</v>
      </c>
      <c r="D24" s="11">
        <v>76.45</v>
      </c>
      <c r="E24" s="11">
        <v>7.2</v>
      </c>
      <c r="F24" s="23">
        <v>1052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0.43722745008033048</v>
      </c>
      <c r="P24" s="2"/>
    </row>
    <row r="25" spans="1:24" ht="15.75" thickBot="1" x14ac:dyDescent="0.3">
      <c r="A25" s="2"/>
      <c r="C25" s="41" t="s">
        <v>43</v>
      </c>
      <c r="D25" s="16"/>
      <c r="E25" s="16"/>
      <c r="F25" s="42">
        <v>1027</v>
      </c>
      <c r="G25" s="17"/>
      <c r="M25" s="122" t="s">
        <v>44</v>
      </c>
      <c r="N25" s="123"/>
      <c r="O25" s="40">
        <f>(J10-J11)/J10</f>
        <v>0.36256117455138664</v>
      </c>
      <c r="P25" s="2"/>
    </row>
    <row r="26" spans="1:24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0.3506078055022393</v>
      </c>
      <c r="P26" s="2"/>
    </row>
    <row r="27" spans="1:24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5.4187192118226604E-2</v>
      </c>
      <c r="P27" s="2"/>
    </row>
    <row r="28" spans="1:24" ht="15" customHeight="1" thickBot="1" x14ac:dyDescent="0.3">
      <c r="A28" s="2"/>
      <c r="B28" s="44"/>
      <c r="C28" s="48" t="s">
        <v>53</v>
      </c>
      <c r="D28" s="36">
        <v>91.28</v>
      </c>
      <c r="E28" s="36"/>
      <c r="F28" s="37"/>
      <c r="G28" s="49"/>
      <c r="H28" s="50" t="s">
        <v>22</v>
      </c>
      <c r="I28" s="36">
        <v>674</v>
      </c>
      <c r="J28" s="36">
        <v>612</v>
      </c>
      <c r="K28" s="37">
        <f>I28-J28</f>
        <v>62</v>
      </c>
      <c r="M28" s="133" t="s">
        <v>54</v>
      </c>
      <c r="N28" s="134"/>
      <c r="O28" s="51">
        <f>(J9-J13)/J9</f>
        <v>0.77966490704613267</v>
      </c>
      <c r="P28" s="2"/>
    </row>
    <row r="29" spans="1:24" ht="15.75" thickBot="1" x14ac:dyDescent="0.3">
      <c r="A29" s="2"/>
      <c r="B29" s="44"/>
      <c r="C29" s="48" t="s">
        <v>55</v>
      </c>
      <c r="D29" s="36">
        <v>74.55</v>
      </c>
      <c r="E29" s="36">
        <v>70.3</v>
      </c>
      <c r="F29" s="37">
        <v>94.31</v>
      </c>
      <c r="G29" s="52">
        <v>5.0999999999999996</v>
      </c>
      <c r="H29" s="29" t="s">
        <v>26</v>
      </c>
      <c r="I29" s="38">
        <v>255</v>
      </c>
      <c r="J29" s="38">
        <v>214</v>
      </c>
      <c r="K29" s="37">
        <v>41</v>
      </c>
      <c r="L29" s="53"/>
      <c r="M29" s="53"/>
      <c r="N29" s="53"/>
      <c r="P29" s="2"/>
      <c r="X29" t="s">
        <v>65</v>
      </c>
    </row>
    <row r="30" spans="1:24" ht="15" customHeight="1" x14ac:dyDescent="0.25">
      <c r="A30" s="2"/>
      <c r="B30" s="44"/>
      <c r="C30" s="48" t="s">
        <v>56</v>
      </c>
      <c r="D30" s="36">
        <v>78.349999999999994</v>
      </c>
      <c r="E30" s="36">
        <v>66.319999999999993</v>
      </c>
      <c r="F30" s="37">
        <v>84.65</v>
      </c>
      <c r="P30" s="2"/>
    </row>
    <row r="31" spans="1:24" ht="15" customHeight="1" x14ac:dyDescent="0.25">
      <c r="A31" s="2"/>
      <c r="B31" s="44"/>
      <c r="C31" s="48" t="s">
        <v>57</v>
      </c>
      <c r="D31" s="36">
        <v>75.849999999999994</v>
      </c>
      <c r="E31" s="36">
        <v>54.86</v>
      </c>
      <c r="F31" s="37">
        <v>72.33</v>
      </c>
      <c r="P31" s="2"/>
    </row>
    <row r="32" spans="1:24" ht="15.75" customHeight="1" thickBot="1" x14ac:dyDescent="0.3">
      <c r="A32" s="2"/>
      <c r="B32" s="44"/>
      <c r="C32" s="54" t="s">
        <v>58</v>
      </c>
      <c r="D32" s="55">
        <v>53.28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229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 t="s">
        <v>230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ht="15" customHeight="1" x14ac:dyDescent="0.25">
      <c r="A42" s="2"/>
      <c r="C42" s="128" t="s">
        <v>231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ht="15" customHeight="1" x14ac:dyDescent="0.25">
      <c r="A43" s="2"/>
      <c r="C43" s="128" t="s">
        <v>232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233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234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779</v>
      </c>
      <c r="G64" s="12"/>
      <c r="H64" s="12"/>
      <c r="I64" s="12"/>
      <c r="J64" s="108">
        <f>AVERAGE(F64:I64)</f>
        <v>779</v>
      </c>
      <c r="K64" s="109"/>
      <c r="M64" s="8">
        <v>2</v>
      </c>
      <c r="N64" s="106">
        <v>9.1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481</v>
      </c>
      <c r="G65" s="12"/>
      <c r="H65" s="12"/>
      <c r="I65" s="12"/>
      <c r="J65" s="108">
        <f t="shared" ref="J65:J70" si="1">AVERAGE(F65:I65)</f>
        <v>481</v>
      </c>
      <c r="K65" s="109"/>
      <c r="M65" s="8">
        <v>3</v>
      </c>
      <c r="N65" s="106">
        <v>9.1999999999999993</v>
      </c>
      <c r="O65" s="107"/>
      <c r="P65" s="2"/>
    </row>
    <row r="66" spans="1:16" ht="15" customHeight="1" x14ac:dyDescent="0.25">
      <c r="A66" s="2"/>
      <c r="C66" s="9" t="s">
        <v>13</v>
      </c>
      <c r="D66" s="11">
        <v>66.61</v>
      </c>
      <c r="E66" s="11">
        <v>8.4</v>
      </c>
      <c r="F66" s="11">
        <v>1079</v>
      </c>
      <c r="G66" s="11">
        <v>1086</v>
      </c>
      <c r="H66" s="11">
        <v>1071</v>
      </c>
      <c r="I66" s="11">
        <v>1060</v>
      </c>
      <c r="J66" s="108">
        <f t="shared" si="1"/>
        <v>1074</v>
      </c>
      <c r="K66" s="109"/>
      <c r="M66" s="8">
        <v>4</v>
      </c>
      <c r="N66" s="106">
        <v>8.4</v>
      </c>
      <c r="O66" s="107"/>
      <c r="P66" s="2"/>
    </row>
    <row r="67" spans="1:16" ht="15" customHeight="1" x14ac:dyDescent="0.25">
      <c r="A67" s="2"/>
      <c r="C67" s="9" t="s">
        <v>14</v>
      </c>
      <c r="D67" s="11">
        <v>63.02</v>
      </c>
      <c r="E67" s="11">
        <v>8.6</v>
      </c>
      <c r="F67" s="11">
        <v>644</v>
      </c>
      <c r="G67" s="11">
        <v>641</v>
      </c>
      <c r="H67" s="11">
        <v>626</v>
      </c>
      <c r="I67" s="11">
        <v>639</v>
      </c>
      <c r="J67" s="108">
        <f t="shared" si="1"/>
        <v>637.5</v>
      </c>
      <c r="K67" s="109"/>
      <c r="M67" s="8">
        <v>5</v>
      </c>
      <c r="N67" s="106">
        <v>9.3000000000000007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459</v>
      </c>
      <c r="G68" s="69">
        <v>466</v>
      </c>
      <c r="H68" s="69">
        <v>469</v>
      </c>
      <c r="I68" s="69">
        <v>473</v>
      </c>
      <c r="J68" s="108">
        <f t="shared" si="1"/>
        <v>466.75</v>
      </c>
      <c r="K68" s="109"/>
      <c r="M68" s="13">
        <v>6</v>
      </c>
      <c r="N68" s="110">
        <v>8.3000000000000007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246</v>
      </c>
      <c r="G69" s="69">
        <v>241</v>
      </c>
      <c r="H69" s="69">
        <v>230</v>
      </c>
      <c r="I69" s="69">
        <v>211</v>
      </c>
      <c r="J69" s="108">
        <f t="shared" si="1"/>
        <v>232</v>
      </c>
      <c r="K69" s="109"/>
      <c r="P69" s="2"/>
    </row>
    <row r="70" spans="1:16" ht="15.75" thickBot="1" x14ac:dyDescent="0.3">
      <c r="A70" s="2"/>
      <c r="C70" s="15" t="s">
        <v>17</v>
      </c>
      <c r="D70" s="16">
        <v>62.71</v>
      </c>
      <c r="E70" s="16">
        <v>8</v>
      </c>
      <c r="F70" s="16">
        <v>239</v>
      </c>
      <c r="G70" s="16">
        <v>237</v>
      </c>
      <c r="H70" s="16">
        <v>234</v>
      </c>
      <c r="I70" s="16">
        <v>219</v>
      </c>
      <c r="J70" s="112">
        <f t="shared" si="1"/>
        <v>232.25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19.97</v>
      </c>
      <c r="E73" s="11">
        <v>9.6999999999999993</v>
      </c>
      <c r="F73" s="23">
        <v>1677</v>
      </c>
      <c r="G73" s="17"/>
      <c r="H73" s="24" t="s">
        <v>22</v>
      </c>
      <c r="I73" s="124">
        <v>5.72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67.709999999999994</v>
      </c>
      <c r="E74" s="11"/>
      <c r="F74" s="23">
        <v>261</v>
      </c>
      <c r="G74" s="17"/>
      <c r="H74" s="28" t="s">
        <v>26</v>
      </c>
      <c r="I74" s="126">
        <v>5.27</v>
      </c>
      <c r="J74" s="126"/>
      <c r="K74" s="127"/>
      <c r="M74" s="29">
        <v>6.9</v>
      </c>
      <c r="N74" s="30">
        <v>74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65.52</v>
      </c>
      <c r="E76" s="11"/>
      <c r="F76" s="23">
        <v>237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62.66</v>
      </c>
      <c r="E77" s="11"/>
      <c r="F77" s="23">
        <v>250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5.2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75.66</v>
      </c>
      <c r="E78" s="11"/>
      <c r="F78" s="23">
        <v>2007</v>
      </c>
      <c r="G78" s="17"/>
      <c r="H78" s="114">
        <v>10</v>
      </c>
      <c r="I78" s="116">
        <v>606</v>
      </c>
      <c r="J78" s="116">
        <v>488</v>
      </c>
      <c r="K78" s="118">
        <f>((I78-J78)/I78)</f>
        <v>0.19471947194719472</v>
      </c>
      <c r="M78" s="13">
        <v>2</v>
      </c>
      <c r="N78" s="38">
        <v>5.0999999999999996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73.69</v>
      </c>
      <c r="E79" s="11">
        <v>7.6</v>
      </c>
      <c r="F79" s="23">
        <v>502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490</v>
      </c>
      <c r="G80" s="17"/>
      <c r="H80" s="114">
        <v>12</v>
      </c>
      <c r="I80" s="116">
        <v>357</v>
      </c>
      <c r="J80" s="116">
        <v>113</v>
      </c>
      <c r="K80" s="118">
        <f>((I80-J80)/I80)</f>
        <v>0.68347338935574231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76.709999999999994</v>
      </c>
      <c r="E81" s="11">
        <v>7.4</v>
      </c>
      <c r="F81" s="23">
        <v>906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0.40642458100558659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888</v>
      </c>
      <c r="G82" s="17"/>
      <c r="M82" s="122" t="s">
        <v>44</v>
      </c>
      <c r="N82" s="123"/>
      <c r="O82" s="40">
        <f>(J67-J68)/J67</f>
        <v>0.26784313725490194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0.50294590251740756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-1.0775862068965517E-3</v>
      </c>
      <c r="P84" s="2"/>
    </row>
    <row r="85" spans="1:16" ht="15.75" thickBot="1" x14ac:dyDescent="0.3">
      <c r="A85" s="2"/>
      <c r="B85" s="44"/>
      <c r="C85" s="48" t="s">
        <v>53</v>
      </c>
      <c r="D85" s="36">
        <v>90.84</v>
      </c>
      <c r="E85" s="36"/>
      <c r="F85" s="37"/>
      <c r="G85" s="49"/>
      <c r="H85" s="50" t="s">
        <v>22</v>
      </c>
      <c r="I85" s="36">
        <v>691</v>
      </c>
      <c r="J85" s="36">
        <v>608</v>
      </c>
      <c r="K85" s="37">
        <f>I85-J85</f>
        <v>83</v>
      </c>
      <c r="M85" s="133" t="s">
        <v>54</v>
      </c>
      <c r="N85" s="134"/>
      <c r="O85" s="51">
        <f>(J66-J70)/J66</f>
        <v>0.7837523277467412</v>
      </c>
      <c r="P85" s="2"/>
    </row>
    <row r="86" spans="1:16" ht="15.75" thickBot="1" x14ac:dyDescent="0.3">
      <c r="A86" s="2"/>
      <c r="B86" s="44"/>
      <c r="C86" s="48" t="s">
        <v>55</v>
      </c>
      <c r="D86" s="36">
        <v>72.95</v>
      </c>
      <c r="E86" s="36">
        <v>68.400000000000006</v>
      </c>
      <c r="F86" s="37">
        <v>93.76</v>
      </c>
      <c r="G86" s="52">
        <v>5.2</v>
      </c>
      <c r="H86" s="29" t="s">
        <v>26</v>
      </c>
      <c r="I86" s="38">
        <v>267</v>
      </c>
      <c r="J86" s="38">
        <v>249</v>
      </c>
      <c r="K86" s="37">
        <f t="shared" ref="K86" si="2">I86-J86</f>
        <v>18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77.599999999999994</v>
      </c>
      <c r="E87" s="36">
        <v>65.98</v>
      </c>
      <c r="F87" s="37">
        <v>85.03</v>
      </c>
      <c r="P87" s="2"/>
    </row>
    <row r="88" spans="1:16" ht="15" customHeight="1" x14ac:dyDescent="0.25">
      <c r="A88" s="2"/>
      <c r="B88" s="44"/>
      <c r="C88" s="48" t="s">
        <v>57</v>
      </c>
      <c r="D88" s="36">
        <v>72.349999999999994</v>
      </c>
      <c r="E88" s="36">
        <v>52.64</v>
      </c>
      <c r="F88" s="37">
        <v>72.77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52.97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90.75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 t="s">
        <v>235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236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237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238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239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791</v>
      </c>
      <c r="G119" s="12"/>
      <c r="H119" s="12"/>
      <c r="I119" s="12"/>
      <c r="J119" s="108">
        <f>AVERAGE(F119:I119)</f>
        <v>791</v>
      </c>
      <c r="K119" s="109"/>
      <c r="M119" s="8">
        <v>2</v>
      </c>
      <c r="N119" s="106">
        <v>8.8000000000000007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470</v>
      </c>
      <c r="G120" s="12"/>
      <c r="H120" s="12"/>
      <c r="I120" s="12"/>
      <c r="J120" s="108">
        <f t="shared" ref="J120:J125" si="3">AVERAGE(F120:I120)</f>
        <v>470</v>
      </c>
      <c r="K120" s="109"/>
      <c r="M120" s="8">
        <v>3</v>
      </c>
      <c r="N120" s="106">
        <v>8.6</v>
      </c>
      <c r="O120" s="107"/>
      <c r="P120" s="2"/>
    </row>
    <row r="121" spans="1:16" x14ac:dyDescent="0.25">
      <c r="A121" s="2"/>
      <c r="C121" s="9" t="s">
        <v>13</v>
      </c>
      <c r="D121" s="11">
        <v>59.21</v>
      </c>
      <c r="E121" s="11">
        <v>9.3000000000000007</v>
      </c>
      <c r="F121" s="11">
        <v>1132</v>
      </c>
      <c r="G121" s="11">
        <v>1112</v>
      </c>
      <c r="H121" s="11">
        <v>1098</v>
      </c>
      <c r="I121" s="11">
        <v>1110</v>
      </c>
      <c r="J121" s="108">
        <f t="shared" si="3"/>
        <v>1113</v>
      </c>
      <c r="K121" s="109"/>
      <c r="M121" s="8">
        <v>4</v>
      </c>
      <c r="N121" s="106">
        <v>8.1</v>
      </c>
      <c r="O121" s="107"/>
      <c r="P121" s="2"/>
    </row>
    <row r="122" spans="1:16" x14ac:dyDescent="0.25">
      <c r="A122" s="2"/>
      <c r="C122" s="9" t="s">
        <v>14</v>
      </c>
      <c r="D122" s="11">
        <v>64.11</v>
      </c>
      <c r="E122" s="11">
        <v>8.8000000000000007</v>
      </c>
      <c r="F122" s="11">
        <v>540</v>
      </c>
      <c r="G122" s="11">
        <v>527</v>
      </c>
      <c r="H122" s="11">
        <v>560</v>
      </c>
      <c r="I122" s="11">
        <v>585</v>
      </c>
      <c r="J122" s="108">
        <f t="shared" si="3"/>
        <v>553</v>
      </c>
      <c r="K122" s="109"/>
      <c r="M122" s="8">
        <v>5</v>
      </c>
      <c r="N122" s="106">
        <v>9.3000000000000007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332</v>
      </c>
      <c r="G123" s="69">
        <v>321</v>
      </c>
      <c r="H123" s="69">
        <v>343</v>
      </c>
      <c r="I123" s="69">
        <v>330</v>
      </c>
      <c r="J123" s="108">
        <f t="shared" si="3"/>
        <v>331.5</v>
      </c>
      <c r="K123" s="109"/>
      <c r="M123" s="13">
        <v>6</v>
      </c>
      <c r="N123" s="110">
        <v>7.8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248</v>
      </c>
      <c r="G124" s="69">
        <v>245</v>
      </c>
      <c r="H124" s="69">
        <v>243</v>
      </c>
      <c r="I124" s="69">
        <v>240</v>
      </c>
      <c r="J124" s="108">
        <f t="shared" si="3"/>
        <v>244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64.09</v>
      </c>
      <c r="E125" s="16">
        <v>8.5</v>
      </c>
      <c r="F125" s="16">
        <v>253</v>
      </c>
      <c r="G125" s="16">
        <v>250</v>
      </c>
      <c r="H125" s="16">
        <v>255</v>
      </c>
      <c r="I125" s="16">
        <v>249</v>
      </c>
      <c r="J125" s="112">
        <f t="shared" si="3"/>
        <v>251.75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32.340000000000003</v>
      </c>
      <c r="E128" s="11">
        <v>10.8</v>
      </c>
      <c r="F128" s="23">
        <v>1298</v>
      </c>
      <c r="G128" s="17"/>
      <c r="H128" s="24" t="s">
        <v>22</v>
      </c>
      <c r="I128" s="124">
        <v>5.38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65.67</v>
      </c>
      <c r="E129" s="11"/>
      <c r="F129" s="23">
        <v>242</v>
      </c>
      <c r="G129" s="17"/>
      <c r="H129" s="28" t="s">
        <v>26</v>
      </c>
      <c r="I129" s="126">
        <v>5.16</v>
      </c>
      <c r="J129" s="126"/>
      <c r="K129" s="127"/>
      <c r="M129" s="29">
        <v>6.8</v>
      </c>
      <c r="N129" s="30">
        <v>41</v>
      </c>
      <c r="O129" s="31">
        <v>0.02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66.08</v>
      </c>
      <c r="E131" s="11"/>
      <c r="F131" s="23">
        <v>239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69.17</v>
      </c>
      <c r="E132" s="11"/>
      <c r="F132" s="23">
        <v>237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5.5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76.56</v>
      </c>
      <c r="E133" s="11"/>
      <c r="F133" s="23">
        <v>1991</v>
      </c>
      <c r="G133" s="17"/>
      <c r="H133" s="114">
        <v>4</v>
      </c>
      <c r="I133" s="116">
        <v>597</v>
      </c>
      <c r="J133" s="116">
        <v>370</v>
      </c>
      <c r="K133" s="118">
        <f>((I133-J133)/I133)</f>
        <v>0.38023450586264657</v>
      </c>
      <c r="M133" s="13">
        <v>2</v>
      </c>
      <c r="N133" s="38">
        <v>5.6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74.7</v>
      </c>
      <c r="E134" s="11">
        <v>7.7</v>
      </c>
      <c r="F134" s="23">
        <v>525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510</v>
      </c>
      <c r="G135" s="17"/>
      <c r="H135" s="114">
        <v>5</v>
      </c>
      <c r="I135" s="116">
        <v>414</v>
      </c>
      <c r="J135" s="116">
        <v>240</v>
      </c>
      <c r="K135" s="118">
        <f>((I135-J135)/I135)</f>
        <v>0.42028985507246375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76.959999999999994</v>
      </c>
      <c r="E136" s="11">
        <v>7.2</v>
      </c>
      <c r="F136" s="23">
        <v>930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0.50314465408805031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911</v>
      </c>
      <c r="G137" s="17"/>
      <c r="M137" s="122" t="s">
        <v>44</v>
      </c>
      <c r="N137" s="123"/>
      <c r="O137" s="40">
        <f>(J122-J123)/J122</f>
        <v>0.40054249547920434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0.26395173453996984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-3.1762295081967214E-2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</v>
      </c>
      <c r="E140" s="36"/>
      <c r="F140" s="37"/>
      <c r="G140" s="49"/>
      <c r="H140" s="50" t="s">
        <v>22</v>
      </c>
      <c r="I140" s="36">
        <v>391</v>
      </c>
      <c r="J140" s="36">
        <v>357</v>
      </c>
      <c r="K140" s="37">
        <f>I140-J140</f>
        <v>34</v>
      </c>
      <c r="M140" s="133" t="s">
        <v>54</v>
      </c>
      <c r="N140" s="134"/>
      <c r="O140" s="51">
        <f>(J121-J125)/J121</f>
        <v>0.77380952380952384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68.28</v>
      </c>
      <c r="F141" s="37">
        <v>94.05</v>
      </c>
      <c r="G141" s="52">
        <v>5.0999999999999996</v>
      </c>
      <c r="H141" s="29" t="s">
        <v>26</v>
      </c>
      <c r="I141" s="38">
        <v>246</v>
      </c>
      <c r="J141" s="38">
        <v>223</v>
      </c>
      <c r="K141" s="37">
        <f t="shared" ref="K141" si="4">I141-J141</f>
        <v>23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78.2</v>
      </c>
      <c r="E142" s="36">
        <v>66.349999999999994</v>
      </c>
      <c r="F142" s="37">
        <v>84.85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74.400000000000006</v>
      </c>
      <c r="E143" s="36">
        <v>53.99</v>
      </c>
      <c r="F143" s="37">
        <v>72.569999999999993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52.4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240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241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242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243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244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5">IFERROR((AVERAGE(E34,E91,E146))," ")</f>
        <v xml:space="preserve"> </v>
      </c>
      <c r="F169" s="36" t="str">
        <f t="shared" si="5"/>
        <v xml:space="preserve"> </v>
      </c>
    </row>
    <row r="170" spans="1:16" hidden="1" x14ac:dyDescent="0.25">
      <c r="C170" s="60" t="s">
        <v>62</v>
      </c>
      <c r="D170" s="36" t="str">
        <f t="shared" ref="D170:F171" si="6">IFERROR((AVERAGE(D35,D92,D147))," ")</f>
        <v xml:space="preserve"> </v>
      </c>
      <c r="E170" s="36" t="str">
        <f t="shared" si="6"/>
        <v xml:space="preserve"> </v>
      </c>
      <c r="F170" s="36" t="str">
        <f t="shared" si="6"/>
        <v xml:space="preserve"> </v>
      </c>
    </row>
    <row r="171" spans="1:16" hidden="1" x14ac:dyDescent="0.25">
      <c r="C171" s="60" t="s">
        <v>62</v>
      </c>
      <c r="D171" s="36" t="str">
        <f t="shared" si="6"/>
        <v xml:space="preserve"> </v>
      </c>
      <c r="E171" s="36" t="str">
        <f t="shared" si="6"/>
        <v xml:space="preserve"> </v>
      </c>
      <c r="F171" s="36" t="str">
        <f t="shared" si="6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6A75-A260-4301-9066-59EBC70A0626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1030.5</v>
      </c>
    </row>
    <row r="7" spans="1:19" x14ac:dyDescent="0.25">
      <c r="A7" s="2"/>
      <c r="C7" s="9" t="s">
        <v>11</v>
      </c>
      <c r="D7" s="10"/>
      <c r="E7" s="10"/>
      <c r="F7" s="11">
        <v>795</v>
      </c>
      <c r="G7" s="12"/>
      <c r="H7" s="12"/>
      <c r="I7" s="12"/>
      <c r="J7" s="108">
        <f>AVERAGE(F7:I7)</f>
        <v>795</v>
      </c>
      <c r="K7" s="109"/>
      <c r="M7" s="8">
        <v>2</v>
      </c>
      <c r="N7" s="106">
        <v>9.1999999999999993</v>
      </c>
      <c r="O7" s="107"/>
      <c r="P7" s="2"/>
      <c r="R7" s="60" t="s">
        <v>22</v>
      </c>
      <c r="S7" s="141">
        <f>AVERAGE(J10,J67,J122)</f>
        <v>501.75</v>
      </c>
    </row>
    <row r="8" spans="1:19" x14ac:dyDescent="0.25">
      <c r="A8" s="2"/>
      <c r="C8" s="9" t="s">
        <v>12</v>
      </c>
      <c r="D8" s="10"/>
      <c r="E8" s="10"/>
      <c r="F8" s="11">
        <v>445</v>
      </c>
      <c r="G8" s="12"/>
      <c r="H8" s="12"/>
      <c r="I8" s="12"/>
      <c r="J8" s="108">
        <f t="shared" ref="J8:J13" si="0">AVERAGE(F8:I8)</f>
        <v>445</v>
      </c>
      <c r="K8" s="109"/>
      <c r="M8" s="8">
        <v>3</v>
      </c>
      <c r="N8" s="106">
        <v>9</v>
      </c>
      <c r="O8" s="107"/>
      <c r="P8" s="2"/>
      <c r="R8" s="60" t="s">
        <v>26</v>
      </c>
      <c r="S8" s="142">
        <f>AVERAGE(J13,J70,J125)</f>
        <v>142.75</v>
      </c>
    </row>
    <row r="9" spans="1:19" x14ac:dyDescent="0.25">
      <c r="A9" s="2"/>
      <c r="C9" s="9" t="s">
        <v>13</v>
      </c>
      <c r="D9" s="11">
        <v>63.09</v>
      </c>
      <c r="E9" s="11">
        <v>8.9</v>
      </c>
      <c r="F9" s="11">
        <v>1081</v>
      </c>
      <c r="G9" s="11">
        <v>990</v>
      </c>
      <c r="H9" s="11">
        <v>1004</v>
      </c>
      <c r="I9" s="11">
        <v>1003</v>
      </c>
      <c r="J9" s="108">
        <f t="shared" si="0"/>
        <v>1019.5</v>
      </c>
      <c r="K9" s="109"/>
      <c r="M9" s="8">
        <v>4</v>
      </c>
      <c r="N9" s="106">
        <v>8.1999999999999993</v>
      </c>
      <c r="O9" s="107"/>
      <c r="P9" s="2"/>
      <c r="R9" s="143" t="s">
        <v>623</v>
      </c>
      <c r="S9" s="144">
        <f>S6-S8</f>
        <v>887.75</v>
      </c>
    </row>
    <row r="10" spans="1:19" x14ac:dyDescent="0.25">
      <c r="A10" s="2"/>
      <c r="C10" s="9" t="s">
        <v>14</v>
      </c>
      <c r="D10" s="11">
        <v>59.77</v>
      </c>
      <c r="E10" s="11">
        <v>8.6999999999999993</v>
      </c>
      <c r="F10" s="11">
        <v>522</v>
      </c>
      <c r="G10" s="11">
        <v>531</v>
      </c>
      <c r="H10" s="11">
        <v>511</v>
      </c>
      <c r="I10" s="11">
        <v>574</v>
      </c>
      <c r="J10" s="108">
        <f t="shared" si="0"/>
        <v>534.5</v>
      </c>
      <c r="K10" s="109"/>
      <c r="M10" s="8">
        <v>5</v>
      </c>
      <c r="N10" s="106">
        <v>9.4</v>
      </c>
      <c r="O10" s="107"/>
      <c r="P10" s="2"/>
      <c r="R10" s="143" t="s">
        <v>624</v>
      </c>
      <c r="S10" s="145">
        <f>S7-S8</f>
        <v>359</v>
      </c>
    </row>
    <row r="11" spans="1:19" ht="15.75" thickBot="1" x14ac:dyDescent="0.3">
      <c r="A11" s="2"/>
      <c r="C11" s="9" t="s">
        <v>15</v>
      </c>
      <c r="D11" s="11"/>
      <c r="E11" s="11"/>
      <c r="F11" s="11">
        <v>340</v>
      </c>
      <c r="G11" s="69">
        <v>331</v>
      </c>
      <c r="H11" s="69">
        <v>319</v>
      </c>
      <c r="I11" s="69">
        <v>275</v>
      </c>
      <c r="J11" s="108">
        <f t="shared" si="0"/>
        <v>316.25</v>
      </c>
      <c r="K11" s="109"/>
      <c r="M11" s="13">
        <v>6</v>
      </c>
      <c r="N11" s="110">
        <v>8.1999999999999993</v>
      </c>
      <c r="O11" s="111"/>
      <c r="P11" s="2"/>
      <c r="R11" s="146" t="s">
        <v>625</v>
      </c>
      <c r="S11" s="147">
        <f>S9/S6</f>
        <v>0.86147501213003397</v>
      </c>
    </row>
    <row r="12" spans="1:19" x14ac:dyDescent="0.25">
      <c r="A12" s="2"/>
      <c r="C12" s="9" t="s">
        <v>16</v>
      </c>
      <c r="D12" s="11"/>
      <c r="E12" s="11"/>
      <c r="F12" s="11">
        <v>178</v>
      </c>
      <c r="G12" s="69">
        <v>180</v>
      </c>
      <c r="H12" s="69">
        <v>175</v>
      </c>
      <c r="I12" s="69">
        <v>112</v>
      </c>
      <c r="J12" s="108">
        <f t="shared" si="0"/>
        <v>161.25</v>
      </c>
      <c r="K12" s="109"/>
      <c r="P12" s="2"/>
      <c r="R12" s="146" t="s">
        <v>626</v>
      </c>
      <c r="S12" s="148">
        <f>S10/S7</f>
        <v>0.71549576482311905</v>
      </c>
    </row>
    <row r="13" spans="1:19" ht="15.75" thickBot="1" x14ac:dyDescent="0.3">
      <c r="A13" s="2"/>
      <c r="C13" s="15" t="s">
        <v>17</v>
      </c>
      <c r="D13" s="16">
        <v>60.26</v>
      </c>
      <c r="E13" s="16">
        <v>8.3000000000000007</v>
      </c>
      <c r="F13" s="16">
        <v>182</v>
      </c>
      <c r="G13" s="16">
        <v>183</v>
      </c>
      <c r="H13" s="16">
        <v>169</v>
      </c>
      <c r="I13" s="16">
        <v>117</v>
      </c>
      <c r="J13" s="112">
        <f t="shared" si="0"/>
        <v>162.75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26.35</v>
      </c>
      <c r="E16" s="11">
        <v>10.5</v>
      </c>
      <c r="F16" s="23">
        <v>1022</v>
      </c>
      <c r="G16" s="17"/>
      <c r="H16" s="24" t="s">
        <v>22</v>
      </c>
      <c r="I16" s="124">
        <v>5.36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9" ht="15.75" thickBot="1" x14ac:dyDescent="0.3">
      <c r="A17" s="2"/>
      <c r="C17" s="22" t="s">
        <v>25</v>
      </c>
      <c r="D17" s="11">
        <v>66.08</v>
      </c>
      <c r="E17" s="11"/>
      <c r="F17" s="23">
        <v>180</v>
      </c>
      <c r="G17" s="17"/>
      <c r="H17" s="28" t="s">
        <v>26</v>
      </c>
      <c r="I17" s="126">
        <v>4.8099999999999996</v>
      </c>
      <c r="J17" s="126"/>
      <c r="K17" s="127"/>
      <c r="M17" s="29">
        <v>7.2</v>
      </c>
      <c r="N17" s="30">
        <v>134</v>
      </c>
      <c r="O17" s="31">
        <v>0.03</v>
      </c>
      <c r="P17" s="2"/>
    </row>
    <row r="18" spans="1:19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9" ht="15" customHeight="1" x14ac:dyDescent="0.25">
      <c r="A19" s="2"/>
      <c r="C19" s="22" t="s">
        <v>28</v>
      </c>
      <c r="D19" s="11">
        <v>61.41</v>
      </c>
      <c r="E19" s="11"/>
      <c r="F19" s="23">
        <v>181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9" x14ac:dyDescent="0.25">
      <c r="A20" s="2"/>
      <c r="C20" s="22" t="s">
        <v>32</v>
      </c>
      <c r="D20" s="11">
        <v>61.61</v>
      </c>
      <c r="E20" s="11"/>
      <c r="F20" s="23">
        <v>179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5.9</v>
      </c>
      <c r="O20" s="37">
        <v>100</v>
      </c>
      <c r="P20" s="2"/>
      <c r="S20" t="s">
        <v>250</v>
      </c>
    </row>
    <row r="21" spans="1:19" ht="15.75" thickBot="1" x14ac:dyDescent="0.3">
      <c r="A21" s="2"/>
      <c r="C21" s="22" t="s">
        <v>37</v>
      </c>
      <c r="D21" s="11">
        <v>77.12</v>
      </c>
      <c r="E21" s="11"/>
      <c r="F21" s="23">
        <v>1892</v>
      </c>
      <c r="G21" s="17"/>
      <c r="H21" s="114"/>
      <c r="I21" s="116"/>
      <c r="J21" s="116"/>
      <c r="K21" s="118" t="e">
        <f>((I21-J21)/I21)</f>
        <v>#DIV/0!</v>
      </c>
      <c r="M21" s="13">
        <v>2</v>
      </c>
      <c r="N21" s="38">
        <v>5.7</v>
      </c>
      <c r="O21" s="39">
        <v>100</v>
      </c>
      <c r="P21" s="2"/>
    </row>
    <row r="22" spans="1:19" ht="15.75" customHeight="1" thickBot="1" x14ac:dyDescent="0.3">
      <c r="A22" s="2"/>
      <c r="C22" s="22" t="s">
        <v>38</v>
      </c>
      <c r="D22" s="11">
        <v>72.430000000000007</v>
      </c>
      <c r="E22" s="11">
        <v>8.1</v>
      </c>
      <c r="F22" s="23">
        <v>424</v>
      </c>
      <c r="G22" s="17"/>
      <c r="H22" s="114"/>
      <c r="I22" s="116"/>
      <c r="J22" s="116"/>
      <c r="K22" s="118"/>
      <c r="P22" s="2"/>
    </row>
    <row r="23" spans="1:19" ht="15" customHeight="1" x14ac:dyDescent="0.25">
      <c r="A23" s="2"/>
      <c r="C23" s="22" t="s">
        <v>39</v>
      </c>
      <c r="D23" s="11"/>
      <c r="E23" s="11"/>
      <c r="F23" s="23">
        <v>408</v>
      </c>
      <c r="G23" s="17"/>
      <c r="H23" s="114"/>
      <c r="I23" s="116"/>
      <c r="J23" s="116"/>
      <c r="K23" s="118" t="e">
        <f>((I23-J23)/I23)</f>
        <v>#DIV/0!</v>
      </c>
      <c r="M23" s="120" t="s">
        <v>40</v>
      </c>
      <c r="N23" s="121"/>
      <c r="O23" s="104"/>
      <c r="P23" s="2"/>
    </row>
    <row r="24" spans="1:19" ht="15.75" thickBot="1" x14ac:dyDescent="0.3">
      <c r="A24" s="2"/>
      <c r="C24" s="22" t="s">
        <v>41</v>
      </c>
      <c r="D24" s="11">
        <v>76.58</v>
      </c>
      <c r="E24" s="11">
        <v>7.2</v>
      </c>
      <c r="F24" s="23">
        <v>1044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0.47572339382050022</v>
      </c>
      <c r="P24" s="2"/>
    </row>
    <row r="25" spans="1:19" ht="15.75" thickBot="1" x14ac:dyDescent="0.3">
      <c r="A25" s="2"/>
      <c r="C25" s="41" t="s">
        <v>43</v>
      </c>
      <c r="D25" s="16"/>
      <c r="E25" s="16"/>
      <c r="F25" s="42">
        <v>985</v>
      </c>
      <c r="G25" s="17"/>
      <c r="M25" s="122" t="s">
        <v>44</v>
      </c>
      <c r="N25" s="123"/>
      <c r="O25" s="40">
        <f>(J10-J11)/J10</f>
        <v>0.40832553788587467</v>
      </c>
      <c r="P25" s="2"/>
    </row>
    <row r="26" spans="1:19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0.49011857707509882</v>
      </c>
      <c r="P26" s="2"/>
    </row>
    <row r="27" spans="1:19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-9.3023255813953487E-3</v>
      </c>
      <c r="P27" s="2"/>
    </row>
    <row r="28" spans="1:19" ht="15" customHeight="1" thickBot="1" x14ac:dyDescent="0.3">
      <c r="A28" s="2"/>
      <c r="B28" s="44"/>
      <c r="C28" s="48" t="s">
        <v>53</v>
      </c>
      <c r="D28" s="36">
        <v>91.55</v>
      </c>
      <c r="E28" s="36"/>
      <c r="F28" s="37"/>
      <c r="G28" s="49"/>
      <c r="H28" s="50" t="s">
        <v>22</v>
      </c>
      <c r="I28" s="36">
        <v>319</v>
      </c>
      <c r="J28" s="36">
        <v>278</v>
      </c>
      <c r="K28" s="37">
        <f>I28-J28</f>
        <v>41</v>
      </c>
      <c r="M28" s="133" t="s">
        <v>54</v>
      </c>
      <c r="N28" s="134"/>
      <c r="O28" s="51">
        <f>(J9-J13)/J9</f>
        <v>0.84036292300147131</v>
      </c>
      <c r="P28" s="2"/>
    </row>
    <row r="29" spans="1:19" ht="15.75" thickBot="1" x14ac:dyDescent="0.3">
      <c r="A29" s="2"/>
      <c r="B29" s="44"/>
      <c r="C29" s="48" t="s">
        <v>55</v>
      </c>
      <c r="D29" s="36">
        <v>73.25</v>
      </c>
      <c r="E29" s="36">
        <v>69.12</v>
      </c>
      <c r="F29" s="37">
        <v>94.36</v>
      </c>
      <c r="G29" s="52">
        <v>5.5</v>
      </c>
      <c r="H29" s="29" t="s">
        <v>26</v>
      </c>
      <c r="I29" s="38">
        <v>208</v>
      </c>
      <c r="J29" s="38">
        <v>193</v>
      </c>
      <c r="K29" s="37">
        <f t="shared" ref="K29" si="1">I29-J29</f>
        <v>15</v>
      </c>
      <c r="L29" s="53"/>
      <c r="M29" s="53"/>
      <c r="N29" s="53"/>
      <c r="P29" s="2"/>
    </row>
    <row r="30" spans="1:19" ht="15" customHeight="1" x14ac:dyDescent="0.25">
      <c r="A30" s="2"/>
      <c r="B30" s="44"/>
      <c r="C30" s="48" t="s">
        <v>56</v>
      </c>
      <c r="D30" s="36">
        <v>79.75</v>
      </c>
      <c r="E30" s="36">
        <v>66.97</v>
      </c>
      <c r="F30" s="37">
        <v>83.98</v>
      </c>
      <c r="P30" s="2"/>
    </row>
    <row r="31" spans="1:19" ht="15" customHeight="1" x14ac:dyDescent="0.25">
      <c r="A31" s="2"/>
      <c r="B31" s="44"/>
      <c r="C31" s="48" t="s">
        <v>57</v>
      </c>
      <c r="D31" s="36">
        <v>77.45</v>
      </c>
      <c r="E31" s="36">
        <v>54.85</v>
      </c>
      <c r="F31" s="37">
        <v>70.819999999999993</v>
      </c>
      <c r="P31" s="2"/>
    </row>
    <row r="32" spans="1:19" ht="15.75" customHeight="1" thickBot="1" x14ac:dyDescent="0.3">
      <c r="A32" s="2"/>
      <c r="B32" s="44"/>
      <c r="C32" s="54" t="s">
        <v>58</v>
      </c>
      <c r="D32" s="55">
        <v>53.75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 t="s">
        <v>65</v>
      </c>
    </row>
    <row r="41" spans="1:16" ht="15" customHeight="1" x14ac:dyDescent="0.25">
      <c r="A41" s="2"/>
      <c r="C41" s="128" t="s">
        <v>245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ht="15" customHeight="1" x14ac:dyDescent="0.25">
      <c r="A42" s="2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ht="15" customHeight="1" x14ac:dyDescent="0.25">
      <c r="A43" s="2"/>
      <c r="C43" s="128" t="s">
        <v>248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246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247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249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778</v>
      </c>
      <c r="G64" s="12"/>
      <c r="H64" s="12"/>
      <c r="I64" s="12"/>
      <c r="J64" s="108">
        <f>AVERAGE(F64:I64)</f>
        <v>778</v>
      </c>
      <c r="K64" s="109"/>
      <c r="M64" s="8">
        <v>2</v>
      </c>
      <c r="N64" s="106">
        <v>9.1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449</v>
      </c>
      <c r="G65" s="12"/>
      <c r="H65" s="12"/>
      <c r="I65" s="12"/>
      <c r="J65" s="108">
        <f t="shared" ref="J65:J70" si="2">AVERAGE(F65:I65)</f>
        <v>449</v>
      </c>
      <c r="K65" s="109"/>
      <c r="M65" s="8">
        <v>3</v>
      </c>
      <c r="N65" s="106">
        <v>8.9</v>
      </c>
      <c r="O65" s="107"/>
      <c r="P65" s="2"/>
    </row>
    <row r="66" spans="1:16" ht="15" customHeight="1" x14ac:dyDescent="0.25">
      <c r="A66" s="2"/>
      <c r="C66" s="9" t="s">
        <v>13</v>
      </c>
      <c r="D66" s="11">
        <v>60.6</v>
      </c>
      <c r="E66" s="11">
        <v>9.1</v>
      </c>
      <c r="F66" s="11">
        <v>1006</v>
      </c>
      <c r="G66" s="11">
        <v>1016</v>
      </c>
      <c r="H66" s="11">
        <v>991</v>
      </c>
      <c r="I66" s="11">
        <v>989</v>
      </c>
      <c r="J66" s="108">
        <f t="shared" si="2"/>
        <v>1000.5</v>
      </c>
      <c r="K66" s="109"/>
      <c r="M66" s="8">
        <v>4</v>
      </c>
      <c r="N66" s="106">
        <v>8.4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60.07</v>
      </c>
      <c r="E67" s="11">
        <v>8.8000000000000007</v>
      </c>
      <c r="F67" s="11">
        <v>509</v>
      </c>
      <c r="G67" s="11">
        <v>511</v>
      </c>
      <c r="H67" s="11">
        <v>488</v>
      </c>
      <c r="I67" s="11">
        <v>491</v>
      </c>
      <c r="J67" s="108">
        <f t="shared" si="2"/>
        <v>499.75</v>
      </c>
      <c r="K67" s="109"/>
      <c r="M67" s="8">
        <v>5</v>
      </c>
      <c r="N67" s="106">
        <v>9.3000000000000007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259</v>
      </c>
      <c r="G68" s="69">
        <v>251</v>
      </c>
      <c r="H68" s="69">
        <v>248</v>
      </c>
      <c r="I68" s="69">
        <v>250</v>
      </c>
      <c r="J68" s="108">
        <f t="shared" si="2"/>
        <v>252</v>
      </c>
      <c r="K68" s="109"/>
      <c r="M68" s="13">
        <v>6</v>
      </c>
      <c r="N68" s="110">
        <v>8.5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125</v>
      </c>
      <c r="G69" s="69">
        <v>146</v>
      </c>
      <c r="H69" s="69">
        <v>141</v>
      </c>
      <c r="I69" s="69">
        <v>135</v>
      </c>
      <c r="J69" s="108">
        <f t="shared" si="2"/>
        <v>136.75</v>
      </c>
      <c r="K69" s="109"/>
      <c r="P69" s="2"/>
    </row>
    <row r="70" spans="1:16" ht="15.75" thickBot="1" x14ac:dyDescent="0.3">
      <c r="A70" s="2"/>
      <c r="C70" s="15" t="s">
        <v>17</v>
      </c>
      <c r="D70" s="16">
        <v>60.44</v>
      </c>
      <c r="E70" s="16">
        <v>8.3000000000000007</v>
      </c>
      <c r="F70" s="16">
        <v>129</v>
      </c>
      <c r="G70" s="16">
        <v>138</v>
      </c>
      <c r="H70" s="16">
        <v>139</v>
      </c>
      <c r="I70" s="16">
        <v>142</v>
      </c>
      <c r="J70" s="112">
        <f t="shared" si="2"/>
        <v>137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11.72</v>
      </c>
      <c r="E73" s="11">
        <v>10.7</v>
      </c>
      <c r="F73" s="23">
        <v>1387</v>
      </c>
      <c r="G73" s="17"/>
      <c r="H73" s="24" t="s">
        <v>22</v>
      </c>
      <c r="I73" s="124">
        <v>6.05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63.31</v>
      </c>
      <c r="E74" s="11"/>
      <c r="F74" s="23">
        <v>180</v>
      </c>
      <c r="G74" s="17"/>
      <c r="H74" s="28" t="s">
        <v>26</v>
      </c>
      <c r="I74" s="126">
        <v>5.49</v>
      </c>
      <c r="J74" s="126"/>
      <c r="K74" s="127"/>
      <c r="M74" s="29">
        <v>6.8</v>
      </c>
      <c r="N74" s="30">
        <v>78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62.26</v>
      </c>
      <c r="E76" s="11"/>
      <c r="F76" s="23">
        <v>159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61.88</v>
      </c>
      <c r="E77" s="11"/>
      <c r="F77" s="23">
        <v>140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5.4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75.56</v>
      </c>
      <c r="E78" s="11"/>
      <c r="F78" s="23">
        <v>2117</v>
      </c>
      <c r="G78" s="17"/>
      <c r="H78" s="114">
        <v>7</v>
      </c>
      <c r="I78" s="116">
        <v>318</v>
      </c>
      <c r="J78" s="116">
        <v>101</v>
      </c>
      <c r="K78" s="118">
        <f>((I78-J78)/I78)</f>
        <v>0.6823899371069182</v>
      </c>
      <c r="M78" s="13">
        <v>2</v>
      </c>
      <c r="N78" s="38">
        <v>5.0999999999999996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73.03</v>
      </c>
      <c r="E79" s="11">
        <v>8</v>
      </c>
      <c r="F79" s="23">
        <v>506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490</v>
      </c>
      <c r="G80" s="17"/>
      <c r="H80" s="114">
        <v>9</v>
      </c>
      <c r="I80" s="116">
        <v>540</v>
      </c>
      <c r="J80" s="116">
        <v>116</v>
      </c>
      <c r="K80" s="118">
        <f>((I80-J80)/I80)</f>
        <v>0.78518518518518521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75.12</v>
      </c>
      <c r="E81" s="11">
        <v>7.7</v>
      </c>
      <c r="F81" s="23">
        <v>1122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0.50049975012493753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1097</v>
      </c>
      <c r="G82" s="17"/>
      <c r="M82" s="122" t="s">
        <v>44</v>
      </c>
      <c r="N82" s="123"/>
      <c r="O82" s="40">
        <f>(J67-J68)/J67</f>
        <v>0.49574787393696851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0.45734126984126983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-1.8281535648994515E-3</v>
      </c>
      <c r="P84" s="2"/>
    </row>
    <row r="85" spans="1:16" ht="15.75" thickBot="1" x14ac:dyDescent="0.3">
      <c r="A85" s="2"/>
      <c r="B85" s="44"/>
      <c r="C85" s="48" t="s">
        <v>53</v>
      </c>
      <c r="D85" s="36">
        <v>90.69</v>
      </c>
      <c r="E85" s="36"/>
      <c r="F85" s="37"/>
      <c r="G85" s="49"/>
      <c r="H85" s="50" t="s">
        <v>22</v>
      </c>
      <c r="I85" s="36">
        <v>609</v>
      </c>
      <c r="J85" s="36">
        <v>544</v>
      </c>
      <c r="K85" s="37">
        <f>I85-J85</f>
        <v>65</v>
      </c>
      <c r="M85" s="133" t="s">
        <v>54</v>
      </c>
      <c r="N85" s="134"/>
      <c r="O85" s="51">
        <f>(J66-J70)/J66</f>
        <v>0.86306846576711649</v>
      </c>
      <c r="P85" s="2"/>
    </row>
    <row r="86" spans="1:16" ht="15.75" thickBot="1" x14ac:dyDescent="0.3">
      <c r="A86" s="2"/>
      <c r="B86" s="44"/>
      <c r="C86" s="48" t="s">
        <v>55</v>
      </c>
      <c r="D86" s="36">
        <v>73.05</v>
      </c>
      <c r="E86" s="36">
        <v>68.67</v>
      </c>
      <c r="F86" s="37">
        <v>94.01</v>
      </c>
      <c r="G86" s="52">
        <v>5.2</v>
      </c>
      <c r="H86" s="29" t="s">
        <v>26</v>
      </c>
      <c r="I86" s="38">
        <v>149</v>
      </c>
      <c r="J86" s="38">
        <v>136</v>
      </c>
      <c r="K86" s="37">
        <f t="shared" ref="K86" si="3">I86-J86</f>
        <v>13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77.349999999999994</v>
      </c>
      <c r="E87" s="36">
        <v>65.31</v>
      </c>
      <c r="F87" s="37">
        <v>84.44</v>
      </c>
      <c r="P87" s="2"/>
    </row>
    <row r="88" spans="1:16" ht="15" customHeight="1" x14ac:dyDescent="0.25">
      <c r="A88" s="2"/>
      <c r="B88" s="44"/>
      <c r="C88" s="48" t="s">
        <v>57</v>
      </c>
      <c r="D88" s="36">
        <v>71.95</v>
      </c>
      <c r="E88" s="36">
        <v>58.41</v>
      </c>
      <c r="F88" s="37">
        <v>81.19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54.77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90.92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 t="s">
        <v>251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253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254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255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252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761</v>
      </c>
      <c r="G119" s="12"/>
      <c r="H119" s="12"/>
      <c r="I119" s="12"/>
      <c r="J119" s="108">
        <f>AVERAGE(F119:I119)</f>
        <v>761</v>
      </c>
      <c r="K119" s="109"/>
      <c r="M119" s="8">
        <v>2</v>
      </c>
      <c r="N119" s="106">
        <v>8.9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441</v>
      </c>
      <c r="G120" s="12"/>
      <c r="H120" s="12"/>
      <c r="I120" s="12"/>
      <c r="J120" s="108">
        <f t="shared" ref="J120:J125" si="4">AVERAGE(F120:I120)</f>
        <v>441</v>
      </c>
      <c r="K120" s="109"/>
      <c r="M120" s="8">
        <v>3</v>
      </c>
      <c r="N120" s="106">
        <v>8.8000000000000007</v>
      </c>
      <c r="O120" s="107"/>
      <c r="P120" s="2"/>
    </row>
    <row r="121" spans="1:16" x14ac:dyDescent="0.25">
      <c r="A121" s="2"/>
      <c r="C121" s="9" t="s">
        <v>13</v>
      </c>
      <c r="D121" s="11">
        <v>62.11</v>
      </c>
      <c r="E121" s="11">
        <v>9.1999999999999993</v>
      </c>
      <c r="F121" s="11">
        <v>1042</v>
      </c>
      <c r="G121" s="11">
        <v>1020</v>
      </c>
      <c r="H121" s="11">
        <v>1059</v>
      </c>
      <c r="I121" s="11">
        <v>1165</v>
      </c>
      <c r="J121" s="108">
        <f t="shared" si="4"/>
        <v>1071.5</v>
      </c>
      <c r="K121" s="109"/>
      <c r="M121" s="8">
        <v>4</v>
      </c>
      <c r="N121" s="106">
        <v>8.1999999999999993</v>
      </c>
      <c r="O121" s="107"/>
      <c r="P121" s="2"/>
    </row>
    <row r="122" spans="1:16" x14ac:dyDescent="0.25">
      <c r="A122" s="2"/>
      <c r="C122" s="9" t="s">
        <v>14</v>
      </c>
      <c r="D122" s="11">
        <v>61.37</v>
      </c>
      <c r="E122" s="11">
        <v>8.6</v>
      </c>
      <c r="F122" s="11">
        <v>439</v>
      </c>
      <c r="G122" s="11">
        <v>470</v>
      </c>
      <c r="H122" s="11">
        <v>491</v>
      </c>
      <c r="I122" s="11">
        <v>484</v>
      </c>
      <c r="J122" s="108">
        <f t="shared" si="4"/>
        <v>471</v>
      </c>
      <c r="K122" s="109"/>
      <c r="M122" s="8">
        <v>5</v>
      </c>
      <c r="N122" s="106">
        <v>8.1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207</v>
      </c>
      <c r="G123" s="69">
        <v>203</v>
      </c>
      <c r="H123" s="69">
        <v>210</v>
      </c>
      <c r="I123" s="69">
        <v>219</v>
      </c>
      <c r="J123" s="108">
        <f t="shared" si="4"/>
        <v>209.75</v>
      </c>
      <c r="K123" s="109"/>
      <c r="M123" s="13">
        <v>6</v>
      </c>
      <c r="N123" s="110">
        <v>8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115</v>
      </c>
      <c r="G124" s="69">
        <v>117</v>
      </c>
      <c r="H124" s="69">
        <v>126</v>
      </c>
      <c r="I124" s="69">
        <v>132</v>
      </c>
      <c r="J124" s="108">
        <f t="shared" si="4"/>
        <v>122.5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60.97</v>
      </c>
      <c r="E125" s="16">
        <v>8.4</v>
      </c>
      <c r="F125" s="16">
        <v>126</v>
      </c>
      <c r="G125" s="16">
        <v>123</v>
      </c>
      <c r="H125" s="16">
        <v>125</v>
      </c>
      <c r="I125" s="16">
        <v>140</v>
      </c>
      <c r="J125" s="112">
        <f t="shared" si="4"/>
        <v>128.5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22.58</v>
      </c>
      <c r="E128" s="11">
        <v>1.8</v>
      </c>
      <c r="F128" s="23">
        <v>1360</v>
      </c>
      <c r="G128" s="17"/>
      <c r="H128" s="24" t="s">
        <v>22</v>
      </c>
      <c r="I128" s="124">
        <v>4.93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67.77</v>
      </c>
      <c r="E129" s="11"/>
      <c r="F129" s="23">
        <v>151</v>
      </c>
      <c r="G129" s="17"/>
      <c r="H129" s="28" t="s">
        <v>26</v>
      </c>
      <c r="I129" s="126">
        <v>4.71</v>
      </c>
      <c r="J129" s="126"/>
      <c r="K129" s="127"/>
      <c r="M129" s="29">
        <v>6.9</v>
      </c>
      <c r="N129" s="30">
        <v>60</v>
      </c>
      <c r="O129" s="31">
        <v>0.05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65.150000000000006</v>
      </c>
      <c r="E131" s="11"/>
      <c r="F131" s="23">
        <v>148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64.28</v>
      </c>
      <c r="E132" s="11"/>
      <c r="F132" s="23">
        <v>147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76.150000000000006</v>
      </c>
      <c r="E133" s="11"/>
      <c r="F133" s="23">
        <v>2098</v>
      </c>
      <c r="G133" s="17"/>
      <c r="H133" s="114">
        <v>2</v>
      </c>
      <c r="I133" s="116">
        <v>487</v>
      </c>
      <c r="J133" s="116">
        <v>326</v>
      </c>
      <c r="K133" s="118">
        <f>((I133-J133)/I133)</f>
        <v>0.33059548254620125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74.150000000000006</v>
      </c>
      <c r="E134" s="11">
        <v>7.9</v>
      </c>
      <c r="F134" s="23">
        <v>520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501</v>
      </c>
      <c r="G135" s="17"/>
      <c r="H135" s="114">
        <v>8</v>
      </c>
      <c r="I135" s="116">
        <v>222</v>
      </c>
      <c r="J135" s="116">
        <v>162</v>
      </c>
      <c r="K135" s="118">
        <f>((I135-J135)/I135)</f>
        <v>0.27027027027027029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76.19</v>
      </c>
      <c r="E136" s="11">
        <v>7.5</v>
      </c>
      <c r="F136" s="23">
        <v>1102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0.56042930471301911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1089</v>
      </c>
      <c r="G137" s="17"/>
      <c r="M137" s="122" t="s">
        <v>44</v>
      </c>
      <c r="N137" s="123"/>
      <c r="O137" s="40">
        <f>(J122-J123)/J122</f>
        <v>0.55467091295116777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0.41597139451728249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-4.8979591836734691E-2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91.15</v>
      </c>
      <c r="E140" s="36"/>
      <c r="F140" s="37"/>
      <c r="G140" s="49"/>
      <c r="H140" s="50" t="s">
        <v>22</v>
      </c>
      <c r="I140" s="36">
        <v>323</v>
      </c>
      <c r="J140" s="36">
        <v>286</v>
      </c>
      <c r="K140" s="37">
        <f>I140-J140</f>
        <v>37</v>
      </c>
      <c r="M140" s="133" t="s">
        <v>54</v>
      </c>
      <c r="N140" s="134"/>
      <c r="O140" s="51">
        <f>(J121-J125)/J121</f>
        <v>0.88007466168922077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68.42</v>
      </c>
      <c r="F141" s="37">
        <v>94.24</v>
      </c>
      <c r="G141" s="52">
        <v>5.3</v>
      </c>
      <c r="H141" s="29" t="s">
        <v>26</v>
      </c>
      <c r="I141" s="38">
        <v>109</v>
      </c>
      <c r="J141" s="38">
        <v>90</v>
      </c>
      <c r="K141" s="37">
        <f t="shared" ref="K141" si="5">I141-J141</f>
        <v>19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77.900000000000006</v>
      </c>
      <c r="E142" s="36">
        <v>65.55</v>
      </c>
      <c r="F142" s="37">
        <v>84.15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73.849999999999994</v>
      </c>
      <c r="E143" s="36">
        <v>59.75</v>
      </c>
      <c r="F143" s="37">
        <v>80.91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 t="s">
        <v>256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 t="s">
        <v>257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258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259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260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ht="15" customHeight="1" x14ac:dyDescent="0.25">
      <c r="A157" s="2"/>
      <c r="C157" s="128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CF46-1F8E-465E-8448-2BC2EA94DC8A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990.33333333333337</v>
      </c>
    </row>
    <row r="7" spans="1:19" x14ac:dyDescent="0.25">
      <c r="A7" s="2"/>
      <c r="C7" s="9" t="s">
        <v>11</v>
      </c>
      <c r="D7" s="10"/>
      <c r="E7" s="10"/>
      <c r="F7" s="11">
        <v>975</v>
      </c>
      <c r="G7" s="12"/>
      <c r="H7" s="12"/>
      <c r="I7" s="12"/>
      <c r="J7" s="108">
        <f>AVERAGE(F7:I7)</f>
        <v>975</v>
      </c>
      <c r="K7" s="109"/>
      <c r="M7" s="8">
        <v>2</v>
      </c>
      <c r="N7" s="106">
        <v>9</v>
      </c>
      <c r="O7" s="107"/>
      <c r="P7" s="2"/>
      <c r="R7" s="60" t="s">
        <v>22</v>
      </c>
      <c r="S7" s="141">
        <f>AVERAGE(J10,J67,J122)</f>
        <v>483.75</v>
      </c>
    </row>
    <row r="8" spans="1:19" x14ac:dyDescent="0.25">
      <c r="A8" s="2"/>
      <c r="C8" s="9" t="s">
        <v>12</v>
      </c>
      <c r="D8" s="10"/>
      <c r="E8" s="10"/>
      <c r="F8" s="11">
        <v>433</v>
      </c>
      <c r="G8" s="12"/>
      <c r="H8" s="12"/>
      <c r="I8" s="12"/>
      <c r="J8" s="108">
        <f t="shared" ref="J8:J13" si="0">AVERAGE(F8:I8)</f>
        <v>433</v>
      </c>
      <c r="K8" s="109"/>
      <c r="M8" s="8">
        <v>3</v>
      </c>
      <c r="N8" s="106">
        <v>8.8000000000000007</v>
      </c>
      <c r="O8" s="107"/>
      <c r="P8" s="2"/>
      <c r="R8" s="60" t="s">
        <v>26</v>
      </c>
      <c r="S8" s="142">
        <f>AVERAGE(J13,J70,J125)</f>
        <v>138.75</v>
      </c>
    </row>
    <row r="9" spans="1:19" x14ac:dyDescent="0.25">
      <c r="A9" s="2"/>
      <c r="C9" s="9" t="s">
        <v>13</v>
      </c>
      <c r="D9" s="11">
        <v>63.8</v>
      </c>
      <c r="E9" s="11">
        <v>8.8000000000000007</v>
      </c>
      <c r="F9" s="11">
        <v>1086</v>
      </c>
      <c r="G9" s="11">
        <v>1059</v>
      </c>
      <c r="H9" s="11">
        <v>981</v>
      </c>
      <c r="I9" s="11">
        <v>941</v>
      </c>
      <c r="J9" s="108">
        <f t="shared" si="0"/>
        <v>1016.75</v>
      </c>
      <c r="K9" s="109"/>
      <c r="M9" s="8">
        <v>4</v>
      </c>
      <c r="N9" s="106">
        <v>8.4</v>
      </c>
      <c r="O9" s="107"/>
      <c r="P9" s="2"/>
      <c r="R9" s="143" t="s">
        <v>623</v>
      </c>
      <c r="S9" s="144">
        <f>S6-S8</f>
        <v>851.58333333333337</v>
      </c>
    </row>
    <row r="10" spans="1:19" x14ac:dyDescent="0.25">
      <c r="A10" s="2"/>
      <c r="C10" s="9" t="s">
        <v>14</v>
      </c>
      <c r="D10" s="11">
        <v>61.36</v>
      </c>
      <c r="E10" s="11">
        <v>8.6999999999999993</v>
      </c>
      <c r="F10" s="11">
        <v>500</v>
      </c>
      <c r="G10" s="11">
        <v>491</v>
      </c>
      <c r="H10" s="11">
        <v>554</v>
      </c>
      <c r="I10" s="11">
        <v>739</v>
      </c>
      <c r="J10" s="108">
        <f t="shared" si="0"/>
        <v>571</v>
      </c>
      <c r="K10" s="109"/>
      <c r="M10" s="8">
        <v>5</v>
      </c>
      <c r="N10" s="106">
        <v>9.3000000000000007</v>
      </c>
      <c r="O10" s="107"/>
      <c r="P10" s="2"/>
      <c r="R10" s="143" t="s">
        <v>624</v>
      </c>
      <c r="S10" s="145">
        <f>S7-S8</f>
        <v>345</v>
      </c>
    </row>
    <row r="11" spans="1:19" ht="15.75" thickBot="1" x14ac:dyDescent="0.3">
      <c r="A11" s="2"/>
      <c r="C11" s="9" t="s">
        <v>15</v>
      </c>
      <c r="D11" s="11"/>
      <c r="E11" s="11"/>
      <c r="F11" s="11">
        <v>264</v>
      </c>
      <c r="G11" s="69">
        <v>272</v>
      </c>
      <c r="H11" s="69">
        <v>338</v>
      </c>
      <c r="I11" s="69">
        <v>362</v>
      </c>
      <c r="J11" s="108">
        <f t="shared" si="0"/>
        <v>309</v>
      </c>
      <c r="K11" s="109"/>
      <c r="M11" s="13">
        <v>6</v>
      </c>
      <c r="N11" s="110">
        <v>8</v>
      </c>
      <c r="O11" s="111"/>
      <c r="P11" s="2"/>
      <c r="R11" s="146" t="s">
        <v>625</v>
      </c>
      <c r="S11" s="147">
        <f>S9/S6</f>
        <v>0.85989565802760015</v>
      </c>
    </row>
    <row r="12" spans="1:19" x14ac:dyDescent="0.25">
      <c r="A12" s="2"/>
      <c r="C12" s="9" t="s">
        <v>16</v>
      </c>
      <c r="D12" s="11"/>
      <c r="E12" s="11"/>
      <c r="F12" s="11">
        <v>152</v>
      </c>
      <c r="G12" s="69">
        <v>144</v>
      </c>
      <c r="H12" s="69">
        <v>150</v>
      </c>
      <c r="I12" s="69">
        <v>160</v>
      </c>
      <c r="J12" s="108">
        <f t="shared" si="0"/>
        <v>151.5</v>
      </c>
      <c r="K12" s="109"/>
      <c r="P12" s="2"/>
      <c r="R12" s="146" t="s">
        <v>626</v>
      </c>
      <c r="S12" s="148">
        <f>S10/S7</f>
        <v>0.71317829457364346</v>
      </c>
    </row>
    <row r="13" spans="1:19" ht="15.75" thickBot="1" x14ac:dyDescent="0.3">
      <c r="A13" s="2"/>
      <c r="C13" s="15" t="s">
        <v>17</v>
      </c>
      <c r="D13" s="16">
        <v>60.11</v>
      </c>
      <c r="E13" s="16">
        <v>8.4</v>
      </c>
      <c r="F13" s="16">
        <v>146</v>
      </c>
      <c r="G13" s="16">
        <v>137</v>
      </c>
      <c r="H13" s="16">
        <v>152</v>
      </c>
      <c r="I13" s="16">
        <v>138</v>
      </c>
      <c r="J13" s="112">
        <f t="shared" si="0"/>
        <v>143.25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15.01</v>
      </c>
      <c r="E16" s="11">
        <v>10.7</v>
      </c>
      <c r="F16" s="23">
        <v>1128</v>
      </c>
      <c r="G16" s="17"/>
      <c r="H16" s="24" t="s">
        <v>22</v>
      </c>
      <c r="I16" s="124">
        <v>5.47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63.13</v>
      </c>
      <c r="E17" s="11"/>
      <c r="F17" s="23">
        <v>150</v>
      </c>
      <c r="G17" s="17"/>
      <c r="H17" s="28" t="s">
        <v>26</v>
      </c>
      <c r="I17" s="126">
        <v>5.0199999999999996</v>
      </c>
      <c r="J17" s="126"/>
      <c r="K17" s="127"/>
      <c r="M17" s="29">
        <v>7.2</v>
      </c>
      <c r="N17" s="30">
        <v>133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60.17</v>
      </c>
      <c r="E19" s="11"/>
      <c r="F19" s="23">
        <v>149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62.6</v>
      </c>
      <c r="E20" s="11"/>
      <c r="F20" s="23">
        <v>152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79.150000000000006</v>
      </c>
      <c r="E21" s="11"/>
      <c r="F21" s="23">
        <v>1630</v>
      </c>
      <c r="G21" s="17"/>
      <c r="H21" s="114">
        <v>3</v>
      </c>
      <c r="I21" s="116">
        <v>502</v>
      </c>
      <c r="J21" s="116">
        <v>364</v>
      </c>
      <c r="K21" s="118">
        <f>((I21-J21)/I21)</f>
        <v>0.27490039840637448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70.62</v>
      </c>
      <c r="E22" s="11">
        <v>8.1999999999999993</v>
      </c>
      <c r="F22" s="23">
        <v>396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362</v>
      </c>
      <c r="G23" s="17"/>
      <c r="H23" s="114">
        <v>12</v>
      </c>
      <c r="I23" s="116">
        <v>294</v>
      </c>
      <c r="J23" s="116">
        <v>96</v>
      </c>
      <c r="K23" s="118">
        <f>((I23-J23)/I23)</f>
        <v>0.67346938775510201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76.790000000000006</v>
      </c>
      <c r="E24" s="11">
        <v>7.7</v>
      </c>
      <c r="F24" s="23">
        <v>952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0.43840668797639537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904</v>
      </c>
      <c r="G25" s="17"/>
      <c r="M25" s="122" t="s">
        <v>44</v>
      </c>
      <c r="N25" s="123"/>
      <c r="O25" s="40">
        <f>(J10-J11)/J10</f>
        <v>0.45884413309982486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0.50970873786407767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5.4455445544554455E-2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</v>
      </c>
      <c r="E28" s="36"/>
      <c r="F28" s="37"/>
      <c r="G28" s="49"/>
      <c r="H28" s="50" t="s">
        <v>22</v>
      </c>
      <c r="I28" s="36">
        <v>318</v>
      </c>
      <c r="J28" s="36">
        <v>263</v>
      </c>
      <c r="K28" s="37">
        <f>I28-J28</f>
        <v>55</v>
      </c>
      <c r="M28" s="133" t="s">
        <v>54</v>
      </c>
      <c r="N28" s="134"/>
      <c r="O28" s="51">
        <f>(J9-J13)/J9</f>
        <v>0.85910990902385054</v>
      </c>
      <c r="P28" s="2"/>
    </row>
    <row r="29" spans="1:16" ht="15.75" thickBot="1" x14ac:dyDescent="0.3">
      <c r="A29" s="2"/>
      <c r="B29" s="44"/>
      <c r="C29" s="48" t="s">
        <v>55</v>
      </c>
      <c r="D29" s="36">
        <v>73.150000000000006</v>
      </c>
      <c r="E29" s="36">
        <v>69.06</v>
      </c>
      <c r="F29" s="37">
        <v>94.41</v>
      </c>
      <c r="G29" s="52">
        <v>5.5</v>
      </c>
      <c r="H29" s="29" t="s">
        <v>26</v>
      </c>
      <c r="I29" s="38">
        <v>188</v>
      </c>
      <c r="J29" s="38">
        <v>173</v>
      </c>
      <c r="K29" s="37">
        <f t="shared" ref="K29" si="1">I29-J29</f>
        <v>15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78.25</v>
      </c>
      <c r="E30" s="36">
        <v>65.459999999999994</v>
      </c>
      <c r="F30" s="37">
        <v>83.66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77.05</v>
      </c>
      <c r="E31" s="36">
        <v>54.26</v>
      </c>
      <c r="F31" s="37">
        <v>70.42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53.45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 t="s">
        <v>261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ht="15" customHeight="1" x14ac:dyDescent="0.25">
      <c r="A42" s="2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ht="15" customHeight="1" x14ac:dyDescent="0.25">
      <c r="A43" s="2"/>
      <c r="C43" s="128" t="s">
        <v>262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263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264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265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 t="s">
        <v>266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909</v>
      </c>
      <c r="G64" s="12"/>
      <c r="H64" s="12"/>
      <c r="I64" s="12"/>
      <c r="J64" s="108">
        <f>AVERAGE(F64:I64)</f>
        <v>909</v>
      </c>
      <c r="K64" s="109"/>
      <c r="M64" s="8">
        <v>2</v>
      </c>
      <c r="N64" s="106">
        <v>8.9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479</v>
      </c>
      <c r="G65" s="12"/>
      <c r="H65" s="12"/>
      <c r="I65" s="12"/>
      <c r="J65" s="108">
        <f t="shared" ref="J65:J70" si="2">AVERAGE(F65:I65)</f>
        <v>479</v>
      </c>
      <c r="K65" s="109"/>
      <c r="M65" s="8">
        <v>3</v>
      </c>
      <c r="N65" s="106">
        <v>8.8000000000000007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62.91</v>
      </c>
      <c r="E66" s="11">
        <v>9</v>
      </c>
      <c r="F66" s="11">
        <v>1004</v>
      </c>
      <c r="G66" s="11">
        <v>1011</v>
      </c>
      <c r="H66" s="11">
        <v>1029</v>
      </c>
      <c r="I66" s="11">
        <v>1038</v>
      </c>
      <c r="J66" s="108">
        <f t="shared" si="2"/>
        <v>1020.5</v>
      </c>
      <c r="K66" s="109"/>
      <c r="M66" s="8">
        <v>4</v>
      </c>
      <c r="N66" s="106">
        <v>8.4</v>
      </c>
      <c r="O66" s="107"/>
      <c r="P66" s="2"/>
    </row>
    <row r="67" spans="1:16" ht="15" customHeight="1" x14ac:dyDescent="0.25">
      <c r="A67" s="2"/>
      <c r="C67" s="9" t="s">
        <v>14</v>
      </c>
      <c r="D67" s="11">
        <v>61.61</v>
      </c>
      <c r="E67" s="11">
        <v>8.8000000000000007</v>
      </c>
      <c r="F67" s="11">
        <v>491</v>
      </c>
      <c r="G67" s="11">
        <v>501</v>
      </c>
      <c r="H67" s="11">
        <v>494</v>
      </c>
      <c r="I67" s="11">
        <v>488</v>
      </c>
      <c r="J67" s="108">
        <f t="shared" si="2"/>
        <v>493.5</v>
      </c>
      <c r="K67" s="109"/>
      <c r="M67" s="8">
        <v>5</v>
      </c>
      <c r="N67" s="106">
        <v>9.3000000000000007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322</v>
      </c>
      <c r="G68" s="69">
        <v>327</v>
      </c>
      <c r="H68" s="69">
        <v>339</v>
      </c>
      <c r="I68" s="69">
        <v>341</v>
      </c>
      <c r="J68" s="108">
        <f t="shared" si="2"/>
        <v>332.25</v>
      </c>
      <c r="K68" s="109"/>
      <c r="M68" s="13">
        <v>6</v>
      </c>
      <c r="N68" s="110">
        <v>8.5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141</v>
      </c>
      <c r="G69" s="69">
        <v>166</v>
      </c>
      <c r="H69" s="69">
        <v>141</v>
      </c>
      <c r="I69" s="69">
        <v>145</v>
      </c>
      <c r="J69" s="108">
        <f t="shared" si="2"/>
        <v>148.25</v>
      </c>
      <c r="K69" s="109"/>
      <c r="P69" s="2"/>
    </row>
    <row r="70" spans="1:16" ht="15.75" thickBot="1" x14ac:dyDescent="0.3">
      <c r="A70" s="2"/>
      <c r="C70" s="15" t="s">
        <v>17</v>
      </c>
      <c r="D70" s="16">
        <v>61.07</v>
      </c>
      <c r="E70" s="16">
        <v>8.1999999999999993</v>
      </c>
      <c r="F70" s="16">
        <v>149</v>
      </c>
      <c r="G70" s="16">
        <v>159</v>
      </c>
      <c r="H70" s="16">
        <v>151</v>
      </c>
      <c r="I70" s="16">
        <v>137</v>
      </c>
      <c r="J70" s="112">
        <f t="shared" si="2"/>
        <v>149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16.71</v>
      </c>
      <c r="E73" s="11">
        <v>10.8</v>
      </c>
      <c r="F73" s="23">
        <v>1402</v>
      </c>
      <c r="G73" s="17"/>
      <c r="H73" s="24" t="s">
        <v>22</v>
      </c>
      <c r="I73" s="124">
        <v>5.83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64.88</v>
      </c>
      <c r="E74" s="11"/>
      <c r="F74" s="23">
        <v>151</v>
      </c>
      <c r="G74" s="17"/>
      <c r="H74" s="28" t="s">
        <v>26</v>
      </c>
      <c r="I74" s="126">
        <v>5.38</v>
      </c>
      <c r="J74" s="126"/>
      <c r="K74" s="127"/>
      <c r="M74" s="29">
        <v>6.9</v>
      </c>
      <c r="N74" s="30">
        <v>76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65.09</v>
      </c>
      <c r="E76" s="11"/>
      <c r="F76" s="23">
        <v>130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64.069999999999993</v>
      </c>
      <c r="E77" s="11"/>
      <c r="F77" s="23">
        <v>141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5.0999999999999996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74.790000000000006</v>
      </c>
      <c r="E78" s="11"/>
      <c r="F78" s="23">
        <v>1888</v>
      </c>
      <c r="G78" s="17"/>
      <c r="H78" s="114">
        <v>4</v>
      </c>
      <c r="I78" s="116">
        <v>467</v>
      </c>
      <c r="J78" s="116">
        <v>256</v>
      </c>
      <c r="K78" s="118">
        <f>((I78-J78)/I78)</f>
        <v>0.45182012847965741</v>
      </c>
      <c r="M78" s="13">
        <v>2</v>
      </c>
      <c r="N78" s="38">
        <v>5.4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75.069999999999993</v>
      </c>
      <c r="E79" s="11">
        <v>7.6</v>
      </c>
      <c r="F79" s="23">
        <v>381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377</v>
      </c>
      <c r="G80" s="17"/>
      <c r="H80" s="114">
        <v>5</v>
      </c>
      <c r="I80" s="116">
        <v>266</v>
      </c>
      <c r="J80" s="116">
        <v>177</v>
      </c>
      <c r="K80" s="118">
        <f>((I80-J80)/I80)</f>
        <v>0.33458646616541354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78.040000000000006</v>
      </c>
      <c r="E81" s="11">
        <v>7.3</v>
      </c>
      <c r="F81" s="23">
        <v>798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0.5164135227829495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777</v>
      </c>
      <c r="G82" s="17"/>
      <c r="M82" s="122" t="s">
        <v>44</v>
      </c>
      <c r="N82" s="123"/>
      <c r="O82" s="40">
        <f>(J67-J68)/J67</f>
        <v>0.32674772036474165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0.55379984951091044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-5.0590219224283303E-3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91.03</v>
      </c>
      <c r="E85" s="36"/>
      <c r="F85" s="37"/>
      <c r="G85" s="49"/>
      <c r="H85" s="50" t="s">
        <v>22</v>
      </c>
      <c r="I85" s="36">
        <v>566</v>
      </c>
      <c r="J85" s="36">
        <v>506</v>
      </c>
      <c r="K85" s="37">
        <f>I85-J85</f>
        <v>60</v>
      </c>
      <c r="M85" s="133" t="s">
        <v>54</v>
      </c>
      <c r="N85" s="134"/>
      <c r="O85" s="51">
        <f>(J66-J70)/J66</f>
        <v>0.85399314061734444</v>
      </c>
      <c r="P85" s="2"/>
    </row>
    <row r="86" spans="1:16" ht="15.75" thickBot="1" x14ac:dyDescent="0.3">
      <c r="A86" s="2"/>
      <c r="B86" s="44"/>
      <c r="C86" s="48" t="s">
        <v>55</v>
      </c>
      <c r="D86" s="36">
        <v>72.650000000000006</v>
      </c>
      <c r="E86" s="36">
        <v>67.81</v>
      </c>
      <c r="F86" s="37">
        <v>93.34</v>
      </c>
      <c r="G86" s="52">
        <v>5.0999999999999996</v>
      </c>
      <c r="H86" s="29" t="s">
        <v>26</v>
      </c>
      <c r="I86" s="38">
        <v>174</v>
      </c>
      <c r="J86" s="38">
        <v>158</v>
      </c>
      <c r="K86" s="37">
        <f t="shared" ref="K86" si="3">I86-J86</f>
        <v>16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79.150000000000006</v>
      </c>
      <c r="E87" s="36">
        <v>66.81</v>
      </c>
      <c r="F87" s="37">
        <v>84.42</v>
      </c>
      <c r="P87" s="2"/>
    </row>
    <row r="88" spans="1:16" ht="15" customHeight="1" x14ac:dyDescent="0.25">
      <c r="A88" s="2"/>
      <c r="B88" s="44"/>
      <c r="C88" s="48" t="s">
        <v>57</v>
      </c>
      <c r="D88" s="36">
        <v>72.650000000000006</v>
      </c>
      <c r="E88" s="36">
        <v>52.29</v>
      </c>
      <c r="F88" s="37">
        <v>71.98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56.08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91.19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 t="s">
        <v>267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271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268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269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270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ht="15" customHeight="1" x14ac:dyDescent="0.25">
      <c r="A103" s="2"/>
      <c r="C103" s="128" t="s">
        <v>272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886</v>
      </c>
      <c r="G119" s="12"/>
      <c r="H119" s="12"/>
      <c r="I119" s="12"/>
      <c r="J119" s="108">
        <f>AVERAGE(F119:I119)</f>
        <v>886</v>
      </c>
      <c r="K119" s="109"/>
      <c r="M119" s="8">
        <v>2</v>
      </c>
      <c r="N119" s="106">
        <v>8.8000000000000007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454</v>
      </c>
      <c r="G120" s="12"/>
      <c r="H120" s="12"/>
      <c r="I120" s="12"/>
      <c r="J120" s="108">
        <f t="shared" ref="J120:J125" si="4">AVERAGE(F120:I120)</f>
        <v>454</v>
      </c>
      <c r="K120" s="109"/>
      <c r="M120" s="8">
        <v>3</v>
      </c>
      <c r="N120" s="106">
        <v>8.6999999999999993</v>
      </c>
      <c r="O120" s="107"/>
      <c r="P120" s="2"/>
    </row>
    <row r="121" spans="1:16" x14ac:dyDescent="0.25">
      <c r="A121" s="2"/>
      <c r="C121" s="9" t="s">
        <v>13</v>
      </c>
      <c r="D121" s="11">
        <v>62.16</v>
      </c>
      <c r="E121" s="11">
        <v>8.8000000000000007</v>
      </c>
      <c r="F121" s="11">
        <v>885</v>
      </c>
      <c r="G121" s="11">
        <v>892</v>
      </c>
      <c r="H121" s="11">
        <v>966</v>
      </c>
      <c r="I121" s="11">
        <v>992</v>
      </c>
      <c r="J121" s="108">
        <f t="shared" si="4"/>
        <v>933.75</v>
      </c>
      <c r="K121" s="109"/>
      <c r="M121" s="8">
        <v>4</v>
      </c>
      <c r="N121" s="106">
        <v>8.4</v>
      </c>
      <c r="O121" s="107"/>
      <c r="P121" s="2"/>
    </row>
    <row r="122" spans="1:16" x14ac:dyDescent="0.25">
      <c r="A122" s="2"/>
      <c r="C122" s="9" t="s">
        <v>14</v>
      </c>
      <c r="D122" s="11">
        <v>61.42</v>
      </c>
      <c r="E122" s="11">
        <v>8.6999999999999993</v>
      </c>
      <c r="F122" s="11">
        <v>379</v>
      </c>
      <c r="G122" s="11">
        <v>386</v>
      </c>
      <c r="H122" s="11">
        <v>384</v>
      </c>
      <c r="I122" s="11">
        <v>398</v>
      </c>
      <c r="J122" s="108">
        <f t="shared" si="4"/>
        <v>386.75</v>
      </c>
      <c r="K122" s="109"/>
      <c r="M122" s="8">
        <v>5</v>
      </c>
      <c r="N122" s="106">
        <v>9.1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218</v>
      </c>
      <c r="G123" s="69">
        <v>227</v>
      </c>
      <c r="H123" s="69">
        <v>224</v>
      </c>
      <c r="I123" s="69">
        <v>222</v>
      </c>
      <c r="J123" s="108">
        <f t="shared" si="4"/>
        <v>222.75</v>
      </c>
      <c r="K123" s="109"/>
      <c r="M123" s="13">
        <v>6</v>
      </c>
      <c r="N123" s="110">
        <v>8.3000000000000007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139</v>
      </c>
      <c r="G124" s="69">
        <v>144</v>
      </c>
      <c r="H124" s="69">
        <v>128</v>
      </c>
      <c r="I124" s="69">
        <v>124</v>
      </c>
      <c r="J124" s="108">
        <f t="shared" si="4"/>
        <v>133.75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60.89</v>
      </c>
      <c r="E125" s="16">
        <v>8.5</v>
      </c>
      <c r="F125" s="16">
        <v>136</v>
      </c>
      <c r="G125" s="16">
        <v>134</v>
      </c>
      <c r="H125" s="16">
        <v>115</v>
      </c>
      <c r="I125" s="16">
        <v>111</v>
      </c>
      <c r="J125" s="112">
        <f t="shared" si="4"/>
        <v>124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4.9000000000000004</v>
      </c>
      <c r="E128" s="11">
        <v>9.1</v>
      </c>
      <c r="F128" s="23">
        <v>816</v>
      </c>
      <c r="G128" s="17"/>
      <c r="H128" s="24" t="s">
        <v>22</v>
      </c>
      <c r="I128" s="124">
        <v>4.46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62.55</v>
      </c>
      <c r="E129" s="11"/>
      <c r="F129" s="23">
        <v>146</v>
      </c>
      <c r="G129" s="17"/>
      <c r="H129" s="28" t="s">
        <v>26</v>
      </c>
      <c r="I129" s="126">
        <v>3.74</v>
      </c>
      <c r="J129" s="126"/>
      <c r="K129" s="127"/>
      <c r="M129" s="29">
        <v>7.2</v>
      </c>
      <c r="N129" s="30">
        <v>55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65.72</v>
      </c>
      <c r="E131" s="11"/>
      <c r="F131" s="23">
        <v>143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62.88</v>
      </c>
      <c r="E132" s="11"/>
      <c r="F132" s="23">
        <v>140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74.540000000000006</v>
      </c>
      <c r="E133" s="11"/>
      <c r="F133" s="23">
        <v>1651</v>
      </c>
      <c r="G133" s="17"/>
      <c r="H133" s="114">
        <v>6</v>
      </c>
      <c r="I133" s="116">
        <v>232</v>
      </c>
      <c r="J133" s="116">
        <v>84</v>
      </c>
      <c r="K133" s="118">
        <f>((I133-J133)/I133)</f>
        <v>0.63793103448275867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75.349999999999994</v>
      </c>
      <c r="E134" s="11">
        <v>7.4</v>
      </c>
      <c r="F134" s="23">
        <v>352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326</v>
      </c>
      <c r="G135" s="17"/>
      <c r="H135" s="114">
        <v>11</v>
      </c>
      <c r="I135" s="116">
        <v>431</v>
      </c>
      <c r="J135" s="116">
        <v>188</v>
      </c>
      <c r="K135" s="118">
        <f>((I135-J135)/I135)</f>
        <v>0.56380510440835263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76.45</v>
      </c>
      <c r="E136" s="11">
        <v>7.2</v>
      </c>
      <c r="F136" s="23">
        <v>727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0.58580990629183405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684</v>
      </c>
      <c r="G137" s="17"/>
      <c r="M137" s="122" t="s">
        <v>44</v>
      </c>
      <c r="N137" s="123"/>
      <c r="O137" s="40">
        <f>(J122-J123)/J122</f>
        <v>0.42404654169360051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0.3995510662177329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7.2897196261682243E-2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91.44</v>
      </c>
      <c r="E140" s="36"/>
      <c r="F140" s="37"/>
      <c r="G140" s="49"/>
      <c r="H140" s="50" t="s">
        <v>22</v>
      </c>
      <c r="I140" s="36">
        <v>381</v>
      </c>
      <c r="J140" s="36">
        <v>338</v>
      </c>
      <c r="K140" s="37">
        <f>I140-J140</f>
        <v>43</v>
      </c>
      <c r="M140" s="133" t="s">
        <v>54</v>
      </c>
      <c r="N140" s="134"/>
      <c r="O140" s="51">
        <f>(J121-J125)/J121</f>
        <v>0.86720214190093703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74.75</v>
      </c>
      <c r="E141" s="36">
        <v>70.45</v>
      </c>
      <c r="F141" s="37">
        <v>94.25</v>
      </c>
      <c r="G141" s="52">
        <v>5.0999999999999996</v>
      </c>
      <c r="H141" s="29" t="s">
        <v>26</v>
      </c>
      <c r="I141" s="38">
        <v>144</v>
      </c>
      <c r="J141" s="38">
        <v>122</v>
      </c>
      <c r="K141" s="37">
        <f t="shared" ref="K141" si="5">I141-J141</f>
        <v>22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78.349999999999994</v>
      </c>
      <c r="E142" s="36">
        <v>65.53</v>
      </c>
      <c r="F142" s="37">
        <v>83.65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74.5</v>
      </c>
      <c r="E143" s="36">
        <v>53.14</v>
      </c>
      <c r="F143" s="37">
        <v>71.33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53.35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91.44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273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274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275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276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277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C16B-FE79-407A-ADD1-C6F5AB86F793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958.75</v>
      </c>
    </row>
    <row r="7" spans="1:19" x14ac:dyDescent="0.25">
      <c r="A7" s="2"/>
      <c r="C7" s="9" t="s">
        <v>11</v>
      </c>
      <c r="D7" s="10"/>
      <c r="E7" s="10"/>
      <c r="F7" s="11">
        <v>785</v>
      </c>
      <c r="G7" s="12"/>
      <c r="H7" s="12"/>
      <c r="I7" s="12"/>
      <c r="J7" s="108">
        <f>AVERAGE(F7:I7)</f>
        <v>785</v>
      </c>
      <c r="K7" s="109"/>
      <c r="M7" s="8">
        <v>2</v>
      </c>
      <c r="N7" s="106">
        <v>8.9</v>
      </c>
      <c r="O7" s="107"/>
      <c r="P7" s="2"/>
      <c r="R7" s="60" t="s">
        <v>22</v>
      </c>
      <c r="S7" s="141">
        <f>AVERAGE(J10,J67,J122)</f>
        <v>450.41666666666669</v>
      </c>
    </row>
    <row r="8" spans="1:19" x14ac:dyDescent="0.25">
      <c r="A8" s="2"/>
      <c r="C8" s="9" t="s">
        <v>12</v>
      </c>
      <c r="D8" s="10"/>
      <c r="E8" s="10"/>
      <c r="F8" s="11">
        <v>442</v>
      </c>
      <c r="G8" s="12"/>
      <c r="H8" s="12"/>
      <c r="I8" s="12"/>
      <c r="J8" s="108">
        <f t="shared" ref="J8:J13" si="0">AVERAGE(F8:I8)</f>
        <v>442</v>
      </c>
      <c r="K8" s="109"/>
      <c r="M8" s="8">
        <v>3</v>
      </c>
      <c r="N8" s="106">
        <v>8.9</v>
      </c>
      <c r="O8" s="107"/>
      <c r="P8" s="2"/>
      <c r="R8" s="60" t="s">
        <v>26</v>
      </c>
      <c r="S8" s="142">
        <f>AVERAGE(J13,J70,J125)</f>
        <v>134.75</v>
      </c>
    </row>
    <row r="9" spans="1:19" x14ac:dyDescent="0.25">
      <c r="A9" s="2"/>
      <c r="C9" s="9" t="s">
        <v>13</v>
      </c>
      <c r="D9" s="11">
        <v>65.27</v>
      </c>
      <c r="E9" s="11">
        <v>9.3000000000000007</v>
      </c>
      <c r="F9" s="11">
        <v>959</v>
      </c>
      <c r="G9" s="11">
        <v>941</v>
      </c>
      <c r="H9" s="11">
        <v>917</v>
      </c>
      <c r="I9" s="11">
        <v>943</v>
      </c>
      <c r="J9" s="108">
        <f t="shared" si="0"/>
        <v>940</v>
      </c>
      <c r="K9" s="109"/>
      <c r="M9" s="8">
        <v>4</v>
      </c>
      <c r="N9" s="106">
        <v>8.4</v>
      </c>
      <c r="O9" s="107"/>
      <c r="P9" s="2"/>
      <c r="R9" s="143" t="s">
        <v>623</v>
      </c>
      <c r="S9" s="144">
        <f>S6-S8</f>
        <v>824</v>
      </c>
    </row>
    <row r="10" spans="1:19" x14ac:dyDescent="0.25">
      <c r="A10" s="2"/>
      <c r="C10" s="9" t="s">
        <v>14</v>
      </c>
      <c r="D10" s="11">
        <v>61.37</v>
      </c>
      <c r="E10" s="11">
        <v>8.8000000000000007</v>
      </c>
      <c r="F10" s="11">
        <v>420</v>
      </c>
      <c r="G10" s="11">
        <v>429</v>
      </c>
      <c r="H10" s="11">
        <v>501</v>
      </c>
      <c r="I10" s="11">
        <v>494</v>
      </c>
      <c r="J10" s="108">
        <f t="shared" si="0"/>
        <v>461</v>
      </c>
      <c r="K10" s="109"/>
      <c r="M10" s="8">
        <v>5</v>
      </c>
      <c r="N10" s="106">
        <v>9.1999999999999993</v>
      </c>
      <c r="O10" s="107"/>
      <c r="P10" s="2"/>
      <c r="R10" s="143" t="s">
        <v>624</v>
      </c>
      <c r="S10" s="145">
        <f>S7-S8</f>
        <v>315.66666666666669</v>
      </c>
    </row>
    <row r="11" spans="1:19" ht="15.75" thickBot="1" x14ac:dyDescent="0.3">
      <c r="A11" s="2"/>
      <c r="C11" s="9" t="s">
        <v>15</v>
      </c>
      <c r="D11" s="11"/>
      <c r="E11" s="11"/>
      <c r="F11" s="11">
        <v>239</v>
      </c>
      <c r="G11" s="69">
        <v>233</v>
      </c>
      <c r="H11" s="69">
        <v>293</v>
      </c>
      <c r="I11" s="69">
        <v>294</v>
      </c>
      <c r="J11" s="108">
        <f t="shared" si="0"/>
        <v>264.75</v>
      </c>
      <c r="K11" s="109"/>
      <c r="M11" s="13">
        <v>6</v>
      </c>
      <c r="N11" s="110">
        <v>8.6</v>
      </c>
      <c r="O11" s="111"/>
      <c r="P11" s="2"/>
      <c r="R11" s="146" t="s">
        <v>625</v>
      </c>
      <c r="S11" s="147">
        <f>S9/S6</f>
        <v>0.85945241199478484</v>
      </c>
    </row>
    <row r="12" spans="1:19" x14ac:dyDescent="0.25">
      <c r="A12" s="2"/>
      <c r="C12" s="9" t="s">
        <v>16</v>
      </c>
      <c r="D12" s="11"/>
      <c r="E12" s="11"/>
      <c r="F12" s="11">
        <v>118</v>
      </c>
      <c r="G12" s="69">
        <v>112</v>
      </c>
      <c r="H12" s="69">
        <v>128</v>
      </c>
      <c r="I12" s="69">
        <v>157</v>
      </c>
      <c r="J12" s="108">
        <f t="shared" si="0"/>
        <v>128.75</v>
      </c>
      <c r="K12" s="109"/>
      <c r="P12" s="2"/>
      <c r="R12" s="146" t="s">
        <v>626</v>
      </c>
      <c r="S12" s="148">
        <f>S10/S7</f>
        <v>0.70083256244218317</v>
      </c>
    </row>
    <row r="13" spans="1:19" ht="15.75" thickBot="1" x14ac:dyDescent="0.3">
      <c r="A13" s="2"/>
      <c r="C13" s="15" t="s">
        <v>17</v>
      </c>
      <c r="D13" s="16">
        <v>60.26</v>
      </c>
      <c r="E13" s="16">
        <v>8.4</v>
      </c>
      <c r="F13" s="16">
        <v>111</v>
      </c>
      <c r="G13" s="16">
        <v>108</v>
      </c>
      <c r="H13" s="16">
        <v>125</v>
      </c>
      <c r="I13" s="16">
        <v>145</v>
      </c>
      <c r="J13" s="112">
        <f t="shared" si="0"/>
        <v>122.25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12.33</v>
      </c>
      <c r="E16" s="11">
        <v>10.8</v>
      </c>
      <c r="F16" s="23">
        <v>936</v>
      </c>
      <c r="G16" s="17"/>
      <c r="H16" s="24" t="s">
        <v>22</v>
      </c>
      <c r="I16" s="124">
        <v>5.41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64.42</v>
      </c>
      <c r="E17" s="11"/>
      <c r="F17" s="23">
        <v>107</v>
      </c>
      <c r="G17" s="17"/>
      <c r="H17" s="28" t="s">
        <v>26</v>
      </c>
      <c r="I17" s="126">
        <v>4.92</v>
      </c>
      <c r="J17" s="126"/>
      <c r="K17" s="127"/>
      <c r="M17" s="29">
        <v>6.8</v>
      </c>
      <c r="N17" s="30">
        <v>142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61.76</v>
      </c>
      <c r="E19" s="11"/>
      <c r="F19" s="23">
        <v>112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61.98</v>
      </c>
      <c r="E20" s="11"/>
      <c r="F20" s="23">
        <v>114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72.67</v>
      </c>
      <c r="E21" s="11"/>
      <c r="F21" s="23">
        <v>1667</v>
      </c>
      <c r="G21" s="17"/>
      <c r="H21" s="114">
        <v>1</v>
      </c>
      <c r="I21" s="116">
        <v>415</v>
      </c>
      <c r="J21" s="116">
        <v>361</v>
      </c>
      <c r="K21" s="118">
        <f>((I21-J21)/I21)</f>
        <v>0.13012048192771083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75.97</v>
      </c>
      <c r="E22" s="11">
        <v>8.1999999999999993</v>
      </c>
      <c r="F22" s="23">
        <v>349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360</v>
      </c>
      <c r="G23" s="17"/>
      <c r="H23" s="114">
        <v>7</v>
      </c>
      <c r="I23" s="116">
        <v>245</v>
      </c>
      <c r="J23" s="116">
        <v>83</v>
      </c>
      <c r="K23" s="118">
        <f>((I23-J23)/I23)</f>
        <v>0.66122448979591841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75.5</v>
      </c>
      <c r="E24" s="11">
        <v>7.6</v>
      </c>
      <c r="F24" s="23">
        <v>852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0.50957446808510642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822</v>
      </c>
      <c r="G25" s="17"/>
      <c r="M25" s="122" t="s">
        <v>44</v>
      </c>
      <c r="N25" s="123"/>
      <c r="O25" s="40">
        <f>(J10-J11)/J10</f>
        <v>0.425704989154013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0.51369216241737492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5.0485436893203881E-2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91.55</v>
      </c>
      <c r="E28" s="36"/>
      <c r="F28" s="37"/>
      <c r="G28" s="49"/>
      <c r="H28" s="50" t="s">
        <v>22</v>
      </c>
      <c r="I28" s="36">
        <v>288</v>
      </c>
      <c r="J28" s="36">
        <v>237</v>
      </c>
      <c r="K28" s="37">
        <f>I28-J28</f>
        <v>51</v>
      </c>
      <c r="M28" s="133" t="s">
        <v>54</v>
      </c>
      <c r="N28" s="134"/>
      <c r="O28" s="51">
        <f>(J9-J13)/J9</f>
        <v>0.86994680851063833</v>
      </c>
      <c r="P28" s="2"/>
    </row>
    <row r="29" spans="1:16" ht="15.75" thickBot="1" x14ac:dyDescent="0.3">
      <c r="A29" s="2"/>
      <c r="B29" s="44"/>
      <c r="C29" s="48" t="s">
        <v>55</v>
      </c>
      <c r="D29" s="36">
        <v>73.25</v>
      </c>
      <c r="E29" s="36">
        <v>69.38</v>
      </c>
      <c r="F29" s="37">
        <v>94.72</v>
      </c>
      <c r="G29" s="52">
        <v>5.5</v>
      </c>
      <c r="H29" s="29" t="s">
        <v>26</v>
      </c>
      <c r="I29" s="38">
        <v>156</v>
      </c>
      <c r="J29" s="38">
        <v>144</v>
      </c>
      <c r="K29" s="37">
        <f t="shared" ref="K29" si="1">I29-J29</f>
        <v>12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79.3</v>
      </c>
      <c r="E30" s="36">
        <v>67.09</v>
      </c>
      <c r="F30" s="37">
        <v>84.61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77.599999999999994</v>
      </c>
      <c r="E31" s="36">
        <v>55.94</v>
      </c>
      <c r="F31" s="37">
        <v>72.09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278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285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279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ht="15" customHeight="1" x14ac:dyDescent="0.25">
      <c r="A45" s="2"/>
      <c r="C45" s="128" t="s">
        <v>280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281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 t="s">
        <v>282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 t="s">
        <v>283</v>
      </c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 t="s">
        <v>284</v>
      </c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778</v>
      </c>
      <c r="G64" s="12"/>
      <c r="H64" s="12"/>
      <c r="I64" s="12"/>
      <c r="J64" s="108">
        <f>AVERAGE(F64:I64)</f>
        <v>778</v>
      </c>
      <c r="K64" s="109"/>
      <c r="M64" s="8">
        <v>2</v>
      </c>
      <c r="N64" s="106">
        <v>8.9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429</v>
      </c>
      <c r="G65" s="12"/>
      <c r="H65" s="12"/>
      <c r="I65" s="12"/>
      <c r="J65" s="108">
        <f t="shared" ref="J65:J70" si="2">AVERAGE(F65:I65)</f>
        <v>429</v>
      </c>
      <c r="K65" s="109"/>
      <c r="M65" s="8">
        <v>3</v>
      </c>
      <c r="N65" s="106">
        <v>8.8000000000000007</v>
      </c>
      <c r="O65" s="107"/>
      <c r="P65" s="2"/>
    </row>
    <row r="66" spans="1:16" ht="15" customHeight="1" x14ac:dyDescent="0.25">
      <c r="A66" s="2"/>
      <c r="C66" s="9" t="s">
        <v>13</v>
      </c>
      <c r="D66" s="11">
        <v>63.45</v>
      </c>
      <c r="E66" s="11">
        <v>9</v>
      </c>
      <c r="F66" s="11">
        <v>933</v>
      </c>
      <c r="G66" s="11">
        <v>956</v>
      </c>
      <c r="H66" s="11">
        <v>1014</v>
      </c>
      <c r="I66" s="11">
        <v>1074</v>
      </c>
      <c r="J66" s="108">
        <f t="shared" si="2"/>
        <v>994.25</v>
      </c>
      <c r="K66" s="109"/>
      <c r="M66" s="8">
        <v>4</v>
      </c>
      <c r="N66" s="106">
        <v>8.1999999999999993</v>
      </c>
      <c r="O66" s="107"/>
      <c r="P66" s="2"/>
    </row>
    <row r="67" spans="1:16" ht="15" customHeight="1" x14ac:dyDescent="0.25">
      <c r="A67" s="2"/>
      <c r="C67" s="9" t="s">
        <v>14</v>
      </c>
      <c r="D67" s="11">
        <v>62.91</v>
      </c>
      <c r="E67" s="11">
        <v>8.8000000000000007</v>
      </c>
      <c r="F67" s="11">
        <v>474</v>
      </c>
      <c r="G67" s="11">
        <v>461</v>
      </c>
      <c r="H67" s="11">
        <v>436</v>
      </c>
      <c r="I67" s="11">
        <v>437</v>
      </c>
      <c r="J67" s="108">
        <f t="shared" si="2"/>
        <v>452</v>
      </c>
      <c r="K67" s="109"/>
      <c r="M67" s="8">
        <v>5</v>
      </c>
      <c r="N67" s="106">
        <v>9.3000000000000007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334</v>
      </c>
      <c r="G68" s="69">
        <v>318</v>
      </c>
      <c r="H68" s="69">
        <v>295</v>
      </c>
      <c r="I68" s="69">
        <v>284</v>
      </c>
      <c r="J68" s="108">
        <f t="shared" si="2"/>
        <v>307.75</v>
      </c>
      <c r="K68" s="109"/>
      <c r="M68" s="13">
        <v>6</v>
      </c>
      <c r="N68" s="110">
        <v>8.6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167</v>
      </c>
      <c r="G69" s="69">
        <v>159</v>
      </c>
      <c r="H69" s="69">
        <v>149</v>
      </c>
      <c r="I69" s="69">
        <v>145</v>
      </c>
      <c r="J69" s="108">
        <f t="shared" si="2"/>
        <v>155</v>
      </c>
      <c r="K69" s="109"/>
      <c r="P69" s="2"/>
    </row>
    <row r="70" spans="1:16" ht="15.75" thickBot="1" x14ac:dyDescent="0.3">
      <c r="A70" s="2"/>
      <c r="C70" s="15" t="s">
        <v>17</v>
      </c>
      <c r="D70" s="16">
        <v>62.21</v>
      </c>
      <c r="E70" s="16">
        <v>8.6</v>
      </c>
      <c r="F70" s="16">
        <v>166</v>
      </c>
      <c r="G70" s="16">
        <v>157</v>
      </c>
      <c r="H70" s="16">
        <v>151</v>
      </c>
      <c r="I70" s="16">
        <v>142</v>
      </c>
      <c r="J70" s="112">
        <f t="shared" si="2"/>
        <v>154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11.89</v>
      </c>
      <c r="E73" s="11">
        <v>10.3</v>
      </c>
      <c r="F73" s="23">
        <v>955</v>
      </c>
      <c r="G73" s="17"/>
      <c r="H73" s="24" t="s">
        <v>22</v>
      </c>
      <c r="I73" s="124">
        <v>5.47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64.52</v>
      </c>
      <c r="E74" s="11"/>
      <c r="F74" s="23">
        <v>167</v>
      </c>
      <c r="G74" s="17"/>
      <c r="H74" s="28" t="s">
        <v>26</v>
      </c>
      <c r="I74" s="126">
        <v>5.01</v>
      </c>
      <c r="J74" s="126"/>
      <c r="K74" s="127"/>
      <c r="M74" s="29">
        <v>7</v>
      </c>
      <c r="N74" s="30">
        <v>122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66.28</v>
      </c>
      <c r="E76" s="11"/>
      <c r="F76" s="23">
        <v>169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64.27</v>
      </c>
      <c r="E77" s="11"/>
      <c r="F77" s="23">
        <v>165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77.14</v>
      </c>
      <c r="E78" s="11"/>
      <c r="F78" s="23">
        <v>1652</v>
      </c>
      <c r="G78" s="17"/>
      <c r="H78" s="114">
        <v>8</v>
      </c>
      <c r="I78" s="116">
        <v>268</v>
      </c>
      <c r="J78" s="116">
        <v>224</v>
      </c>
      <c r="K78" s="118">
        <f>((I78-J78)/I78)</f>
        <v>0.16417910447761194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76.05</v>
      </c>
      <c r="E79" s="11">
        <v>8.1</v>
      </c>
      <c r="F79" s="23">
        <v>366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372</v>
      </c>
      <c r="G80" s="17"/>
      <c r="H80" s="114"/>
      <c r="I80" s="116"/>
      <c r="J80" s="116"/>
      <c r="K80" s="118" t="e">
        <f>((I80-J80)/I80)</f>
        <v>#DIV/0!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75.41</v>
      </c>
      <c r="E81" s="11">
        <v>7.6</v>
      </c>
      <c r="F81" s="23">
        <v>789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0.54538596932361072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772</v>
      </c>
      <c r="G82" s="17"/>
      <c r="M82" s="122" t="s">
        <v>44</v>
      </c>
      <c r="N82" s="123"/>
      <c r="O82" s="40">
        <f>(J67-J68)/J67</f>
        <v>0.31913716814159293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0.49634443541835904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6.4516129032258064E-3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91.45</v>
      </c>
      <c r="E85" s="36"/>
      <c r="F85" s="37"/>
      <c r="G85" s="49"/>
      <c r="H85" s="50" t="s">
        <v>22</v>
      </c>
      <c r="I85" s="36">
        <v>311</v>
      </c>
      <c r="J85" s="36">
        <v>268</v>
      </c>
      <c r="K85" s="37">
        <f>I85-J85</f>
        <v>43</v>
      </c>
      <c r="M85" s="133" t="s">
        <v>54</v>
      </c>
      <c r="N85" s="134"/>
      <c r="O85" s="51">
        <f>(J66-J70)/J66</f>
        <v>0.84510937892884086</v>
      </c>
      <c r="P85" s="2"/>
    </row>
    <row r="86" spans="1:16" ht="15.75" thickBot="1" x14ac:dyDescent="0.3">
      <c r="A86" s="2"/>
      <c r="B86" s="44"/>
      <c r="C86" s="48" t="s">
        <v>55</v>
      </c>
      <c r="D86" s="36">
        <v>73.400000000000006</v>
      </c>
      <c r="E86" s="36">
        <v>69.3</v>
      </c>
      <c r="F86" s="37">
        <v>94.42</v>
      </c>
      <c r="G86" s="52">
        <v>5.4</v>
      </c>
      <c r="H86" s="29" t="s">
        <v>26</v>
      </c>
      <c r="I86" s="38">
        <v>196</v>
      </c>
      <c r="J86" s="38">
        <v>181</v>
      </c>
      <c r="K86" s="37">
        <f t="shared" ref="K86" si="3">I86-J86</f>
        <v>15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78.75</v>
      </c>
      <c r="E87" s="36">
        <v>66.75</v>
      </c>
      <c r="F87" s="37">
        <v>84.76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77.650000000000006</v>
      </c>
      <c r="E88" s="36">
        <v>56.63</v>
      </c>
      <c r="F88" s="37">
        <v>72.930000000000007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53.15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286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287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288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289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ht="15" customHeight="1" x14ac:dyDescent="0.25">
      <c r="A103" s="2"/>
      <c r="C103" s="128" t="s">
        <v>290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768</v>
      </c>
      <c r="G119" s="12"/>
      <c r="H119" s="12"/>
      <c r="I119" s="12"/>
      <c r="J119" s="108">
        <f>AVERAGE(F119:I119)</f>
        <v>768</v>
      </c>
      <c r="K119" s="109"/>
      <c r="M119" s="8">
        <v>2</v>
      </c>
      <c r="N119" s="106">
        <v>8.8000000000000007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454</v>
      </c>
      <c r="G120" s="12"/>
      <c r="H120" s="12"/>
      <c r="I120" s="12"/>
      <c r="J120" s="108">
        <f t="shared" ref="J120:J125" si="4">AVERAGE(F120:I120)</f>
        <v>454</v>
      </c>
      <c r="K120" s="109"/>
      <c r="M120" s="8">
        <v>3</v>
      </c>
      <c r="N120" s="106">
        <v>8.6999999999999993</v>
      </c>
      <c r="O120" s="107"/>
      <c r="P120" s="2"/>
    </row>
    <row r="121" spans="1:16" x14ac:dyDescent="0.25">
      <c r="A121" s="2"/>
      <c r="C121" s="9" t="s">
        <v>13</v>
      </c>
      <c r="D121" s="11">
        <v>64.17</v>
      </c>
      <c r="E121" s="11">
        <v>8.4</v>
      </c>
      <c r="F121" s="11">
        <v>984</v>
      </c>
      <c r="G121" s="11">
        <v>1017</v>
      </c>
      <c r="H121" s="11">
        <v>947</v>
      </c>
      <c r="I121" s="11">
        <v>820</v>
      </c>
      <c r="J121" s="108">
        <f t="shared" si="4"/>
        <v>942</v>
      </c>
      <c r="K121" s="109"/>
      <c r="M121" s="8">
        <v>4</v>
      </c>
      <c r="N121" s="106">
        <v>8.1</v>
      </c>
      <c r="O121" s="107"/>
      <c r="P121" s="2"/>
    </row>
    <row r="122" spans="1:16" x14ac:dyDescent="0.25">
      <c r="A122" s="2"/>
      <c r="C122" s="9" t="s">
        <v>14</v>
      </c>
      <c r="D122" s="11">
        <v>62.51</v>
      </c>
      <c r="E122" s="11">
        <v>8.5</v>
      </c>
      <c r="F122" s="11">
        <v>441</v>
      </c>
      <c r="G122" s="11">
        <v>433</v>
      </c>
      <c r="H122" s="11">
        <v>465</v>
      </c>
      <c r="I122" s="11">
        <v>414</v>
      </c>
      <c r="J122" s="108">
        <f t="shared" si="4"/>
        <v>438.25</v>
      </c>
      <c r="K122" s="109"/>
      <c r="M122" s="8">
        <v>5</v>
      </c>
      <c r="N122" s="106">
        <v>9.1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288</v>
      </c>
      <c r="G123" s="69">
        <v>276</v>
      </c>
      <c r="H123" s="69">
        <v>288</v>
      </c>
      <c r="I123" s="69">
        <v>280</v>
      </c>
      <c r="J123" s="108">
        <f t="shared" si="4"/>
        <v>283</v>
      </c>
      <c r="K123" s="109"/>
      <c r="M123" s="13">
        <v>6</v>
      </c>
      <c r="N123" s="110">
        <v>8.6999999999999993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137</v>
      </c>
      <c r="G124" s="69">
        <v>126</v>
      </c>
      <c r="H124" s="69">
        <v>146</v>
      </c>
      <c r="I124" s="69">
        <v>138</v>
      </c>
      <c r="J124" s="108">
        <f t="shared" si="4"/>
        <v>136.75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61.36</v>
      </c>
      <c r="E125" s="16">
        <v>8.5</v>
      </c>
      <c r="F125" s="16">
        <v>127</v>
      </c>
      <c r="G125" s="16">
        <v>117</v>
      </c>
      <c r="H125" s="16">
        <v>139</v>
      </c>
      <c r="I125" s="16">
        <v>129</v>
      </c>
      <c r="J125" s="112">
        <f t="shared" si="4"/>
        <v>128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17.07</v>
      </c>
      <c r="E128" s="11">
        <v>11.2</v>
      </c>
      <c r="F128" s="23">
        <v>946</v>
      </c>
      <c r="G128" s="17"/>
      <c r="H128" s="24" t="s">
        <v>22</v>
      </c>
      <c r="I128" s="124">
        <v>4.6500000000000004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66.48</v>
      </c>
      <c r="E129" s="11"/>
      <c r="F129" s="23">
        <v>135</v>
      </c>
      <c r="G129" s="17"/>
      <c r="H129" s="28" t="s">
        <v>26</v>
      </c>
      <c r="I129" s="126">
        <v>3.88</v>
      </c>
      <c r="J129" s="126"/>
      <c r="K129" s="127"/>
      <c r="M129" s="29">
        <v>6.8</v>
      </c>
      <c r="N129" s="30">
        <v>65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66.349999999999994</v>
      </c>
      <c r="E131" s="11"/>
      <c r="F131" s="23">
        <v>132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66.25</v>
      </c>
      <c r="E132" s="11"/>
      <c r="F132" s="23">
        <v>128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74.14</v>
      </c>
      <c r="E133" s="11"/>
      <c r="F133" s="23">
        <v>1566</v>
      </c>
      <c r="G133" s="17"/>
      <c r="H133" s="114">
        <v>2</v>
      </c>
      <c r="I133" s="116">
        <v>451</v>
      </c>
      <c r="J133" s="116">
        <v>317</v>
      </c>
      <c r="K133" s="118">
        <f>((I133-J133)/I133)</f>
        <v>0.29711751662971175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76.150000000000006</v>
      </c>
      <c r="E134" s="11">
        <v>7.9</v>
      </c>
      <c r="F134" s="23">
        <v>351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338</v>
      </c>
      <c r="G135" s="17"/>
      <c r="H135" s="114">
        <v>12</v>
      </c>
      <c r="I135" s="116">
        <v>292</v>
      </c>
      <c r="J135" s="116">
        <v>80</v>
      </c>
      <c r="K135" s="118">
        <f>((I135-J135)/I135)</f>
        <v>0.72602739726027399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76.84</v>
      </c>
      <c r="E136" s="11">
        <v>7.4</v>
      </c>
      <c r="F136" s="23">
        <v>742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0.53476645435244163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727</v>
      </c>
      <c r="G137" s="17"/>
      <c r="M137" s="122" t="s">
        <v>44</v>
      </c>
      <c r="N137" s="123"/>
      <c r="O137" s="40">
        <f>(J122-J123)/J122</f>
        <v>0.354249857387336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0.5167844522968198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6.3985374771480807E-2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91.37</v>
      </c>
      <c r="E140" s="36"/>
      <c r="F140" s="37"/>
      <c r="G140" s="49"/>
      <c r="H140" s="50" t="s">
        <v>22</v>
      </c>
      <c r="I140" s="36">
        <v>456</v>
      </c>
      <c r="J140" s="36">
        <v>414</v>
      </c>
      <c r="K140" s="37">
        <f>I140-J140</f>
        <v>42</v>
      </c>
      <c r="M140" s="133" t="s">
        <v>54</v>
      </c>
      <c r="N140" s="134"/>
      <c r="O140" s="51">
        <f>(J121-J125)/J121</f>
        <v>0.86411889596602975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74.2</v>
      </c>
      <c r="E141" s="36">
        <v>70.150000000000006</v>
      </c>
      <c r="F141" s="37">
        <v>94.55</v>
      </c>
      <c r="G141" s="52">
        <v>5.0999999999999996</v>
      </c>
      <c r="H141" s="29" t="s">
        <v>26</v>
      </c>
      <c r="I141" s="38">
        <v>135</v>
      </c>
      <c r="J141" s="38">
        <v>118</v>
      </c>
      <c r="K141" s="37">
        <f t="shared" ref="K141" si="5">I141-J141</f>
        <v>17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78.349999999999994</v>
      </c>
      <c r="E142" s="36">
        <v>66.290000000000006</v>
      </c>
      <c r="F142" s="37">
        <v>84.62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76.25</v>
      </c>
      <c r="E143" s="36">
        <v>55.39</v>
      </c>
      <c r="F143" s="37">
        <v>72.650000000000006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53.11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91.29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 t="s">
        <v>291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 t="s">
        <v>292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293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294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ht="15" customHeight="1" x14ac:dyDescent="0.25">
      <c r="A156" s="2"/>
      <c r="C156" s="128" t="s">
        <v>295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6228-6E4C-4833-B9CE-992F5CAFAEE4}">
  <sheetPr codeName="Sheet16"/>
  <dimension ref="A1:S171"/>
  <sheetViews>
    <sheetView tabSelected="1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1043.75</v>
      </c>
    </row>
    <row r="7" spans="1:19" x14ac:dyDescent="0.25">
      <c r="A7" s="2"/>
      <c r="C7" s="9" t="s">
        <v>11</v>
      </c>
      <c r="D7" s="10"/>
      <c r="E7" s="10"/>
      <c r="F7" s="11">
        <v>768</v>
      </c>
      <c r="G7" s="12"/>
      <c r="H7" s="12"/>
      <c r="I7" s="12"/>
      <c r="J7" s="108">
        <f>AVERAGE(F7:I7)</f>
        <v>768</v>
      </c>
      <c r="K7" s="109"/>
      <c r="M7" s="8">
        <v>2</v>
      </c>
      <c r="N7" s="106">
        <v>9.1</v>
      </c>
      <c r="O7" s="107"/>
      <c r="P7" s="2"/>
      <c r="R7" s="60" t="s">
        <v>22</v>
      </c>
      <c r="S7" s="141">
        <f>AVERAGE(J10,J67,J122)</f>
        <v>612.75</v>
      </c>
    </row>
    <row r="8" spans="1:19" x14ac:dyDescent="0.25">
      <c r="A8" s="2"/>
      <c r="C8" s="9" t="s">
        <v>12</v>
      </c>
      <c r="D8" s="10"/>
      <c r="E8" s="10"/>
      <c r="F8" s="11">
        <v>460</v>
      </c>
      <c r="G8" s="12"/>
      <c r="H8" s="12"/>
      <c r="I8" s="12"/>
      <c r="J8" s="108">
        <f t="shared" ref="J8:J13" si="0">AVERAGE(F8:I8)</f>
        <v>460</v>
      </c>
      <c r="K8" s="109"/>
      <c r="M8" s="8">
        <v>3</v>
      </c>
      <c r="N8" s="106">
        <v>9.1999999999999993</v>
      </c>
      <c r="O8" s="107"/>
      <c r="P8" s="2"/>
      <c r="R8" s="60" t="s">
        <v>26</v>
      </c>
      <c r="S8" s="142">
        <f>AVERAGE(J13,J70,J125)</f>
        <v>182.58333333333334</v>
      </c>
    </row>
    <row r="9" spans="1:19" x14ac:dyDescent="0.25">
      <c r="A9" s="2"/>
      <c r="C9" s="9" t="s">
        <v>13</v>
      </c>
      <c r="D9" s="11">
        <v>64.069999999999993</v>
      </c>
      <c r="E9" s="11">
        <v>8.4</v>
      </c>
      <c r="F9" s="11">
        <v>1006</v>
      </c>
      <c r="G9" s="11">
        <v>1022</v>
      </c>
      <c r="H9" s="11">
        <v>1035</v>
      </c>
      <c r="I9" s="11">
        <v>998</v>
      </c>
      <c r="J9" s="108">
        <f t="shared" si="0"/>
        <v>1015.25</v>
      </c>
      <c r="K9" s="109"/>
      <c r="M9" s="8">
        <v>4</v>
      </c>
      <c r="N9" s="106">
        <v>7.8</v>
      </c>
      <c r="O9" s="107"/>
      <c r="P9" s="2"/>
      <c r="R9" s="143" t="s">
        <v>623</v>
      </c>
      <c r="S9" s="144">
        <f>S6-S8</f>
        <v>861.16666666666663</v>
      </c>
    </row>
    <row r="10" spans="1:19" x14ac:dyDescent="0.25">
      <c r="A10" s="2"/>
      <c r="C10" s="9" t="s">
        <v>14</v>
      </c>
      <c r="D10" s="11">
        <v>58.77</v>
      </c>
      <c r="E10" s="11">
        <v>8.8000000000000007</v>
      </c>
      <c r="F10" s="11">
        <v>688</v>
      </c>
      <c r="G10" s="11">
        <v>684</v>
      </c>
      <c r="H10" s="11">
        <v>669</v>
      </c>
      <c r="I10" s="11">
        <v>660</v>
      </c>
      <c r="J10" s="108">
        <f t="shared" si="0"/>
        <v>675.25</v>
      </c>
      <c r="K10" s="109"/>
      <c r="M10" s="8">
        <v>5</v>
      </c>
      <c r="N10" s="106">
        <v>9.3000000000000007</v>
      </c>
      <c r="O10" s="107"/>
      <c r="P10" s="2"/>
      <c r="R10" s="143" t="s">
        <v>624</v>
      </c>
      <c r="S10" s="145">
        <f>S7-S8</f>
        <v>430.16666666666663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419</v>
      </c>
      <c r="G11" s="69">
        <v>422</v>
      </c>
      <c r="H11" s="69">
        <v>426</v>
      </c>
      <c r="I11" s="69">
        <v>402</v>
      </c>
      <c r="J11" s="108">
        <f t="shared" si="0"/>
        <v>417.25</v>
      </c>
      <c r="K11" s="109"/>
      <c r="M11" s="13">
        <v>6</v>
      </c>
      <c r="N11" s="110">
        <v>8.4</v>
      </c>
      <c r="O11" s="111"/>
      <c r="P11" s="2"/>
      <c r="R11" s="146" t="s">
        <v>625</v>
      </c>
      <c r="S11" s="147">
        <f>S9/S6</f>
        <v>0.82506986027944107</v>
      </c>
    </row>
    <row r="12" spans="1:19" x14ac:dyDescent="0.25">
      <c r="A12" s="2"/>
      <c r="C12" s="9" t="s">
        <v>16</v>
      </c>
      <c r="D12" s="11"/>
      <c r="E12" s="11"/>
      <c r="F12" s="11">
        <v>195</v>
      </c>
      <c r="G12" s="69">
        <v>190</v>
      </c>
      <c r="H12" s="69">
        <v>180</v>
      </c>
      <c r="I12" s="69">
        <v>177</v>
      </c>
      <c r="J12" s="108">
        <f t="shared" si="0"/>
        <v>185.5</v>
      </c>
      <c r="K12" s="109"/>
      <c r="P12" s="2"/>
      <c r="R12" s="146" t="s">
        <v>626</v>
      </c>
      <c r="S12" s="148">
        <f>S10/S7</f>
        <v>0.70202638378892968</v>
      </c>
    </row>
    <row r="13" spans="1:19" ht="15.75" thickBot="1" x14ac:dyDescent="0.3">
      <c r="A13" s="2"/>
      <c r="C13" s="15" t="s">
        <v>17</v>
      </c>
      <c r="D13" s="16">
        <v>62.07</v>
      </c>
      <c r="E13" s="16">
        <v>8.1999999999999993</v>
      </c>
      <c r="F13" s="16">
        <v>202</v>
      </c>
      <c r="G13" s="16">
        <v>199</v>
      </c>
      <c r="H13" s="16">
        <v>185</v>
      </c>
      <c r="I13" s="16">
        <v>174</v>
      </c>
      <c r="J13" s="112">
        <f t="shared" si="0"/>
        <v>190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13.23</v>
      </c>
      <c r="E16" s="11">
        <v>10.7</v>
      </c>
      <c r="F16" s="23">
        <v>1379</v>
      </c>
      <c r="G16" s="17"/>
      <c r="H16" s="24" t="s">
        <v>22</v>
      </c>
      <c r="I16" s="124">
        <v>6.16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64.67</v>
      </c>
      <c r="E17" s="11"/>
      <c r="F17" s="23">
        <v>188</v>
      </c>
      <c r="G17" s="17"/>
      <c r="H17" s="28" t="s">
        <v>26</v>
      </c>
      <c r="I17" s="126">
        <v>5.27</v>
      </c>
      <c r="J17" s="126"/>
      <c r="K17" s="127"/>
      <c r="M17" s="29">
        <v>7.1</v>
      </c>
      <c r="N17" s="30">
        <v>66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68.81</v>
      </c>
      <c r="E19" s="11"/>
      <c r="F19" s="23">
        <v>177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69.06</v>
      </c>
      <c r="E20" s="11"/>
      <c r="F20" s="23">
        <v>198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75.56</v>
      </c>
      <c r="E21" s="11"/>
      <c r="F21" s="23">
        <v>1798</v>
      </c>
      <c r="G21" s="17"/>
      <c r="H21" s="114">
        <v>12</v>
      </c>
      <c r="I21" s="116">
        <v>401</v>
      </c>
      <c r="J21" s="116">
        <v>119</v>
      </c>
      <c r="K21" s="118">
        <f>((I21-J21)/I21)</f>
        <v>0.70324189526184544</v>
      </c>
      <c r="M21" s="13">
        <v>2</v>
      </c>
      <c r="N21" s="38">
        <v>5.0999999999999996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77.709999999999994</v>
      </c>
      <c r="E22" s="11">
        <v>7.1</v>
      </c>
      <c r="F22" s="23">
        <v>444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433</v>
      </c>
      <c r="G23" s="17"/>
      <c r="H23" s="114"/>
      <c r="I23" s="116"/>
      <c r="J23" s="116"/>
      <c r="K23" s="118" t="e">
        <f>((I23-J23)/I23)</f>
        <v>#DIV/0!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79.08</v>
      </c>
      <c r="E24" s="11">
        <v>6.8</v>
      </c>
      <c r="F24" s="23">
        <v>715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0.33489288352622509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702</v>
      </c>
      <c r="G25" s="17"/>
      <c r="M25" s="122" t="s">
        <v>44</v>
      </c>
      <c r="N25" s="123"/>
      <c r="O25" s="40">
        <f>(J10-J11)/J10</f>
        <v>0.38208071084783413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0.55542240862792092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-2.4258760107816711E-2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90.86</v>
      </c>
      <c r="E28" s="36"/>
      <c r="F28" s="37"/>
      <c r="G28" s="49"/>
      <c r="H28" s="50" t="s">
        <v>22</v>
      </c>
      <c r="I28" s="36">
        <v>711</v>
      </c>
      <c r="J28" s="36">
        <v>639</v>
      </c>
      <c r="K28" s="37">
        <f>I28-J28</f>
        <v>72</v>
      </c>
      <c r="M28" s="133" t="s">
        <v>54</v>
      </c>
      <c r="N28" s="134"/>
      <c r="O28" s="51">
        <f>(J9-J13)/J9</f>
        <v>0.81285397685299188</v>
      </c>
      <c r="P28" s="2"/>
    </row>
    <row r="29" spans="1:16" ht="15.75" thickBot="1" x14ac:dyDescent="0.3">
      <c r="A29" s="2"/>
      <c r="B29" s="44"/>
      <c r="C29" s="48" t="s">
        <v>55</v>
      </c>
      <c r="D29" s="36">
        <v>73.05</v>
      </c>
      <c r="E29" s="36">
        <v>68.489999999999995</v>
      </c>
      <c r="F29" s="37">
        <v>93.77</v>
      </c>
      <c r="G29" s="52">
        <v>5.3</v>
      </c>
      <c r="H29" s="29" t="s">
        <v>26</v>
      </c>
      <c r="I29" s="38">
        <v>229</v>
      </c>
      <c r="J29" s="38">
        <v>208</v>
      </c>
      <c r="K29" s="37">
        <f>I29-J29</f>
        <v>21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78.650000000000006</v>
      </c>
      <c r="E30" s="36">
        <v>66.45</v>
      </c>
      <c r="F30" s="37">
        <v>84.49</v>
      </c>
      <c r="P30" s="2"/>
    </row>
    <row r="31" spans="1:16" ht="15" customHeight="1" x14ac:dyDescent="0.25">
      <c r="A31" s="2"/>
      <c r="B31" s="44"/>
      <c r="C31" s="48" t="s">
        <v>57</v>
      </c>
      <c r="D31" s="36">
        <v>72.25</v>
      </c>
      <c r="E31" s="36">
        <v>52.03</v>
      </c>
      <c r="F31" s="37">
        <v>72.02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56.54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80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82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83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84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81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755</v>
      </c>
      <c r="G64" s="12"/>
      <c r="H64" s="12"/>
      <c r="I64" s="12"/>
      <c r="J64" s="108">
        <f>AVERAGE(F64:I64)</f>
        <v>755</v>
      </c>
      <c r="K64" s="109"/>
      <c r="M64" s="8">
        <v>2</v>
      </c>
      <c r="N64" s="106">
        <v>9.6999999999999993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445</v>
      </c>
      <c r="G65" s="12"/>
      <c r="H65" s="12"/>
      <c r="I65" s="12"/>
      <c r="J65" s="108">
        <f t="shared" ref="J65:J70" si="1">AVERAGE(F65:I65)</f>
        <v>445</v>
      </c>
      <c r="K65" s="109"/>
      <c r="M65" s="8">
        <v>3</v>
      </c>
      <c r="N65" s="106">
        <v>8.3000000000000007</v>
      </c>
      <c r="O65" s="107"/>
      <c r="P65" s="2"/>
    </row>
    <row r="66" spans="1:16" ht="15" customHeight="1" x14ac:dyDescent="0.25">
      <c r="A66" s="2"/>
      <c r="C66" s="9" t="s">
        <v>13</v>
      </c>
      <c r="D66" s="11">
        <v>63.02</v>
      </c>
      <c r="E66" s="11">
        <v>8.6</v>
      </c>
      <c r="F66" s="11">
        <v>1040</v>
      </c>
      <c r="G66" s="11">
        <v>1015</v>
      </c>
      <c r="H66" s="11">
        <v>998</v>
      </c>
      <c r="I66" s="11">
        <v>989</v>
      </c>
      <c r="J66" s="108">
        <f t="shared" si="1"/>
        <v>1010.5</v>
      </c>
      <c r="K66" s="109"/>
      <c r="M66" s="8">
        <v>4</v>
      </c>
      <c r="N66" s="106">
        <v>7.6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60.71</v>
      </c>
      <c r="E67" s="11">
        <v>8.9</v>
      </c>
      <c r="F67" s="11">
        <v>608</v>
      </c>
      <c r="G67" s="11">
        <v>620</v>
      </c>
      <c r="H67" s="11">
        <v>591</v>
      </c>
      <c r="I67" s="11">
        <v>580</v>
      </c>
      <c r="J67" s="108">
        <f t="shared" si="1"/>
        <v>599.75</v>
      </c>
      <c r="K67" s="109"/>
      <c r="M67" s="8">
        <v>5</v>
      </c>
      <c r="N67" s="106">
        <v>9.3000000000000007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392</v>
      </c>
      <c r="G68" s="69">
        <v>397</v>
      </c>
      <c r="H68" s="69">
        <v>370</v>
      </c>
      <c r="I68" s="69">
        <v>363</v>
      </c>
      <c r="J68" s="108">
        <f t="shared" si="1"/>
        <v>380.5</v>
      </c>
      <c r="K68" s="109"/>
      <c r="M68" s="13">
        <v>6</v>
      </c>
      <c r="N68" s="110">
        <v>8.5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190</v>
      </c>
      <c r="G69" s="69">
        <v>189</v>
      </c>
      <c r="H69" s="69">
        <v>191</v>
      </c>
      <c r="I69" s="69">
        <v>187</v>
      </c>
      <c r="J69" s="108">
        <f t="shared" si="1"/>
        <v>189.25</v>
      </c>
      <c r="K69" s="109"/>
      <c r="P69" s="2"/>
    </row>
    <row r="70" spans="1:16" ht="15.75" thickBot="1" x14ac:dyDescent="0.3">
      <c r="A70" s="2"/>
      <c r="C70" s="15" t="s">
        <v>17</v>
      </c>
      <c r="D70" s="16">
        <v>57.82</v>
      </c>
      <c r="E70" s="16">
        <v>8.4</v>
      </c>
      <c r="F70" s="16">
        <v>193</v>
      </c>
      <c r="G70" s="16">
        <v>191</v>
      </c>
      <c r="H70" s="16">
        <v>196</v>
      </c>
      <c r="I70" s="16">
        <v>189</v>
      </c>
      <c r="J70" s="112">
        <f t="shared" si="1"/>
        <v>192.25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5.88</v>
      </c>
      <c r="E73" s="11">
        <v>11.1</v>
      </c>
      <c r="F73" s="23">
        <v>1140</v>
      </c>
      <c r="G73" s="17"/>
      <c r="H73" s="24" t="s">
        <v>22</v>
      </c>
      <c r="I73" s="124">
        <v>5.83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67.45</v>
      </c>
      <c r="E74" s="11"/>
      <c r="F74" s="23">
        <v>189</v>
      </c>
      <c r="G74" s="17"/>
      <c r="H74" s="28" t="s">
        <v>26</v>
      </c>
      <c r="I74" s="126">
        <v>5.49</v>
      </c>
      <c r="J74" s="126"/>
      <c r="K74" s="127"/>
      <c r="M74" s="29">
        <v>6.9</v>
      </c>
      <c r="N74" s="30">
        <v>56</v>
      </c>
      <c r="O74" s="31">
        <v>0.05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69.61</v>
      </c>
      <c r="E76" s="11"/>
      <c r="F76" s="23">
        <v>184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66.48</v>
      </c>
      <c r="E77" s="11"/>
      <c r="F77" s="23">
        <v>181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5.5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76.2</v>
      </c>
      <c r="E78" s="11"/>
      <c r="F78" s="23">
        <v>1710</v>
      </c>
      <c r="G78" s="17"/>
      <c r="H78" s="114">
        <v>3</v>
      </c>
      <c r="I78" s="116">
        <v>577</v>
      </c>
      <c r="J78" s="116">
        <v>430</v>
      </c>
      <c r="K78" s="118">
        <f>((I78-J78)/I78)</f>
        <v>0.25476603119584057</v>
      </c>
      <c r="M78" s="13">
        <v>2</v>
      </c>
      <c r="N78" s="38">
        <v>5.6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71.099999999999994</v>
      </c>
      <c r="E79" s="11">
        <v>8.1</v>
      </c>
      <c r="F79" s="23">
        <v>435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419</v>
      </c>
      <c r="G80" s="17"/>
      <c r="H80" s="114">
        <v>5</v>
      </c>
      <c r="I80" s="116">
        <v>410</v>
      </c>
      <c r="J80" s="116">
        <v>210</v>
      </c>
      <c r="K80" s="118">
        <f>((I80-J80)/I80)</f>
        <v>0.48780487804878048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76.260000000000005</v>
      </c>
      <c r="E81" s="11">
        <v>7.4</v>
      </c>
      <c r="F81" s="23">
        <v>730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0.40648193963384466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715</v>
      </c>
      <c r="G82" s="17"/>
      <c r="M82" s="122" t="s">
        <v>44</v>
      </c>
      <c r="N82" s="123"/>
      <c r="O82" s="40">
        <f>(J67-J68)/J67</f>
        <v>0.36556898707794916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0.50262812089356113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-1.5852047556142668E-2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22</v>
      </c>
      <c r="I85" s="36">
        <v>369</v>
      </c>
      <c r="J85" s="36">
        <v>331</v>
      </c>
      <c r="K85" s="37">
        <f>I85-J85</f>
        <v>38</v>
      </c>
      <c r="M85" s="133" t="s">
        <v>54</v>
      </c>
      <c r="N85" s="134"/>
      <c r="O85" s="51">
        <f>(J66-J70)/J66</f>
        <v>0.80974764967837709</v>
      </c>
      <c r="P85" s="2"/>
    </row>
    <row r="86" spans="1:16" ht="15.75" thickBot="1" x14ac:dyDescent="0.3">
      <c r="A86" s="2"/>
      <c r="B86" s="44"/>
      <c r="C86" s="48" t="s">
        <v>55</v>
      </c>
      <c r="D86" s="36">
        <v>72.8</v>
      </c>
      <c r="E86" s="36">
        <v>68.400000000000006</v>
      </c>
      <c r="F86" s="37">
        <v>93.96</v>
      </c>
      <c r="G86" s="52">
        <v>5</v>
      </c>
      <c r="H86" s="29" t="s">
        <v>26</v>
      </c>
      <c r="I86" s="38">
        <v>219</v>
      </c>
      <c r="J86" s="38">
        <v>200</v>
      </c>
      <c r="K86" s="39">
        <f>I86-J86</f>
        <v>19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78.2</v>
      </c>
      <c r="E87" s="36">
        <v>66.16</v>
      </c>
      <c r="F87" s="37">
        <v>84.6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74.150000000000006</v>
      </c>
      <c r="E88" s="36">
        <v>53.3</v>
      </c>
      <c r="F88" s="37">
        <v>71.88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53.15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x14ac:dyDescent="0.25">
      <c r="A97" s="2"/>
      <c r="B97" s="66"/>
      <c r="C97" s="128" t="s">
        <v>85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8" ht="15" customHeight="1" x14ac:dyDescent="0.25">
      <c r="A98" s="2"/>
      <c r="C98" s="128" t="s">
        <v>86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8" ht="15" customHeight="1" x14ac:dyDescent="0.25">
      <c r="A99" s="2"/>
      <c r="C99" s="128" t="s">
        <v>87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8" ht="15.75" customHeight="1" x14ac:dyDescent="0.25">
      <c r="A100" s="2"/>
      <c r="C100" s="128" t="s">
        <v>88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  <c r="R100" t="s">
        <v>65</v>
      </c>
    </row>
    <row r="101" spans="1:18" x14ac:dyDescent="0.25">
      <c r="A101" s="2"/>
      <c r="C101" s="128" t="s">
        <v>89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8" x14ac:dyDescent="0.25">
      <c r="A102" s="2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8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8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8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8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8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8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8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8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742</v>
      </c>
      <c r="G119" s="12"/>
      <c r="H119" s="12"/>
      <c r="I119" s="12"/>
      <c r="J119" s="108">
        <f>AVERAGE(F119:I119)</f>
        <v>742</v>
      </c>
      <c r="K119" s="109"/>
      <c r="M119" s="8">
        <v>2</v>
      </c>
      <c r="N119" s="106">
        <v>9.6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433</v>
      </c>
      <c r="G120" s="12"/>
      <c r="H120" s="12"/>
      <c r="I120" s="12"/>
      <c r="J120" s="108">
        <f t="shared" ref="J120:J125" si="2">AVERAGE(F120:I120)</f>
        <v>433</v>
      </c>
      <c r="K120" s="109"/>
      <c r="M120" s="8">
        <v>3</v>
      </c>
      <c r="N120" s="106">
        <v>8.1999999999999993</v>
      </c>
      <c r="O120" s="107"/>
      <c r="P120" s="2"/>
    </row>
    <row r="121" spans="1:16" x14ac:dyDescent="0.25">
      <c r="A121" s="2"/>
      <c r="C121" s="9" t="s">
        <v>13</v>
      </c>
      <c r="D121" s="11">
        <v>65.11</v>
      </c>
      <c r="E121" s="11">
        <v>8.9</v>
      </c>
      <c r="F121" s="11">
        <v>1033</v>
      </c>
      <c r="G121" s="11">
        <v>1080</v>
      </c>
      <c r="H121" s="11">
        <v>1184</v>
      </c>
      <c r="I121" s="11">
        <v>1125</v>
      </c>
      <c r="J121" s="108">
        <f t="shared" si="2"/>
        <v>1105.5</v>
      </c>
      <c r="K121" s="109"/>
      <c r="M121" s="8">
        <v>4</v>
      </c>
      <c r="N121" s="106">
        <v>7.6</v>
      </c>
      <c r="O121" s="107"/>
      <c r="P121" s="2"/>
    </row>
    <row r="122" spans="1:16" x14ac:dyDescent="0.25">
      <c r="A122" s="2"/>
      <c r="C122" s="9" t="s">
        <v>14</v>
      </c>
      <c r="D122" s="11">
        <v>61.8</v>
      </c>
      <c r="E122" s="11">
        <v>8.4</v>
      </c>
      <c r="F122" s="11">
        <v>561</v>
      </c>
      <c r="G122" s="11">
        <v>582</v>
      </c>
      <c r="H122" s="11">
        <v>572</v>
      </c>
      <c r="I122" s="11">
        <v>538</v>
      </c>
      <c r="J122" s="108">
        <f t="shared" si="2"/>
        <v>563.25</v>
      </c>
      <c r="K122" s="109"/>
      <c r="M122" s="8">
        <v>5</v>
      </c>
      <c r="N122" s="106">
        <v>9.1999999999999993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300</v>
      </c>
      <c r="G123" s="69">
        <v>316</v>
      </c>
      <c r="H123" s="69">
        <v>328</v>
      </c>
      <c r="I123" s="69">
        <v>322</v>
      </c>
      <c r="J123" s="108">
        <f t="shared" si="2"/>
        <v>316.5</v>
      </c>
      <c r="K123" s="109"/>
      <c r="M123" s="13">
        <v>6</v>
      </c>
      <c r="N123" s="110">
        <v>8.4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156</v>
      </c>
      <c r="G124" s="69">
        <v>158</v>
      </c>
      <c r="H124" s="69">
        <v>170</v>
      </c>
      <c r="I124" s="69">
        <v>177</v>
      </c>
      <c r="J124" s="108">
        <f t="shared" si="2"/>
        <v>165.25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61.28</v>
      </c>
      <c r="E125" s="16">
        <v>8.1999999999999993</v>
      </c>
      <c r="F125" s="16">
        <v>151</v>
      </c>
      <c r="G125" s="16">
        <v>161</v>
      </c>
      <c r="H125" s="16">
        <v>177</v>
      </c>
      <c r="I125" s="16">
        <v>173</v>
      </c>
      <c r="J125" s="112">
        <f t="shared" si="2"/>
        <v>165.5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17.309999999999999</v>
      </c>
      <c r="E128" s="11">
        <v>10.3</v>
      </c>
      <c r="F128" s="23">
        <v>877</v>
      </c>
      <c r="G128" s="17"/>
      <c r="H128" s="24" t="s">
        <v>22</v>
      </c>
      <c r="I128" s="124">
        <v>4.9800000000000004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68.8</v>
      </c>
      <c r="E129" s="11"/>
      <c r="F129" s="23">
        <v>162</v>
      </c>
      <c r="G129" s="17"/>
      <c r="H129" s="28" t="s">
        <v>26</v>
      </c>
      <c r="I129" s="126">
        <v>3.68</v>
      </c>
      <c r="J129" s="126"/>
      <c r="K129" s="127"/>
      <c r="M129" s="29">
        <v>6.8</v>
      </c>
      <c r="N129" s="30">
        <v>127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63.63</v>
      </c>
      <c r="E131" s="11"/>
      <c r="F131" s="23">
        <v>158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66.739999999999995</v>
      </c>
      <c r="E132" s="11"/>
      <c r="F132" s="23">
        <v>155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74.58</v>
      </c>
      <c r="E133" s="11"/>
      <c r="F133" s="23">
        <v>1626</v>
      </c>
      <c r="G133" s="17"/>
      <c r="H133" s="114">
        <v>4</v>
      </c>
      <c r="I133" s="116">
        <v>545</v>
      </c>
      <c r="J133" s="116">
        <v>377</v>
      </c>
      <c r="K133" s="118">
        <f>((I133-J133)/I133)</f>
        <v>0.30825688073394497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75.900000000000006</v>
      </c>
      <c r="E134" s="11">
        <v>6.9</v>
      </c>
      <c r="F134" s="23">
        <v>412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392</v>
      </c>
      <c r="G135" s="17"/>
      <c r="H135" s="114">
        <v>13</v>
      </c>
      <c r="I135" s="116">
        <v>346</v>
      </c>
      <c r="J135" s="116">
        <v>137</v>
      </c>
      <c r="K135" s="118">
        <f>((I135-J135)/I135)</f>
        <v>0.60404624277456642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74.55</v>
      </c>
      <c r="E136" s="11">
        <v>6.7</v>
      </c>
      <c r="F136" s="23">
        <v>927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0.49050203527815467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898</v>
      </c>
      <c r="G137" s="17"/>
      <c r="M137" s="122" t="s">
        <v>44</v>
      </c>
      <c r="N137" s="123"/>
      <c r="O137" s="40">
        <f>(J122-J123)/J122</f>
        <v>0.4380825565912117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0.47788309636650866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-1.5128593040847202E-3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91.44</v>
      </c>
      <c r="E140" s="36"/>
      <c r="F140" s="37"/>
      <c r="G140" s="49"/>
      <c r="H140" s="50" t="s">
        <v>22</v>
      </c>
      <c r="I140" s="36">
        <v>574</v>
      </c>
      <c r="J140" s="36">
        <v>518</v>
      </c>
      <c r="K140" s="39">
        <f>I140-J140</f>
        <v>56</v>
      </c>
      <c r="M140" s="133" t="s">
        <v>54</v>
      </c>
      <c r="N140" s="134"/>
      <c r="O140" s="51">
        <f>(J121-J125)/J121</f>
        <v>0.85029398462234285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74.25</v>
      </c>
      <c r="E141" s="36">
        <v>69.38</v>
      </c>
      <c r="F141" s="37">
        <v>94.45</v>
      </c>
      <c r="G141" s="52">
        <v>5.0999999999999996</v>
      </c>
      <c r="H141" s="29" t="s">
        <v>26</v>
      </c>
      <c r="I141" s="38">
        <v>162</v>
      </c>
      <c r="J141" s="38">
        <v>134</v>
      </c>
      <c r="K141" s="39">
        <f>I141-J141</f>
        <v>28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78.45</v>
      </c>
      <c r="E142" s="36">
        <v>65.52</v>
      </c>
      <c r="F142" s="37">
        <v>83.52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75.95</v>
      </c>
      <c r="E143" s="36">
        <v>54.11</v>
      </c>
      <c r="F143" s="37">
        <v>71.25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53.88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91.48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 t="s">
        <v>90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91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ht="15" customHeight="1" x14ac:dyDescent="0.25">
      <c r="A154" s="2"/>
      <c r="C154" s="128" t="s">
        <v>92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ht="15" customHeight="1" x14ac:dyDescent="0.25">
      <c r="A155" s="2"/>
      <c r="C155" s="128" t="s">
        <v>93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ht="15" customHeight="1" x14ac:dyDescent="0.25">
      <c r="A156" s="2"/>
      <c r="C156" s="128" t="s">
        <v>94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ht="15" customHeight="1" x14ac:dyDescent="0.25">
      <c r="A157" s="2"/>
      <c r="C157" s="128" t="s">
        <v>95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C40:O40"/>
    <mergeCell ref="M28:N28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CA2A-1588-45E6-A300-2CAB1F03CE51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923.5</v>
      </c>
    </row>
    <row r="7" spans="1:19" x14ac:dyDescent="0.25">
      <c r="A7" s="2"/>
      <c r="C7" s="9" t="s">
        <v>11</v>
      </c>
      <c r="D7" s="10"/>
      <c r="E7" s="10"/>
      <c r="F7" s="11">
        <v>755</v>
      </c>
      <c r="G7" s="12"/>
      <c r="H7" s="12"/>
      <c r="I7" s="12"/>
      <c r="J7" s="108">
        <f>AVERAGE(F7:I7)</f>
        <v>755</v>
      </c>
      <c r="K7" s="109"/>
      <c r="M7" s="8">
        <v>2</v>
      </c>
      <c r="N7" s="106">
        <v>9.1999999999999993</v>
      </c>
      <c r="O7" s="107"/>
      <c r="P7" s="2"/>
      <c r="R7" s="60" t="s">
        <v>22</v>
      </c>
      <c r="S7" s="141">
        <f>AVERAGE(J10,J67,J122)</f>
        <v>404.08333333333331</v>
      </c>
    </row>
    <row r="8" spans="1:19" x14ac:dyDescent="0.25">
      <c r="A8" s="2"/>
      <c r="C8" s="9" t="s">
        <v>12</v>
      </c>
      <c r="D8" s="10"/>
      <c r="E8" s="10"/>
      <c r="F8" s="11">
        <v>445</v>
      </c>
      <c r="G8" s="12"/>
      <c r="H8" s="12"/>
      <c r="I8" s="12"/>
      <c r="J8" s="108">
        <f t="shared" ref="J8:J13" si="0">AVERAGE(F8:I8)</f>
        <v>445</v>
      </c>
      <c r="K8" s="109"/>
      <c r="M8" s="8">
        <v>3</v>
      </c>
      <c r="N8" s="106">
        <v>8.8000000000000007</v>
      </c>
      <c r="O8" s="107"/>
      <c r="P8" s="2"/>
      <c r="R8" s="60" t="s">
        <v>26</v>
      </c>
      <c r="S8" s="142">
        <f>AVERAGE(J13,J70,J125)</f>
        <v>99</v>
      </c>
    </row>
    <row r="9" spans="1:19" x14ac:dyDescent="0.25">
      <c r="A9" s="2"/>
      <c r="C9" s="9" t="s">
        <v>13</v>
      </c>
      <c r="D9" s="11">
        <v>63.64</v>
      </c>
      <c r="E9" s="11">
        <v>8.8000000000000007</v>
      </c>
      <c r="F9" s="11">
        <v>927</v>
      </c>
      <c r="G9" s="11">
        <v>940</v>
      </c>
      <c r="H9" s="11">
        <v>895</v>
      </c>
      <c r="I9" s="11">
        <v>886</v>
      </c>
      <c r="J9" s="108">
        <f t="shared" si="0"/>
        <v>912</v>
      </c>
      <c r="K9" s="109"/>
      <c r="M9" s="8">
        <v>4</v>
      </c>
      <c r="N9" s="106">
        <v>7.6</v>
      </c>
      <c r="O9" s="107"/>
      <c r="P9" s="2"/>
      <c r="R9" s="143" t="s">
        <v>623</v>
      </c>
      <c r="S9" s="144">
        <f>S6-S8</f>
        <v>824.5</v>
      </c>
    </row>
    <row r="10" spans="1:19" x14ac:dyDescent="0.25">
      <c r="A10" s="2"/>
      <c r="C10" s="9" t="s">
        <v>14</v>
      </c>
      <c r="D10" s="11">
        <v>61.5</v>
      </c>
      <c r="E10" s="11">
        <v>8.4</v>
      </c>
      <c r="F10" s="11">
        <v>345</v>
      </c>
      <c r="G10" s="11">
        <v>375</v>
      </c>
      <c r="H10" s="11">
        <v>352</v>
      </c>
      <c r="I10" s="11">
        <v>339</v>
      </c>
      <c r="J10" s="108">
        <f t="shared" si="0"/>
        <v>352.75</v>
      </c>
      <c r="K10" s="109"/>
      <c r="M10" s="8">
        <v>5</v>
      </c>
      <c r="N10" s="106">
        <v>9.1</v>
      </c>
      <c r="O10" s="107"/>
      <c r="P10" s="2"/>
      <c r="R10" s="143" t="s">
        <v>624</v>
      </c>
      <c r="S10" s="145">
        <f>S7-S8</f>
        <v>305.08333333333331</v>
      </c>
    </row>
    <row r="11" spans="1:19" ht="15.75" thickBot="1" x14ac:dyDescent="0.3">
      <c r="A11" s="2"/>
      <c r="C11" s="9" t="s">
        <v>15</v>
      </c>
      <c r="D11" s="11"/>
      <c r="E11" s="11"/>
      <c r="F11" s="11">
        <v>232</v>
      </c>
      <c r="G11" s="69">
        <v>221</v>
      </c>
      <c r="H11" s="69">
        <v>210</v>
      </c>
      <c r="I11" s="69">
        <v>202</v>
      </c>
      <c r="J11" s="108">
        <f t="shared" si="0"/>
        <v>216.25</v>
      </c>
      <c r="K11" s="109"/>
      <c r="M11" s="13">
        <v>6</v>
      </c>
      <c r="N11" s="110">
        <v>7.8</v>
      </c>
      <c r="O11" s="111"/>
      <c r="P11" s="2"/>
      <c r="R11" s="146" t="s">
        <v>625</v>
      </c>
      <c r="S11" s="147">
        <f>S9/S6</f>
        <v>0.89279913373037356</v>
      </c>
    </row>
    <row r="12" spans="1:19" x14ac:dyDescent="0.25">
      <c r="A12" s="2"/>
      <c r="C12" s="9" t="s">
        <v>16</v>
      </c>
      <c r="D12" s="11"/>
      <c r="E12" s="11"/>
      <c r="F12" s="11">
        <v>103</v>
      </c>
      <c r="G12" s="69">
        <v>102</v>
      </c>
      <c r="H12" s="69">
        <v>84</v>
      </c>
      <c r="I12" s="69">
        <v>86</v>
      </c>
      <c r="J12" s="108">
        <f t="shared" si="0"/>
        <v>93.75</v>
      </c>
      <c r="K12" s="109"/>
      <c r="P12" s="2"/>
      <c r="R12" s="146" t="s">
        <v>626</v>
      </c>
      <c r="S12" s="148">
        <f>S10/S7</f>
        <v>0.75500103114044137</v>
      </c>
    </row>
    <row r="13" spans="1:19" ht="15.75" thickBot="1" x14ac:dyDescent="0.3">
      <c r="A13" s="2"/>
      <c r="C13" s="15" t="s">
        <v>17</v>
      </c>
      <c r="D13" s="16">
        <v>61.73</v>
      </c>
      <c r="E13" s="16">
        <v>8.3000000000000007</v>
      </c>
      <c r="F13" s="16">
        <v>108</v>
      </c>
      <c r="G13" s="16">
        <v>105</v>
      </c>
      <c r="H13" s="16">
        <v>86</v>
      </c>
      <c r="I13" s="16">
        <v>88</v>
      </c>
      <c r="J13" s="112">
        <f t="shared" si="0"/>
        <v>96.75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8.0500000000000007</v>
      </c>
      <c r="E16" s="11">
        <v>11.1</v>
      </c>
      <c r="F16" s="23">
        <v>1188</v>
      </c>
      <c r="G16" s="17"/>
      <c r="H16" s="24" t="s">
        <v>22</v>
      </c>
      <c r="I16" s="124">
        <v>4.49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63.93</v>
      </c>
      <c r="E17" s="11"/>
      <c r="F17" s="23">
        <v>123</v>
      </c>
      <c r="G17" s="17"/>
      <c r="H17" s="28" t="s">
        <v>26</v>
      </c>
      <c r="I17" s="126">
        <v>4.26</v>
      </c>
      <c r="J17" s="126"/>
      <c r="K17" s="127"/>
      <c r="M17" s="29">
        <v>6.9</v>
      </c>
      <c r="N17" s="30">
        <v>47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63.72</v>
      </c>
      <c r="E19" s="11"/>
      <c r="F19" s="23">
        <v>120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63.81</v>
      </c>
      <c r="E20" s="11"/>
      <c r="F20" s="23">
        <v>119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75.349999999999994</v>
      </c>
      <c r="E21" s="11"/>
      <c r="F21" s="23">
        <v>1606</v>
      </c>
      <c r="G21" s="17"/>
      <c r="H21" s="114">
        <v>4</v>
      </c>
      <c r="I21" s="116">
        <v>359</v>
      </c>
      <c r="J21" s="116">
        <v>197</v>
      </c>
      <c r="K21" s="118">
        <f>((I21-J21)/I21)</f>
        <v>0.45125348189415043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76.7</v>
      </c>
      <c r="E22" s="11">
        <v>8.1999999999999993</v>
      </c>
      <c r="F22" s="23">
        <v>369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355</v>
      </c>
      <c r="G23" s="17"/>
      <c r="H23" s="114"/>
      <c r="I23" s="116"/>
      <c r="J23" s="116"/>
      <c r="K23" s="118" t="e">
        <f>((I23-J23)/I23)</f>
        <v>#DIV/0!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75.319999999999993</v>
      </c>
      <c r="E24" s="11">
        <v>8.4</v>
      </c>
      <c r="F24" s="23">
        <v>755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0.61321271929824561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749</v>
      </c>
      <c r="G25" s="17"/>
      <c r="M25" s="122" t="s">
        <v>44</v>
      </c>
      <c r="N25" s="123"/>
      <c r="O25" s="40">
        <f>(J10-J11)/J10</f>
        <v>0.38695960311835575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0.56647398843930641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-3.2000000000000001E-2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91.5</v>
      </c>
      <c r="E28" s="36"/>
      <c r="F28" s="37"/>
      <c r="G28" s="49"/>
      <c r="H28" s="50" t="s">
        <v>22</v>
      </c>
      <c r="I28" s="36">
        <v>296</v>
      </c>
      <c r="J28" s="36">
        <v>256</v>
      </c>
      <c r="K28" s="37">
        <f>I28-J28</f>
        <v>40</v>
      </c>
      <c r="M28" s="133" t="s">
        <v>54</v>
      </c>
      <c r="N28" s="134"/>
      <c r="O28" s="51">
        <f>(J9-J13)/J9</f>
        <v>0.89391447368421051</v>
      </c>
      <c r="P28" s="2"/>
    </row>
    <row r="29" spans="1:16" ht="15.75" thickBot="1" x14ac:dyDescent="0.3">
      <c r="A29" s="2"/>
      <c r="B29" s="44"/>
      <c r="C29" s="48" t="s">
        <v>55</v>
      </c>
      <c r="D29" s="36">
        <v>73.150000000000006</v>
      </c>
      <c r="E29" s="36">
        <v>69.05</v>
      </c>
      <c r="F29" s="37">
        <v>94.4</v>
      </c>
      <c r="G29" s="52">
        <v>5.3</v>
      </c>
      <c r="H29" s="29" t="s">
        <v>26</v>
      </c>
      <c r="I29" s="38">
        <v>105</v>
      </c>
      <c r="J29" s="38">
        <v>90</v>
      </c>
      <c r="K29" s="37">
        <f t="shared" ref="K29" si="1">I29-J29</f>
        <v>15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77.95</v>
      </c>
      <c r="E30" s="36">
        <v>65.86</v>
      </c>
      <c r="F30" s="37">
        <v>84.49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75.150000000000006</v>
      </c>
      <c r="E31" s="36">
        <v>54.7</v>
      </c>
      <c r="F31" s="37">
        <v>72.790000000000006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296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 t="s">
        <v>297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298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299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300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ht="15" customHeight="1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769</v>
      </c>
      <c r="G64" s="12"/>
      <c r="H64" s="12"/>
      <c r="I64" s="12"/>
      <c r="J64" s="108">
        <f>AVERAGE(F64:I64)</f>
        <v>769</v>
      </c>
      <c r="K64" s="109"/>
      <c r="M64" s="8">
        <v>2</v>
      </c>
      <c r="N64" s="106">
        <v>9.1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454</v>
      </c>
      <c r="G65" s="12"/>
      <c r="H65" s="12"/>
      <c r="I65" s="12"/>
      <c r="J65" s="108">
        <f t="shared" ref="J65:J70" si="2">AVERAGE(F65:I65)</f>
        <v>454</v>
      </c>
      <c r="K65" s="109"/>
      <c r="M65" s="8">
        <v>3</v>
      </c>
      <c r="N65" s="106">
        <v>8.6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62.12</v>
      </c>
      <c r="E66" s="11">
        <v>9.3000000000000007</v>
      </c>
      <c r="F66" s="11">
        <v>874</v>
      </c>
      <c r="G66" s="11">
        <v>860</v>
      </c>
      <c r="H66" s="11">
        <v>923</v>
      </c>
      <c r="I66" s="11">
        <v>950</v>
      </c>
      <c r="J66" s="108">
        <f t="shared" si="2"/>
        <v>901.75</v>
      </c>
      <c r="K66" s="109"/>
      <c r="M66" s="8">
        <v>4</v>
      </c>
      <c r="N66" s="106">
        <v>7.7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60.96</v>
      </c>
      <c r="E67" s="11">
        <v>9.1999999999999993</v>
      </c>
      <c r="F67" s="11">
        <v>370</v>
      </c>
      <c r="G67" s="11">
        <v>391</v>
      </c>
      <c r="H67" s="11">
        <v>481</v>
      </c>
      <c r="I67" s="11">
        <v>474</v>
      </c>
      <c r="J67" s="108">
        <f t="shared" si="2"/>
        <v>429</v>
      </c>
      <c r="K67" s="109"/>
      <c r="M67" s="8">
        <v>5</v>
      </c>
      <c r="N67" s="106">
        <v>9.1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150</v>
      </c>
      <c r="G68" s="69">
        <v>179</v>
      </c>
      <c r="H68" s="69">
        <v>282</v>
      </c>
      <c r="I68" s="69">
        <v>298</v>
      </c>
      <c r="J68" s="108">
        <f t="shared" si="2"/>
        <v>227.25</v>
      </c>
      <c r="K68" s="109"/>
      <c r="M68" s="13">
        <v>6</v>
      </c>
      <c r="N68" s="110">
        <v>8.9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76</v>
      </c>
      <c r="G69" s="69">
        <v>79</v>
      </c>
      <c r="H69" s="69">
        <v>109</v>
      </c>
      <c r="I69" s="69">
        <v>144</v>
      </c>
      <c r="J69" s="108">
        <f t="shared" si="2"/>
        <v>102</v>
      </c>
      <c r="K69" s="109"/>
      <c r="P69" s="2"/>
    </row>
    <row r="70" spans="1:16" ht="15.75" thickBot="1" x14ac:dyDescent="0.3">
      <c r="A70" s="2"/>
      <c r="C70" s="15" t="s">
        <v>17</v>
      </c>
      <c r="D70" s="16">
        <v>60.88</v>
      </c>
      <c r="E70" s="16">
        <v>8.1999999999999993</v>
      </c>
      <c r="F70" s="16">
        <v>80</v>
      </c>
      <c r="G70" s="16">
        <v>78</v>
      </c>
      <c r="H70" s="16">
        <v>108</v>
      </c>
      <c r="I70" s="16">
        <v>139</v>
      </c>
      <c r="J70" s="112">
        <f t="shared" si="2"/>
        <v>101.25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14.79</v>
      </c>
      <c r="E73" s="11">
        <v>11.4</v>
      </c>
      <c r="F73" s="23">
        <v>1285</v>
      </c>
      <c r="G73" s="17"/>
      <c r="H73" s="24" t="s">
        <v>22</v>
      </c>
      <c r="I73" s="124">
        <v>4.5999999999999996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65.069999999999993</v>
      </c>
      <c r="E74" s="11"/>
      <c r="F74" s="23">
        <v>99</v>
      </c>
      <c r="G74" s="17"/>
      <c r="H74" s="28" t="s">
        <v>26</v>
      </c>
      <c r="I74" s="126">
        <v>4.1500000000000004</v>
      </c>
      <c r="J74" s="126"/>
      <c r="K74" s="127"/>
      <c r="M74" s="29">
        <v>6.8</v>
      </c>
      <c r="N74" s="30">
        <v>51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66.36</v>
      </c>
      <c r="E76" s="11"/>
      <c r="F76" s="23">
        <v>96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64.150000000000006</v>
      </c>
      <c r="E77" s="11"/>
      <c r="F77" s="23">
        <v>95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75.900000000000006</v>
      </c>
      <c r="E78" s="11"/>
      <c r="F78" s="23">
        <v>1580</v>
      </c>
      <c r="G78" s="17"/>
      <c r="H78" s="114">
        <v>11</v>
      </c>
      <c r="I78" s="116">
        <v>375</v>
      </c>
      <c r="J78" s="116">
        <v>146</v>
      </c>
      <c r="K78" s="118">
        <f>((I78-J78)/I78)</f>
        <v>0.61066666666666669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75.150000000000006</v>
      </c>
      <c r="E79" s="11">
        <v>8.3000000000000007</v>
      </c>
      <c r="F79" s="23">
        <v>345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331</v>
      </c>
      <c r="G80" s="17"/>
      <c r="H80" s="114">
        <v>5</v>
      </c>
      <c r="I80" s="116">
        <v>191</v>
      </c>
      <c r="J80" s="116">
        <v>84</v>
      </c>
      <c r="K80" s="118">
        <f>((I80-J80)/I80)</f>
        <v>0.56020942408376961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75.67</v>
      </c>
      <c r="E81" s="11">
        <v>7.9</v>
      </c>
      <c r="F81" s="23">
        <v>740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0.52425838647075129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727</v>
      </c>
      <c r="G82" s="17"/>
      <c r="M82" s="122" t="s">
        <v>44</v>
      </c>
      <c r="N82" s="123"/>
      <c r="O82" s="40">
        <f>(J67-J68)/J67</f>
        <v>0.47027972027972026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0.55115511551155116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7.3529411764705881E-3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91.3</v>
      </c>
      <c r="E85" s="36"/>
      <c r="F85" s="37"/>
      <c r="G85" s="49"/>
      <c r="H85" s="50" t="s">
        <v>22</v>
      </c>
      <c r="I85" s="36">
        <v>289</v>
      </c>
      <c r="J85" s="36">
        <v>265</v>
      </c>
      <c r="K85" s="37">
        <f>I85-J85</f>
        <v>24</v>
      </c>
      <c r="M85" s="133" t="s">
        <v>54</v>
      </c>
      <c r="N85" s="134"/>
      <c r="O85" s="51">
        <f>(J66-J70)/J66</f>
        <v>0.88771832547823681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68.86</v>
      </c>
      <c r="F86" s="37">
        <v>94.52</v>
      </c>
      <c r="G86" s="52">
        <v>5.0999999999999996</v>
      </c>
      <c r="H86" s="29" t="s">
        <v>26</v>
      </c>
      <c r="I86" s="38">
        <v>98</v>
      </c>
      <c r="J86" s="38">
        <v>84</v>
      </c>
      <c r="K86" s="37">
        <f t="shared" ref="K86" si="3">I86-J86</f>
        <v>14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78.400000000000006</v>
      </c>
      <c r="E87" s="36">
        <v>66.099999999999994</v>
      </c>
      <c r="F87" s="37">
        <v>84.31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75.650000000000006</v>
      </c>
      <c r="E88" s="36">
        <v>54.75</v>
      </c>
      <c r="F88" s="37">
        <v>72.37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52.4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301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302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303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304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305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745</v>
      </c>
      <c r="G119" s="12"/>
      <c r="H119" s="12"/>
      <c r="I119" s="12"/>
      <c r="J119" s="108">
        <f>AVERAGE(F119:I119)</f>
        <v>745</v>
      </c>
      <c r="K119" s="109"/>
      <c r="M119" s="8">
        <v>2</v>
      </c>
      <c r="N119" s="106">
        <v>9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427</v>
      </c>
      <c r="G120" s="12"/>
      <c r="H120" s="12"/>
      <c r="I120" s="12"/>
      <c r="J120" s="108">
        <f t="shared" ref="J120:J125" si="4">AVERAGE(F120:I120)</f>
        <v>427</v>
      </c>
      <c r="K120" s="109"/>
      <c r="M120" s="8">
        <v>3</v>
      </c>
      <c r="N120" s="106">
        <v>8.5</v>
      </c>
      <c r="O120" s="107"/>
      <c r="P120" s="2"/>
    </row>
    <row r="121" spans="1:16" x14ac:dyDescent="0.25">
      <c r="A121" s="2"/>
      <c r="C121" s="9" t="s">
        <v>13</v>
      </c>
      <c r="D121" s="11">
        <v>64.67</v>
      </c>
      <c r="E121" s="11">
        <v>8.8000000000000007</v>
      </c>
      <c r="F121" s="11">
        <v>948</v>
      </c>
      <c r="G121" s="11">
        <v>992</v>
      </c>
      <c r="H121" s="11">
        <v>973</v>
      </c>
      <c r="I121" s="11">
        <v>914</v>
      </c>
      <c r="J121" s="108">
        <f t="shared" si="4"/>
        <v>956.75</v>
      </c>
      <c r="K121" s="109"/>
      <c r="M121" s="8">
        <v>4</v>
      </c>
      <c r="N121" s="106">
        <v>7.6</v>
      </c>
      <c r="O121" s="107"/>
      <c r="P121" s="2"/>
    </row>
    <row r="122" spans="1:16" x14ac:dyDescent="0.25">
      <c r="A122" s="2"/>
      <c r="C122" s="9" t="s">
        <v>14</v>
      </c>
      <c r="D122" s="11">
        <v>61.84</v>
      </c>
      <c r="E122" s="11">
        <v>8.9</v>
      </c>
      <c r="F122" s="11">
        <v>440</v>
      </c>
      <c r="G122" s="11">
        <v>444</v>
      </c>
      <c r="H122" s="11">
        <v>423</v>
      </c>
      <c r="I122" s="11">
        <v>415</v>
      </c>
      <c r="J122" s="108">
        <f t="shared" si="4"/>
        <v>430.5</v>
      </c>
      <c r="K122" s="109"/>
      <c r="M122" s="8">
        <v>5</v>
      </c>
      <c r="N122" s="106">
        <v>9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183</v>
      </c>
      <c r="G123" s="69">
        <v>200</v>
      </c>
      <c r="H123" s="69">
        <v>180</v>
      </c>
      <c r="I123" s="69">
        <v>245</v>
      </c>
      <c r="J123" s="108">
        <f t="shared" si="4"/>
        <v>202</v>
      </c>
      <c r="K123" s="109"/>
      <c r="M123" s="13">
        <v>6</v>
      </c>
      <c r="N123" s="110">
        <v>8.6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116</v>
      </c>
      <c r="G124" s="69">
        <v>107</v>
      </c>
      <c r="H124" s="69">
        <v>98</v>
      </c>
      <c r="I124" s="69">
        <v>91</v>
      </c>
      <c r="J124" s="108">
        <f t="shared" si="4"/>
        <v>103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61.16</v>
      </c>
      <c r="E125" s="16">
        <v>8.8000000000000007</v>
      </c>
      <c r="F125" s="16">
        <v>108</v>
      </c>
      <c r="G125" s="16">
        <v>105</v>
      </c>
      <c r="H125" s="16">
        <v>96</v>
      </c>
      <c r="I125" s="16">
        <v>87</v>
      </c>
      <c r="J125" s="112">
        <f t="shared" si="4"/>
        <v>99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8.77</v>
      </c>
      <c r="E128" s="11">
        <v>11.1</v>
      </c>
      <c r="F128" s="23">
        <v>974</v>
      </c>
      <c r="G128" s="17"/>
      <c r="H128" s="24" t="s">
        <v>22</v>
      </c>
      <c r="I128" s="124">
        <v>4.88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66.52</v>
      </c>
      <c r="E129" s="11"/>
      <c r="F129" s="23">
        <v>118</v>
      </c>
      <c r="G129" s="17"/>
      <c r="H129" s="28" t="s">
        <v>26</v>
      </c>
      <c r="I129" s="126">
        <v>4.33</v>
      </c>
      <c r="J129" s="126"/>
      <c r="K129" s="127"/>
      <c r="M129" s="29">
        <v>6.9</v>
      </c>
      <c r="N129" s="30">
        <v>74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63.58</v>
      </c>
      <c r="E131" s="11"/>
      <c r="F131" s="23">
        <v>115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66.27</v>
      </c>
      <c r="E132" s="11"/>
      <c r="F132" s="23">
        <v>112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74.819999999999993</v>
      </c>
      <c r="E133" s="11"/>
      <c r="F133" s="23">
        <v>1448</v>
      </c>
      <c r="G133" s="17"/>
      <c r="H133" s="114">
        <v>1</v>
      </c>
      <c r="I133" s="116">
        <v>457</v>
      </c>
      <c r="J133" s="116">
        <v>257</v>
      </c>
      <c r="K133" s="118">
        <f>((I133-J133)/I133)</f>
        <v>0.43763676148796499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75.45</v>
      </c>
      <c r="E134" s="11">
        <v>8.1</v>
      </c>
      <c r="F134" s="23">
        <v>325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312</v>
      </c>
      <c r="G135" s="17"/>
      <c r="H135" s="114">
        <v>6</v>
      </c>
      <c r="I135" s="116">
        <v>240</v>
      </c>
      <c r="J135" s="116">
        <v>77</v>
      </c>
      <c r="K135" s="118">
        <f>((I135-J135)/I135)</f>
        <v>0.6791666666666667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76.27</v>
      </c>
      <c r="E136" s="11">
        <v>7.8</v>
      </c>
      <c r="F136" s="23">
        <v>712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0.55003919519205646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687</v>
      </c>
      <c r="G137" s="17"/>
      <c r="M137" s="122" t="s">
        <v>44</v>
      </c>
      <c r="N137" s="123"/>
      <c r="O137" s="40">
        <f>(J122-J123)/J122</f>
        <v>0.53077816492450636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0.49009900990099009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3.8834951456310676E-2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455</v>
      </c>
      <c r="J140" s="36">
        <v>412</v>
      </c>
      <c r="K140" s="37">
        <f>I140-J140</f>
        <v>43</v>
      </c>
      <c r="M140" s="133" t="s">
        <v>54</v>
      </c>
      <c r="N140" s="134"/>
      <c r="O140" s="51">
        <f>(J121-J125)/J121</f>
        <v>0.89652469297099557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74.45</v>
      </c>
      <c r="E141" s="36">
        <v>70.22</v>
      </c>
      <c r="F141" s="37">
        <v>94.32</v>
      </c>
      <c r="G141" s="52">
        <v>5.0999999999999996</v>
      </c>
      <c r="H141" s="29" t="s">
        <v>26</v>
      </c>
      <c r="I141" s="38">
        <v>138</v>
      </c>
      <c r="J141" s="38">
        <v>118</v>
      </c>
      <c r="K141" s="37">
        <f t="shared" ref="K141" si="5">I141-J141</f>
        <v>20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78.55</v>
      </c>
      <c r="E142" s="36">
        <v>65.44</v>
      </c>
      <c r="F142" s="37">
        <v>83.32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76.400000000000006</v>
      </c>
      <c r="E143" s="36">
        <v>55.12</v>
      </c>
      <c r="F143" s="37">
        <v>72.150000000000006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54.18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91.33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 t="s">
        <v>306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 t="s">
        <v>307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308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309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310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ht="15" customHeight="1" x14ac:dyDescent="0.25">
      <c r="A157" s="2"/>
      <c r="C157" s="128" t="s">
        <v>311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ht="15" customHeight="1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ADDC-9C94-4CB3-8C3E-D7AD5F00ED60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999.58333333333337</v>
      </c>
    </row>
    <row r="7" spans="1:19" x14ac:dyDescent="0.25">
      <c r="A7" s="2"/>
      <c r="C7" s="9" t="s">
        <v>11</v>
      </c>
      <c r="D7" s="10"/>
      <c r="E7" s="10"/>
      <c r="F7" s="11">
        <v>757</v>
      </c>
      <c r="G7" s="12"/>
      <c r="H7" s="12"/>
      <c r="I7" s="12"/>
      <c r="J7" s="108">
        <f>AVERAGE(F7:I7)</f>
        <v>757</v>
      </c>
      <c r="K7" s="109"/>
      <c r="M7" s="8">
        <v>2</v>
      </c>
      <c r="N7" s="106">
        <v>9</v>
      </c>
      <c r="O7" s="107"/>
      <c r="P7" s="2"/>
      <c r="R7" s="60" t="s">
        <v>22</v>
      </c>
      <c r="S7" s="141">
        <f>AVERAGE(J10,J67,J122)</f>
        <v>411.66666666666669</v>
      </c>
    </row>
    <row r="8" spans="1:19" x14ac:dyDescent="0.25">
      <c r="A8" s="2"/>
      <c r="C8" s="9" t="s">
        <v>12</v>
      </c>
      <c r="D8" s="10"/>
      <c r="E8" s="10"/>
      <c r="F8" s="11">
        <v>441</v>
      </c>
      <c r="G8" s="12"/>
      <c r="H8" s="12"/>
      <c r="I8" s="12"/>
      <c r="J8" s="108">
        <f t="shared" ref="J8:J13" si="0">AVERAGE(F8:I8)</f>
        <v>441</v>
      </c>
      <c r="K8" s="109"/>
      <c r="M8" s="8">
        <v>3</v>
      </c>
      <c r="N8" s="106">
        <v>8.4</v>
      </c>
      <c r="O8" s="107"/>
      <c r="P8" s="2"/>
      <c r="R8" s="60" t="s">
        <v>26</v>
      </c>
      <c r="S8" s="142">
        <f>AVERAGE(J13,J70,J125)</f>
        <v>109.91666666666667</v>
      </c>
    </row>
    <row r="9" spans="1:19" x14ac:dyDescent="0.25">
      <c r="A9" s="2"/>
      <c r="C9" s="9" t="s">
        <v>13</v>
      </c>
      <c r="D9" s="11">
        <v>62.04</v>
      </c>
      <c r="E9" s="11">
        <v>8.9</v>
      </c>
      <c r="F9" s="11">
        <v>948</v>
      </c>
      <c r="G9" s="11">
        <v>920</v>
      </c>
      <c r="H9" s="11">
        <v>897</v>
      </c>
      <c r="I9" s="11">
        <v>885</v>
      </c>
      <c r="J9" s="108">
        <f t="shared" si="0"/>
        <v>912.5</v>
      </c>
      <c r="K9" s="109"/>
      <c r="M9" s="8">
        <v>4</v>
      </c>
      <c r="N9" s="106">
        <v>7.3</v>
      </c>
      <c r="O9" s="107"/>
      <c r="P9" s="2"/>
      <c r="R9" s="143" t="s">
        <v>623</v>
      </c>
      <c r="S9" s="144">
        <f>S6-S8</f>
        <v>889.66666666666674</v>
      </c>
    </row>
    <row r="10" spans="1:19" x14ac:dyDescent="0.25">
      <c r="A10" s="2"/>
      <c r="C10" s="9" t="s">
        <v>14</v>
      </c>
      <c r="D10" s="11">
        <v>60.94</v>
      </c>
      <c r="E10" s="11">
        <v>8.6999999999999993</v>
      </c>
      <c r="F10" s="11">
        <v>359</v>
      </c>
      <c r="G10" s="11">
        <v>329</v>
      </c>
      <c r="H10" s="11">
        <v>431</v>
      </c>
      <c r="I10" s="11">
        <v>419</v>
      </c>
      <c r="J10" s="108">
        <f t="shared" si="0"/>
        <v>384.5</v>
      </c>
      <c r="K10" s="109"/>
      <c r="M10" s="8">
        <v>5</v>
      </c>
      <c r="N10" s="106">
        <v>9.1</v>
      </c>
      <c r="O10" s="107"/>
      <c r="P10" s="2"/>
      <c r="R10" s="143" t="s">
        <v>624</v>
      </c>
      <c r="S10" s="145">
        <f>S7-S8</f>
        <v>301.75</v>
      </c>
    </row>
    <row r="11" spans="1:19" ht="15.75" thickBot="1" x14ac:dyDescent="0.3">
      <c r="A11" s="2"/>
      <c r="C11" s="9" t="s">
        <v>15</v>
      </c>
      <c r="D11" s="11"/>
      <c r="E11" s="11"/>
      <c r="F11" s="11">
        <v>219</v>
      </c>
      <c r="G11" s="69">
        <v>211</v>
      </c>
      <c r="H11" s="69">
        <v>275</v>
      </c>
      <c r="I11" s="69">
        <v>260</v>
      </c>
      <c r="J11" s="108">
        <f t="shared" si="0"/>
        <v>241.25</v>
      </c>
      <c r="K11" s="109"/>
      <c r="M11" s="13">
        <v>6</v>
      </c>
      <c r="N11" s="110">
        <v>7.9</v>
      </c>
      <c r="O11" s="111"/>
      <c r="P11" s="2"/>
      <c r="R11" s="146" t="s">
        <v>625</v>
      </c>
      <c r="S11" s="147">
        <f>S9/S6</f>
        <v>0.89003751563151312</v>
      </c>
    </row>
    <row r="12" spans="1:19" x14ac:dyDescent="0.25">
      <c r="A12" s="2"/>
      <c r="C12" s="9" t="s">
        <v>16</v>
      </c>
      <c r="D12" s="11"/>
      <c r="E12" s="11"/>
      <c r="F12" s="11">
        <v>86</v>
      </c>
      <c r="G12" s="69">
        <v>88</v>
      </c>
      <c r="H12" s="69">
        <v>107</v>
      </c>
      <c r="I12" s="69">
        <v>104</v>
      </c>
      <c r="J12" s="108">
        <f t="shared" si="0"/>
        <v>96.25</v>
      </c>
      <c r="K12" s="109"/>
      <c r="P12" s="2"/>
      <c r="R12" s="146" t="s">
        <v>626</v>
      </c>
      <c r="S12" s="148">
        <f>S10/S7</f>
        <v>0.73299595141700402</v>
      </c>
    </row>
    <row r="13" spans="1:19" ht="15.75" thickBot="1" x14ac:dyDescent="0.3">
      <c r="A13" s="2"/>
      <c r="C13" s="15" t="s">
        <v>17</v>
      </c>
      <c r="D13" s="16">
        <v>60.97</v>
      </c>
      <c r="E13" s="16">
        <v>8.6</v>
      </c>
      <c r="F13" s="16">
        <v>83</v>
      </c>
      <c r="G13" s="16">
        <v>85</v>
      </c>
      <c r="H13" s="16">
        <v>105</v>
      </c>
      <c r="I13" s="16">
        <v>102</v>
      </c>
      <c r="J13" s="112">
        <f t="shared" si="0"/>
        <v>93.75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11.85</v>
      </c>
      <c r="E16" s="11">
        <v>10</v>
      </c>
      <c r="F16" s="23">
        <v>998</v>
      </c>
      <c r="G16" s="17"/>
      <c r="H16" s="24" t="s">
        <v>22</v>
      </c>
      <c r="I16" s="124">
        <v>4.37</v>
      </c>
      <c r="J16" s="124"/>
      <c r="K16" s="125"/>
      <c r="M16" s="25" t="s">
        <v>3</v>
      </c>
      <c r="N16" s="26" t="s">
        <v>23</v>
      </c>
      <c r="O16" s="27" t="s">
        <v>24</v>
      </c>
      <c r="P16" s="2"/>
      <c r="S16" t="s">
        <v>75</v>
      </c>
    </row>
    <row r="17" spans="1:16" ht="15.75" thickBot="1" x14ac:dyDescent="0.3">
      <c r="A17" s="2"/>
      <c r="C17" s="22" t="s">
        <v>25</v>
      </c>
      <c r="D17" s="11">
        <v>67.2</v>
      </c>
      <c r="E17" s="11"/>
      <c r="F17" s="23">
        <v>110</v>
      </c>
      <c r="G17" s="17"/>
      <c r="H17" s="28" t="s">
        <v>26</v>
      </c>
      <c r="I17" s="126">
        <v>4.04</v>
      </c>
      <c r="J17" s="126"/>
      <c r="K17" s="127"/>
      <c r="M17" s="29">
        <v>6.9</v>
      </c>
      <c r="N17" s="30">
        <v>53</v>
      </c>
      <c r="O17" s="31">
        <v>0.02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63.29</v>
      </c>
      <c r="E19" s="11"/>
      <c r="F19" s="23">
        <v>106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66.959999999999994</v>
      </c>
      <c r="E20" s="11"/>
      <c r="F20" s="23">
        <v>107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6.1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75.150000000000006</v>
      </c>
      <c r="E21" s="11"/>
      <c r="F21" s="23">
        <v>1498</v>
      </c>
      <c r="G21" s="17"/>
      <c r="H21" s="114">
        <v>2</v>
      </c>
      <c r="I21" s="116">
        <v>363</v>
      </c>
      <c r="J21" s="116">
        <v>214</v>
      </c>
      <c r="K21" s="118">
        <f>((I21-J21)/I21)</f>
        <v>0.41046831955922863</v>
      </c>
      <c r="M21" s="13">
        <v>2</v>
      </c>
      <c r="N21" s="38">
        <v>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74.36</v>
      </c>
      <c r="E22" s="11">
        <v>8.8000000000000007</v>
      </c>
      <c r="F22" s="23">
        <v>319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306</v>
      </c>
      <c r="G23" s="17"/>
      <c r="H23" s="114">
        <v>7</v>
      </c>
      <c r="I23" s="116">
        <v>262</v>
      </c>
      <c r="J23" s="116">
        <v>87</v>
      </c>
      <c r="K23" s="118">
        <f>((I23-J23)/I23)</f>
        <v>0.66793893129770987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75.84</v>
      </c>
      <c r="E24" s="11">
        <v>8.5</v>
      </c>
      <c r="F24" s="23">
        <v>725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0.57863013698630139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711</v>
      </c>
      <c r="G25" s="17"/>
      <c r="M25" s="122" t="s">
        <v>44</v>
      </c>
      <c r="N25" s="123"/>
      <c r="O25" s="40">
        <f>(J10-J11)/J10</f>
        <v>0.37256176853055917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0.60103626943005184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2.5974025974025976E-2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91.6</v>
      </c>
      <c r="E28" s="36"/>
      <c r="F28" s="37"/>
      <c r="G28" s="49"/>
      <c r="H28" s="50" t="s">
        <v>22</v>
      </c>
      <c r="I28" s="36">
        <v>302</v>
      </c>
      <c r="J28" s="36">
        <v>261</v>
      </c>
      <c r="K28" s="37">
        <f>I28-J28</f>
        <v>41</v>
      </c>
      <c r="M28" s="133" t="s">
        <v>54</v>
      </c>
      <c r="N28" s="134"/>
      <c r="O28" s="51">
        <f>(J9-J13)/J9</f>
        <v>0.89726027397260277</v>
      </c>
      <c r="P28" s="2"/>
    </row>
    <row r="29" spans="1:16" ht="15.75" thickBot="1" x14ac:dyDescent="0.3">
      <c r="A29" s="2"/>
      <c r="B29" s="44"/>
      <c r="C29" s="48" t="s">
        <v>55</v>
      </c>
      <c r="D29" s="36">
        <v>73.2</v>
      </c>
      <c r="E29" s="36">
        <v>69.099999999999994</v>
      </c>
      <c r="F29" s="37">
        <v>94.4</v>
      </c>
      <c r="G29" s="52">
        <v>5.4</v>
      </c>
      <c r="H29" s="29" t="s">
        <v>26</v>
      </c>
      <c r="I29" s="38">
        <v>109</v>
      </c>
      <c r="J29" s="38">
        <v>88</v>
      </c>
      <c r="K29" s="37">
        <f t="shared" ref="K29" si="1">I29-J29</f>
        <v>21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78.900000000000006</v>
      </c>
      <c r="E30" s="36">
        <v>65.64</v>
      </c>
      <c r="F30" s="37">
        <v>83.19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76.2</v>
      </c>
      <c r="E31" s="36">
        <v>55.05</v>
      </c>
      <c r="F31" s="37">
        <v>72.25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52.9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312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313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314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315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316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317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780</v>
      </c>
      <c r="G64" s="12"/>
      <c r="H64" s="12"/>
      <c r="I64" s="12"/>
      <c r="J64" s="108">
        <f>AVERAGE(F64:I64)</f>
        <v>780</v>
      </c>
      <c r="K64" s="109"/>
      <c r="M64" s="8">
        <v>2</v>
      </c>
      <c r="N64" s="106">
        <v>8.6999999999999993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459</v>
      </c>
      <c r="G65" s="12"/>
      <c r="H65" s="12"/>
      <c r="I65" s="12"/>
      <c r="J65" s="108">
        <f t="shared" ref="J65:J70" si="2">AVERAGE(F65:I65)</f>
        <v>459</v>
      </c>
      <c r="K65" s="109"/>
      <c r="M65" s="8">
        <v>3</v>
      </c>
      <c r="N65" s="106">
        <v>8.9</v>
      </c>
      <c r="O65" s="107"/>
      <c r="P65" s="2"/>
    </row>
    <row r="66" spans="1:16" ht="15" customHeight="1" x14ac:dyDescent="0.25">
      <c r="A66" s="2"/>
      <c r="C66" s="9" t="s">
        <v>13</v>
      </c>
      <c r="D66" s="11">
        <v>63.56</v>
      </c>
      <c r="E66" s="11">
        <v>9.3000000000000007</v>
      </c>
      <c r="F66" s="11">
        <v>998</v>
      </c>
      <c r="G66" s="11">
        <v>1010</v>
      </c>
      <c r="H66" s="11">
        <v>1119</v>
      </c>
      <c r="I66" s="11">
        <v>1185</v>
      </c>
      <c r="J66" s="108">
        <f t="shared" si="2"/>
        <v>1078</v>
      </c>
      <c r="K66" s="109"/>
      <c r="M66" s="8">
        <v>4</v>
      </c>
      <c r="N66" s="106">
        <v>7.6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60.72</v>
      </c>
      <c r="E67" s="11">
        <v>8.8000000000000007</v>
      </c>
      <c r="F67" s="11">
        <v>407</v>
      </c>
      <c r="G67" s="11">
        <v>424</v>
      </c>
      <c r="H67" s="11">
        <v>447</v>
      </c>
      <c r="I67" s="11">
        <v>432</v>
      </c>
      <c r="J67" s="108">
        <f t="shared" si="2"/>
        <v>427.5</v>
      </c>
      <c r="K67" s="109"/>
      <c r="M67" s="8">
        <v>5</v>
      </c>
      <c r="N67" s="106">
        <v>8.8000000000000007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181</v>
      </c>
      <c r="G68" s="69">
        <v>196</v>
      </c>
      <c r="H68" s="69">
        <v>210</v>
      </c>
      <c r="I68" s="69">
        <v>214</v>
      </c>
      <c r="J68" s="108">
        <f t="shared" si="2"/>
        <v>200.25</v>
      </c>
      <c r="K68" s="109"/>
      <c r="M68" s="13">
        <v>6</v>
      </c>
      <c r="N68" s="110">
        <v>7.2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117</v>
      </c>
      <c r="G69" s="69">
        <v>119</v>
      </c>
      <c r="H69" s="69">
        <v>123</v>
      </c>
      <c r="I69" s="69">
        <v>126</v>
      </c>
      <c r="J69" s="108">
        <f t="shared" si="2"/>
        <v>121.25</v>
      </c>
      <c r="K69" s="109"/>
      <c r="P69" s="2"/>
    </row>
    <row r="70" spans="1:16" ht="15.75" thickBot="1" x14ac:dyDescent="0.3">
      <c r="A70" s="2"/>
      <c r="C70" s="15" t="s">
        <v>17</v>
      </c>
      <c r="D70" s="16">
        <v>60.74</v>
      </c>
      <c r="E70" s="16">
        <v>8.6</v>
      </c>
      <c r="F70" s="16">
        <v>115</v>
      </c>
      <c r="G70" s="16">
        <v>118</v>
      </c>
      <c r="H70" s="16">
        <v>125</v>
      </c>
      <c r="I70" s="16">
        <v>123</v>
      </c>
      <c r="J70" s="112">
        <f t="shared" si="2"/>
        <v>120.25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12</v>
      </c>
      <c r="E73" s="11">
        <v>10.8</v>
      </c>
      <c r="F73" s="23">
        <v>1275</v>
      </c>
      <c r="G73" s="17"/>
      <c r="H73" s="24" t="s">
        <v>22</v>
      </c>
      <c r="I73" s="124">
        <v>4.5999999999999996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66.16</v>
      </c>
      <c r="E74" s="11"/>
      <c r="F74" s="23">
        <v>101</v>
      </c>
      <c r="G74" s="17"/>
      <c r="H74" s="28" t="s">
        <v>26</v>
      </c>
      <c r="I74" s="126">
        <v>4.37</v>
      </c>
      <c r="J74" s="126"/>
      <c r="K74" s="127"/>
      <c r="M74" s="29">
        <v>6.9</v>
      </c>
      <c r="N74" s="30">
        <v>54</v>
      </c>
      <c r="O74" s="31">
        <v>0.05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65.37</v>
      </c>
      <c r="E76" s="11"/>
      <c r="F76" s="23">
        <v>97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67.489999999999995</v>
      </c>
      <c r="E77" s="11"/>
      <c r="F77" s="23">
        <v>95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75.599999999999994</v>
      </c>
      <c r="E78" s="11"/>
      <c r="F78" s="23">
        <v>1588</v>
      </c>
      <c r="G78" s="17"/>
      <c r="H78" s="114">
        <v>8</v>
      </c>
      <c r="I78" s="116">
        <v>413</v>
      </c>
      <c r="J78" s="116">
        <v>342</v>
      </c>
      <c r="K78" s="118">
        <f>((I78-J78)/I78)</f>
        <v>0.17191283292978207</v>
      </c>
      <c r="M78" s="13">
        <v>2</v>
      </c>
      <c r="N78" s="38">
        <v>5.9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74.84</v>
      </c>
      <c r="E79" s="11">
        <v>8.4</v>
      </c>
      <c r="F79" s="23">
        <v>329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315</v>
      </c>
      <c r="G80" s="17"/>
      <c r="H80" s="114"/>
      <c r="I80" s="116"/>
      <c r="J80" s="116"/>
      <c r="K80" s="118" t="e">
        <f>((I80-J80)/I80)</f>
        <v>#DIV/0!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75.97</v>
      </c>
      <c r="E81" s="11">
        <v>8.1</v>
      </c>
      <c r="F81" s="23">
        <v>740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0.60343228200371057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728</v>
      </c>
      <c r="G82" s="17"/>
      <c r="M82" s="122" t="s">
        <v>44</v>
      </c>
      <c r="N82" s="123"/>
      <c r="O82" s="40">
        <f>(J67-J68)/J67</f>
        <v>0.53157894736842104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0.3945068664169788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8.2474226804123713E-3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91.4</v>
      </c>
      <c r="E85" s="36"/>
      <c r="F85" s="37"/>
      <c r="G85" s="49"/>
      <c r="H85" s="50" t="s">
        <v>22</v>
      </c>
      <c r="I85" s="36">
        <v>312</v>
      </c>
      <c r="J85" s="36">
        <v>261</v>
      </c>
      <c r="K85" s="37">
        <f>I85-J85</f>
        <v>51</v>
      </c>
      <c r="M85" s="133" t="s">
        <v>54</v>
      </c>
      <c r="N85" s="134"/>
      <c r="O85" s="51">
        <f>(J66-J70)/J66</f>
        <v>0.88845083487940635</v>
      </c>
      <c r="P85" s="2"/>
    </row>
    <row r="86" spans="1:16" ht="15.75" thickBot="1" x14ac:dyDescent="0.3">
      <c r="A86" s="2"/>
      <c r="B86" s="44"/>
      <c r="C86" s="48" t="s">
        <v>55</v>
      </c>
      <c r="D86" s="36">
        <v>72.75</v>
      </c>
      <c r="E86" s="36">
        <v>68.78</v>
      </c>
      <c r="F86" s="37">
        <v>94.54</v>
      </c>
      <c r="G86" s="52">
        <v>5.0999999999999996</v>
      </c>
      <c r="H86" s="29" t="s">
        <v>26</v>
      </c>
      <c r="I86" s="38">
        <v>103</v>
      </c>
      <c r="J86" s="38">
        <v>78</v>
      </c>
      <c r="K86" s="37">
        <f t="shared" ref="K86" si="3">I86-J86</f>
        <v>25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79.150000000000006</v>
      </c>
      <c r="E87" s="36">
        <v>65.680000000000007</v>
      </c>
      <c r="F87" s="37">
        <v>82.98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75.7</v>
      </c>
      <c r="E88" s="36">
        <v>54.8</v>
      </c>
      <c r="F88" s="37">
        <v>72.39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318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319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320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321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322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ht="15" customHeight="1" x14ac:dyDescent="0.25">
      <c r="A102" s="2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ht="15" customHeight="1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775</v>
      </c>
      <c r="G119" s="12"/>
      <c r="H119" s="12"/>
      <c r="I119" s="12"/>
      <c r="J119" s="108">
        <f>AVERAGE(F119:I119)</f>
        <v>775</v>
      </c>
      <c r="K119" s="109"/>
      <c r="M119" s="8">
        <v>2</v>
      </c>
      <c r="N119" s="106">
        <v>9.4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421</v>
      </c>
      <c r="G120" s="12"/>
      <c r="H120" s="12"/>
      <c r="I120" s="12"/>
      <c r="J120" s="108">
        <f t="shared" ref="J120:J125" si="4">AVERAGE(F120:I120)</f>
        <v>421</v>
      </c>
      <c r="K120" s="109"/>
      <c r="M120" s="8">
        <v>3</v>
      </c>
      <c r="N120" s="106">
        <v>8.6999999999999993</v>
      </c>
      <c r="O120" s="107"/>
      <c r="P120" s="2"/>
    </row>
    <row r="121" spans="1:16" x14ac:dyDescent="0.25">
      <c r="A121" s="2"/>
      <c r="C121" s="9" t="s">
        <v>13</v>
      </c>
      <c r="D121" s="11">
        <v>62.87</v>
      </c>
      <c r="E121" s="11">
        <v>7.8</v>
      </c>
      <c r="F121" s="11">
        <v>1042</v>
      </c>
      <c r="G121" s="11">
        <v>1029</v>
      </c>
      <c r="H121" s="11">
        <v>1007</v>
      </c>
      <c r="I121" s="11">
        <v>955</v>
      </c>
      <c r="J121" s="108">
        <f t="shared" si="4"/>
        <v>1008.25</v>
      </c>
      <c r="K121" s="109"/>
      <c r="M121" s="8">
        <v>4</v>
      </c>
      <c r="N121" s="106">
        <v>7.1</v>
      </c>
      <c r="O121" s="107"/>
      <c r="P121" s="2"/>
    </row>
    <row r="122" spans="1:16" x14ac:dyDescent="0.25">
      <c r="A122" s="2"/>
      <c r="C122" s="9" t="s">
        <v>14</v>
      </c>
      <c r="D122" s="11">
        <v>61.32</v>
      </c>
      <c r="E122" s="11">
        <v>7.8</v>
      </c>
      <c r="F122" s="11">
        <v>467</v>
      </c>
      <c r="G122" s="11">
        <v>458</v>
      </c>
      <c r="H122" s="11">
        <v>402</v>
      </c>
      <c r="I122" s="11">
        <v>365</v>
      </c>
      <c r="J122" s="108">
        <f t="shared" si="4"/>
        <v>423</v>
      </c>
      <c r="K122" s="109"/>
      <c r="M122" s="8">
        <v>5</v>
      </c>
      <c r="N122" s="106">
        <v>8.8000000000000007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305</v>
      </c>
      <c r="G123" s="69">
        <v>299</v>
      </c>
      <c r="H123" s="69">
        <v>263</v>
      </c>
      <c r="I123" s="69">
        <v>246</v>
      </c>
      <c r="J123" s="108">
        <f t="shared" si="4"/>
        <v>278.25</v>
      </c>
      <c r="K123" s="109"/>
      <c r="M123" s="13">
        <v>6</v>
      </c>
      <c r="N123" s="110">
        <v>7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115</v>
      </c>
      <c r="G124" s="69">
        <v>119</v>
      </c>
      <c r="H124" s="69">
        <v>116</v>
      </c>
      <c r="I124" s="69">
        <v>112</v>
      </c>
      <c r="J124" s="108">
        <f t="shared" si="4"/>
        <v>115.5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60.89</v>
      </c>
      <c r="E125" s="16">
        <v>8.3000000000000007</v>
      </c>
      <c r="F125" s="16">
        <v>115</v>
      </c>
      <c r="G125" s="16">
        <v>111</v>
      </c>
      <c r="H125" s="16">
        <v>116</v>
      </c>
      <c r="I125" s="16">
        <v>121</v>
      </c>
      <c r="J125" s="112">
        <f t="shared" si="4"/>
        <v>115.75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10.83</v>
      </c>
      <c r="E128" s="11">
        <v>9.4</v>
      </c>
      <c r="F128" s="23">
        <v>882</v>
      </c>
      <c r="G128" s="17"/>
      <c r="H128" s="24" t="s">
        <v>22</v>
      </c>
      <c r="I128" s="124">
        <v>5.32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68.23</v>
      </c>
      <c r="E129" s="11"/>
      <c r="F129" s="23">
        <v>119</v>
      </c>
      <c r="G129" s="17"/>
      <c r="H129" s="28" t="s">
        <v>26</v>
      </c>
      <c r="I129" s="126">
        <v>4.99</v>
      </c>
      <c r="J129" s="126"/>
      <c r="K129" s="127"/>
      <c r="M129" s="29">
        <v>7</v>
      </c>
      <c r="N129" s="30">
        <v>96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63.66</v>
      </c>
      <c r="E131" s="11"/>
      <c r="F131" s="23">
        <v>117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66.150000000000006</v>
      </c>
      <c r="E132" s="11"/>
      <c r="F132" s="23">
        <v>119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77.260000000000005</v>
      </c>
      <c r="E133" s="11"/>
      <c r="F133" s="23">
        <v>1274</v>
      </c>
      <c r="G133" s="17"/>
      <c r="H133" s="114">
        <v>14</v>
      </c>
      <c r="I133" s="116">
        <v>296</v>
      </c>
      <c r="J133" s="116">
        <v>103</v>
      </c>
      <c r="K133" s="118">
        <f>((I133-J133)/I133)</f>
        <v>0.65202702702702697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74.489999999999995</v>
      </c>
      <c r="E134" s="11">
        <v>8.1999999999999993</v>
      </c>
      <c r="F134" s="23">
        <v>396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388</v>
      </c>
      <c r="G135" s="17"/>
      <c r="H135" s="114"/>
      <c r="I135" s="116"/>
      <c r="J135" s="116"/>
      <c r="K135" s="118" t="e">
        <f>((I135-J135)/I135)</f>
        <v>#DIV/0!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76.11</v>
      </c>
      <c r="E136" s="11">
        <v>7.7</v>
      </c>
      <c r="F136" s="23">
        <v>767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0.5804611951400942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762</v>
      </c>
      <c r="G137" s="17"/>
      <c r="M137" s="122" t="s">
        <v>44</v>
      </c>
      <c r="N137" s="123"/>
      <c r="O137" s="40">
        <f>(J122-J123)/J122</f>
        <v>0.34219858156028371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0.58490566037735847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-2.1645021645021645E-3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91.35</v>
      </c>
      <c r="E140" s="36"/>
      <c r="F140" s="37"/>
      <c r="G140" s="49"/>
      <c r="H140" s="50" t="s">
        <v>22</v>
      </c>
      <c r="I140" s="36">
        <v>318</v>
      </c>
      <c r="J140" s="36">
        <v>271</v>
      </c>
      <c r="K140" s="37">
        <f>I140-J140</f>
        <v>47</v>
      </c>
      <c r="M140" s="133" t="s">
        <v>54</v>
      </c>
      <c r="N140" s="134"/>
      <c r="O140" s="51">
        <f>(J121-J125)/J121</f>
        <v>0.88519712372923387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73.25</v>
      </c>
      <c r="E141" s="36">
        <v>68.900000000000006</v>
      </c>
      <c r="F141" s="37">
        <v>94.06</v>
      </c>
      <c r="G141" s="52">
        <v>5.4</v>
      </c>
      <c r="H141" s="29" t="s">
        <v>26</v>
      </c>
      <c r="I141" s="38">
        <v>182</v>
      </c>
      <c r="J141" s="38">
        <v>170</v>
      </c>
      <c r="K141" s="37">
        <f t="shared" ref="K141" si="5">I141-J141</f>
        <v>12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79.099999999999994</v>
      </c>
      <c r="E142" s="36">
        <v>66.62</v>
      </c>
      <c r="F142" s="37">
        <v>84.22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78.45</v>
      </c>
      <c r="E143" s="36">
        <v>56.59</v>
      </c>
      <c r="F143" s="37">
        <v>72.14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52.55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91.7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323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ht="15" customHeight="1" x14ac:dyDescent="0.25">
      <c r="A154" s="2"/>
      <c r="C154" s="128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ht="15" customHeight="1" x14ac:dyDescent="0.25">
      <c r="A155" s="2"/>
      <c r="C155" s="128" t="s">
        <v>324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ht="15" customHeight="1" x14ac:dyDescent="0.25">
      <c r="A156" s="2"/>
      <c r="C156" s="128" t="s">
        <v>325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326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327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 t="s">
        <v>328</v>
      </c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1882-B846-4340-83EF-970B3C324F17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882.25</v>
      </c>
    </row>
    <row r="7" spans="1:19" x14ac:dyDescent="0.25">
      <c r="A7" s="2"/>
      <c r="C7" s="9" t="s">
        <v>11</v>
      </c>
      <c r="D7" s="10"/>
      <c r="E7" s="10"/>
      <c r="F7" s="11">
        <v>758</v>
      </c>
      <c r="G7" s="12"/>
      <c r="H7" s="12"/>
      <c r="I7" s="12"/>
      <c r="J7" s="108">
        <f>AVERAGE(F7:I7)</f>
        <v>758</v>
      </c>
      <c r="K7" s="109"/>
      <c r="M7" s="8">
        <v>2</v>
      </c>
      <c r="N7" s="106">
        <v>9.3000000000000007</v>
      </c>
      <c r="O7" s="107"/>
      <c r="P7" s="2"/>
      <c r="R7" s="60" t="s">
        <v>22</v>
      </c>
      <c r="S7" s="141">
        <f>AVERAGE(J10,J67,J122)</f>
        <v>384.75</v>
      </c>
    </row>
    <row r="8" spans="1:19" x14ac:dyDescent="0.25">
      <c r="A8" s="2"/>
      <c r="C8" s="9" t="s">
        <v>12</v>
      </c>
      <c r="D8" s="10"/>
      <c r="E8" s="10"/>
      <c r="F8" s="11">
        <v>435</v>
      </c>
      <c r="G8" s="12"/>
      <c r="H8" s="12"/>
      <c r="I8" s="12"/>
      <c r="J8" s="108">
        <f t="shared" ref="J8:J13" si="0">AVERAGE(F8:I8)</f>
        <v>435</v>
      </c>
      <c r="K8" s="109"/>
      <c r="M8" s="8">
        <v>3</v>
      </c>
      <c r="N8" s="106">
        <v>8.6</v>
      </c>
      <c r="O8" s="107"/>
      <c r="P8" s="2"/>
      <c r="R8" s="60" t="s">
        <v>26</v>
      </c>
      <c r="S8" s="142">
        <f>AVERAGE(J13,J70,J125)</f>
        <v>105.16666666666667</v>
      </c>
    </row>
    <row r="9" spans="1:19" x14ac:dyDescent="0.25">
      <c r="A9" s="2"/>
      <c r="C9" s="9" t="s">
        <v>13</v>
      </c>
      <c r="D9" s="11">
        <v>61.18</v>
      </c>
      <c r="E9" s="11">
        <v>8.1999999999999993</v>
      </c>
      <c r="F9" s="11">
        <v>1089</v>
      </c>
      <c r="G9" s="11">
        <v>997</v>
      </c>
      <c r="H9" s="11">
        <v>754</v>
      </c>
      <c r="I9" s="11">
        <v>810</v>
      </c>
      <c r="J9" s="108">
        <f t="shared" si="0"/>
        <v>912.5</v>
      </c>
      <c r="K9" s="109"/>
      <c r="M9" s="8">
        <v>4</v>
      </c>
      <c r="N9" s="106">
        <v>7.1</v>
      </c>
      <c r="O9" s="107"/>
      <c r="P9" s="2"/>
      <c r="R9" s="143" t="s">
        <v>623</v>
      </c>
      <c r="S9" s="144">
        <f>S6-S8</f>
        <v>777.08333333333337</v>
      </c>
    </row>
    <row r="10" spans="1:19" x14ac:dyDescent="0.25">
      <c r="A10" s="2"/>
      <c r="C10" s="9" t="s">
        <v>14</v>
      </c>
      <c r="D10" s="11">
        <v>61.67</v>
      </c>
      <c r="E10" s="11">
        <v>7.9</v>
      </c>
      <c r="F10" s="11">
        <v>371</v>
      </c>
      <c r="G10" s="11">
        <v>343</v>
      </c>
      <c r="H10" s="11">
        <v>380</v>
      </c>
      <c r="I10" s="11">
        <v>368</v>
      </c>
      <c r="J10" s="108">
        <f t="shared" si="0"/>
        <v>365.5</v>
      </c>
      <c r="K10" s="109"/>
      <c r="M10" s="8">
        <v>5</v>
      </c>
      <c r="N10" s="106">
        <v>8.6999999999999993</v>
      </c>
      <c r="O10" s="107"/>
      <c r="P10" s="2"/>
      <c r="R10" s="143" t="s">
        <v>624</v>
      </c>
      <c r="S10" s="145">
        <f>S7-S8</f>
        <v>279.58333333333331</v>
      </c>
    </row>
    <row r="11" spans="1:19" ht="15.75" thickBot="1" x14ac:dyDescent="0.3">
      <c r="A11" s="2"/>
      <c r="C11" s="9" t="s">
        <v>15</v>
      </c>
      <c r="D11" s="11"/>
      <c r="E11" s="11"/>
      <c r="F11" s="11">
        <v>239</v>
      </c>
      <c r="G11" s="69">
        <v>247</v>
      </c>
      <c r="H11" s="69">
        <v>171</v>
      </c>
      <c r="I11" s="69">
        <v>190</v>
      </c>
      <c r="J11" s="108">
        <f t="shared" si="0"/>
        <v>211.75</v>
      </c>
      <c r="K11" s="109"/>
      <c r="M11" s="13">
        <v>6</v>
      </c>
      <c r="N11" s="110">
        <v>7.2</v>
      </c>
      <c r="O11" s="111"/>
      <c r="P11" s="2"/>
      <c r="R11" s="146" t="s">
        <v>625</v>
      </c>
      <c r="S11" s="147">
        <f>S9/S6</f>
        <v>0.88079720411825824</v>
      </c>
    </row>
    <row r="12" spans="1:19" x14ac:dyDescent="0.25">
      <c r="A12" s="2"/>
      <c r="C12" s="9" t="s">
        <v>16</v>
      </c>
      <c r="D12" s="11"/>
      <c r="E12" s="11"/>
      <c r="F12" s="11">
        <v>111</v>
      </c>
      <c r="G12" s="69">
        <v>115</v>
      </c>
      <c r="H12" s="69">
        <v>104</v>
      </c>
      <c r="I12" s="69">
        <v>96</v>
      </c>
      <c r="J12" s="108">
        <f t="shared" si="0"/>
        <v>106.5</v>
      </c>
      <c r="K12" s="109"/>
      <c r="P12" s="2"/>
      <c r="R12" s="146" t="s">
        <v>626</v>
      </c>
      <c r="S12" s="148">
        <f>S10/S7</f>
        <v>0.72666233484946929</v>
      </c>
    </row>
    <row r="13" spans="1:19" ht="15.75" thickBot="1" x14ac:dyDescent="0.3">
      <c r="A13" s="2"/>
      <c r="C13" s="15" t="s">
        <v>17</v>
      </c>
      <c r="D13" s="16">
        <v>61.79</v>
      </c>
      <c r="E13" s="16">
        <v>7.8</v>
      </c>
      <c r="F13" s="16">
        <v>109</v>
      </c>
      <c r="G13" s="16">
        <v>120</v>
      </c>
      <c r="H13" s="16">
        <v>97</v>
      </c>
      <c r="I13" s="16">
        <v>85</v>
      </c>
      <c r="J13" s="112">
        <f t="shared" si="0"/>
        <v>102.75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10.25</v>
      </c>
      <c r="E16" s="11">
        <v>10.9</v>
      </c>
      <c r="F16" s="23">
        <v>1027</v>
      </c>
      <c r="G16" s="17"/>
      <c r="H16" s="24" t="s">
        <v>22</v>
      </c>
      <c r="I16" s="124">
        <v>4.4800000000000004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67.540000000000006</v>
      </c>
      <c r="E17" s="11"/>
      <c r="F17" s="23">
        <v>111</v>
      </c>
      <c r="G17" s="17"/>
      <c r="H17" s="28" t="s">
        <v>26</v>
      </c>
      <c r="I17" s="126">
        <v>3.98</v>
      </c>
      <c r="J17" s="126"/>
      <c r="K17" s="127"/>
      <c r="M17" s="29">
        <v>6.9</v>
      </c>
      <c r="N17" s="30">
        <v>67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63.21</v>
      </c>
      <c r="E19" s="11"/>
      <c r="F19" s="23">
        <v>108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66.73</v>
      </c>
      <c r="E20" s="11"/>
      <c r="F20" s="23">
        <v>106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5.9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76.510000000000005</v>
      </c>
      <c r="E21" s="11"/>
      <c r="F21" s="23">
        <v>1262</v>
      </c>
      <c r="G21" s="17"/>
      <c r="H21" s="114">
        <v>1</v>
      </c>
      <c r="I21" s="116">
        <v>374</v>
      </c>
      <c r="J21" s="116">
        <v>232</v>
      </c>
      <c r="K21" s="118">
        <f>((I21-J21)/I21)</f>
        <v>0.37967914438502676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71.540000000000006</v>
      </c>
      <c r="E22" s="11">
        <v>7.6</v>
      </c>
      <c r="F22" s="23">
        <v>416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404</v>
      </c>
      <c r="G23" s="17"/>
      <c r="H23" s="114">
        <v>13</v>
      </c>
      <c r="I23" s="116">
        <v>201</v>
      </c>
      <c r="J23" s="116">
        <v>61</v>
      </c>
      <c r="K23" s="118">
        <f>((I23-J23)/I23)</f>
        <v>0.69651741293532343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76.5</v>
      </c>
      <c r="E24" s="11">
        <v>7.1</v>
      </c>
      <c r="F24" s="23">
        <v>801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0.59945205479452057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788</v>
      </c>
      <c r="G25" s="17"/>
      <c r="M25" s="122" t="s">
        <v>44</v>
      </c>
      <c r="N25" s="123"/>
      <c r="O25" s="40">
        <f>(J10-J11)/J10</f>
        <v>0.420656634746922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0.49704840613931522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3.5211267605633804E-2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91.45</v>
      </c>
      <c r="E28" s="36"/>
      <c r="F28" s="37"/>
      <c r="G28" s="49"/>
      <c r="H28" s="50" t="s">
        <v>22</v>
      </c>
      <c r="I28" s="36">
        <v>384</v>
      </c>
      <c r="J28" s="36">
        <v>338</v>
      </c>
      <c r="K28" s="37">
        <f>I28-J28</f>
        <v>46</v>
      </c>
      <c r="M28" s="133" t="s">
        <v>54</v>
      </c>
      <c r="N28" s="134"/>
      <c r="O28" s="51">
        <f>(J9-J13)/J9</f>
        <v>0.88739726027397259</v>
      </c>
      <c r="P28" s="2"/>
    </row>
    <row r="29" spans="1:16" ht="15.75" thickBot="1" x14ac:dyDescent="0.3">
      <c r="A29" s="2"/>
      <c r="B29" s="44"/>
      <c r="C29" s="48" t="s">
        <v>55</v>
      </c>
      <c r="D29" s="36">
        <v>74.25</v>
      </c>
      <c r="E29" s="36">
        <v>70.34</v>
      </c>
      <c r="F29" s="37">
        <v>94.74</v>
      </c>
      <c r="G29" s="52">
        <v>5.0999999999999996</v>
      </c>
      <c r="H29" s="29" t="s">
        <v>26</v>
      </c>
      <c r="I29" s="38">
        <v>124</v>
      </c>
      <c r="J29" s="38">
        <v>98</v>
      </c>
      <c r="K29" s="37">
        <f t="shared" ref="K29" si="1">I29-J29</f>
        <v>26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78.45</v>
      </c>
      <c r="E30" s="36">
        <v>66.290000000000006</v>
      </c>
      <c r="F30" s="37">
        <v>84.51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76.349999999999994</v>
      </c>
      <c r="E31" s="36">
        <v>55.46</v>
      </c>
      <c r="F31" s="37">
        <v>72.650000000000006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53.77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91.24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329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330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331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332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333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ht="15" customHeight="1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727</v>
      </c>
      <c r="G64" s="12"/>
      <c r="H64" s="12"/>
      <c r="I64" s="12"/>
      <c r="J64" s="108">
        <f>AVERAGE(F64:I64)</f>
        <v>727</v>
      </c>
      <c r="K64" s="109"/>
      <c r="M64" s="8">
        <v>2</v>
      </c>
      <c r="N64" s="106">
        <v>9.1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428</v>
      </c>
      <c r="G65" s="12"/>
      <c r="H65" s="12"/>
      <c r="I65" s="12"/>
      <c r="J65" s="108">
        <f t="shared" ref="J65:J70" si="2">AVERAGE(F65:I65)</f>
        <v>428</v>
      </c>
      <c r="K65" s="109"/>
      <c r="M65" s="8">
        <v>3</v>
      </c>
      <c r="N65" s="106">
        <v>8.6999999999999993</v>
      </c>
      <c r="O65" s="107"/>
      <c r="P65" s="2"/>
    </row>
    <row r="66" spans="1:16" ht="15" customHeight="1" x14ac:dyDescent="0.25">
      <c r="A66" s="2"/>
      <c r="C66" s="9" t="s">
        <v>13</v>
      </c>
      <c r="D66" s="11">
        <v>67.180000000000007</v>
      </c>
      <c r="E66" s="11">
        <v>9.1</v>
      </c>
      <c r="F66" s="11">
        <v>878</v>
      </c>
      <c r="G66" s="11">
        <v>772</v>
      </c>
      <c r="H66" s="11">
        <v>905</v>
      </c>
      <c r="I66" s="11">
        <v>945</v>
      </c>
      <c r="J66" s="108">
        <f t="shared" si="2"/>
        <v>875</v>
      </c>
      <c r="K66" s="109"/>
      <c r="M66" s="8">
        <v>4</v>
      </c>
      <c r="N66" s="106">
        <v>7.2</v>
      </c>
      <c r="O66" s="107"/>
      <c r="P66" s="2"/>
    </row>
    <row r="67" spans="1:16" ht="15" customHeight="1" x14ac:dyDescent="0.25">
      <c r="A67" s="2"/>
      <c r="C67" s="9" t="s">
        <v>14</v>
      </c>
      <c r="D67" s="11">
        <v>61.2</v>
      </c>
      <c r="E67" s="11">
        <v>8</v>
      </c>
      <c r="F67" s="11">
        <v>342</v>
      </c>
      <c r="G67" s="11">
        <v>365</v>
      </c>
      <c r="H67" s="11">
        <v>405</v>
      </c>
      <c r="I67" s="11">
        <v>392</v>
      </c>
      <c r="J67" s="108">
        <f t="shared" si="2"/>
        <v>376</v>
      </c>
      <c r="K67" s="109"/>
      <c r="M67" s="8">
        <v>5</v>
      </c>
      <c r="N67" s="106">
        <v>8.6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185</v>
      </c>
      <c r="G68" s="69">
        <v>170</v>
      </c>
      <c r="H68" s="69">
        <v>214</v>
      </c>
      <c r="I68" s="69">
        <v>216</v>
      </c>
      <c r="J68" s="108">
        <f t="shared" si="2"/>
        <v>196.25</v>
      </c>
      <c r="K68" s="109"/>
      <c r="M68" s="13">
        <v>6</v>
      </c>
      <c r="N68" s="110">
        <v>7.1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86</v>
      </c>
      <c r="G69" s="69">
        <v>98</v>
      </c>
      <c r="H69" s="69">
        <v>112</v>
      </c>
      <c r="I69" s="69">
        <v>119</v>
      </c>
      <c r="J69" s="108">
        <f t="shared" si="2"/>
        <v>103.75</v>
      </c>
      <c r="K69" s="109"/>
      <c r="P69" s="2"/>
    </row>
    <row r="70" spans="1:16" ht="15.75" thickBot="1" x14ac:dyDescent="0.3">
      <c r="A70" s="2"/>
      <c r="C70" s="15" t="s">
        <v>17</v>
      </c>
      <c r="D70" s="16">
        <v>61.01</v>
      </c>
      <c r="E70" s="16">
        <v>8.4</v>
      </c>
      <c r="F70" s="16">
        <v>81</v>
      </c>
      <c r="G70" s="16">
        <v>94</v>
      </c>
      <c r="H70" s="16">
        <v>106</v>
      </c>
      <c r="I70" s="16">
        <v>108</v>
      </c>
      <c r="J70" s="112">
        <f t="shared" si="2"/>
        <v>97.25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10.15</v>
      </c>
      <c r="E73" s="11">
        <v>10.8</v>
      </c>
      <c r="F73" s="23">
        <v>918</v>
      </c>
      <c r="G73" s="17"/>
      <c r="H73" s="24" t="s">
        <v>22</v>
      </c>
      <c r="I73" s="124">
        <v>4.25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67.650000000000006</v>
      </c>
      <c r="E74" s="11"/>
      <c r="F74" s="23">
        <v>92</v>
      </c>
      <c r="G74" s="17"/>
      <c r="H74" s="28" t="s">
        <v>26</v>
      </c>
      <c r="I74" s="126">
        <v>2.88</v>
      </c>
      <c r="J74" s="126"/>
      <c r="K74" s="127"/>
      <c r="M74" s="29">
        <v>6.8</v>
      </c>
      <c r="N74" s="30">
        <v>62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63.52</v>
      </c>
      <c r="E76" s="11"/>
      <c r="F76" s="23">
        <v>90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65.91</v>
      </c>
      <c r="E77" s="11"/>
      <c r="F77" s="23">
        <v>88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75.180000000000007</v>
      </c>
      <c r="E78" s="11"/>
      <c r="F78" s="23">
        <v>1252</v>
      </c>
      <c r="G78" s="17"/>
      <c r="H78" s="114">
        <v>5</v>
      </c>
      <c r="I78" s="116">
        <v>192</v>
      </c>
      <c r="J78" s="116">
        <v>128</v>
      </c>
      <c r="K78" s="118">
        <f>((I78-J78)/I78)</f>
        <v>0.33333333333333331</v>
      </c>
      <c r="M78" s="13">
        <v>2</v>
      </c>
      <c r="N78" s="38">
        <v>5.6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73.17</v>
      </c>
      <c r="E79" s="11">
        <v>7.5</v>
      </c>
      <c r="F79" s="23">
        <v>396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377</v>
      </c>
      <c r="G80" s="17"/>
      <c r="H80" s="114"/>
      <c r="I80" s="116"/>
      <c r="J80" s="116"/>
      <c r="K80" s="118" t="e">
        <f>((I80-J80)/I80)</f>
        <v>#DIV/0!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76.650000000000006</v>
      </c>
      <c r="E81" s="11">
        <v>7.2</v>
      </c>
      <c r="F81" s="23">
        <v>798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0.57028571428571428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781</v>
      </c>
      <c r="G82" s="17"/>
      <c r="M82" s="122" t="s">
        <v>44</v>
      </c>
      <c r="N82" s="123"/>
      <c r="O82" s="40">
        <f>(J67-J68)/J67</f>
        <v>0.47805851063829785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0.4713375796178344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6.2650602409638559E-2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91.22</v>
      </c>
      <c r="E85" s="36"/>
      <c r="F85" s="37"/>
      <c r="G85" s="49"/>
      <c r="H85" s="50" t="s">
        <v>22</v>
      </c>
      <c r="I85" s="36">
        <v>356</v>
      </c>
      <c r="J85" s="36">
        <v>314</v>
      </c>
      <c r="K85" s="37">
        <f>I85-J85</f>
        <v>42</v>
      </c>
      <c r="M85" s="133" t="s">
        <v>54</v>
      </c>
      <c r="N85" s="134"/>
      <c r="O85" s="51">
        <f>(J66-J70)/J66</f>
        <v>0.8888571428571429</v>
      </c>
      <c r="P85" s="2"/>
    </row>
    <row r="86" spans="1:16" ht="15.75" thickBot="1" x14ac:dyDescent="0.3">
      <c r="A86" s="2"/>
      <c r="B86" s="44"/>
      <c r="C86" s="48" t="s">
        <v>55</v>
      </c>
      <c r="D86" s="36">
        <v>74.55</v>
      </c>
      <c r="E86" s="36">
        <v>70.31</v>
      </c>
      <c r="F86" s="37">
        <v>94.32</v>
      </c>
      <c r="G86" s="52">
        <v>5.0999999999999996</v>
      </c>
      <c r="H86" s="29" t="s">
        <v>26</v>
      </c>
      <c r="I86" s="38">
        <v>98</v>
      </c>
      <c r="J86" s="38">
        <v>78</v>
      </c>
      <c r="K86" s="37">
        <f t="shared" ref="K86" si="3">I86-J86</f>
        <v>20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77.349999999999994</v>
      </c>
      <c r="E87" s="36">
        <v>65.180000000000007</v>
      </c>
      <c r="F87" s="37">
        <v>84.27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76.150000000000006</v>
      </c>
      <c r="E88" s="36">
        <v>55.44</v>
      </c>
      <c r="F88" s="37">
        <v>72.81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53.1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91.62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334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335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336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337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338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737</v>
      </c>
      <c r="G119" s="12"/>
      <c r="H119" s="12"/>
      <c r="I119" s="12"/>
      <c r="J119" s="108">
        <f>AVERAGE(F119:I119)</f>
        <v>737</v>
      </c>
      <c r="K119" s="109"/>
      <c r="M119" s="8">
        <v>2</v>
      </c>
      <c r="N119" s="106">
        <v>8.9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416</v>
      </c>
      <c r="G120" s="12"/>
      <c r="H120" s="12"/>
      <c r="I120" s="12"/>
      <c r="J120" s="108">
        <f t="shared" ref="J120:J125" si="4">AVERAGE(F120:I120)</f>
        <v>416</v>
      </c>
      <c r="K120" s="109"/>
      <c r="M120" s="8">
        <v>3</v>
      </c>
      <c r="N120" s="106">
        <v>8.5</v>
      </c>
      <c r="O120" s="107"/>
      <c r="P120" s="2"/>
    </row>
    <row r="121" spans="1:16" x14ac:dyDescent="0.25">
      <c r="A121" s="2"/>
      <c r="C121" s="9" t="s">
        <v>13</v>
      </c>
      <c r="D121" s="11">
        <v>64.08</v>
      </c>
      <c r="E121" s="11">
        <v>8.5</v>
      </c>
      <c r="F121" s="11">
        <v>855</v>
      </c>
      <c r="G121" s="11">
        <v>832</v>
      </c>
      <c r="H121" s="11">
        <v>867</v>
      </c>
      <c r="I121" s="11">
        <v>883</v>
      </c>
      <c r="J121" s="108">
        <f t="shared" si="4"/>
        <v>859.25</v>
      </c>
      <c r="K121" s="109"/>
      <c r="M121" s="8">
        <v>4</v>
      </c>
      <c r="N121" s="106">
        <v>7.4</v>
      </c>
      <c r="O121" s="107"/>
      <c r="P121" s="2"/>
    </row>
    <row r="122" spans="1:16" x14ac:dyDescent="0.25">
      <c r="A122" s="2"/>
      <c r="C122" s="9" t="s">
        <v>14</v>
      </c>
      <c r="D122" s="11">
        <v>62.19</v>
      </c>
      <c r="E122" s="11">
        <v>7.6</v>
      </c>
      <c r="F122" s="11">
        <v>407</v>
      </c>
      <c r="G122" s="11">
        <v>401</v>
      </c>
      <c r="H122" s="11">
        <v>417</v>
      </c>
      <c r="I122" s="11">
        <v>426</v>
      </c>
      <c r="J122" s="108">
        <f t="shared" si="4"/>
        <v>412.75</v>
      </c>
      <c r="K122" s="109"/>
      <c r="M122" s="8">
        <v>5</v>
      </c>
      <c r="N122" s="106">
        <v>8.5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248</v>
      </c>
      <c r="G123" s="69">
        <v>242</v>
      </c>
      <c r="H123" s="69">
        <v>255</v>
      </c>
      <c r="I123" s="69">
        <v>251</v>
      </c>
      <c r="J123" s="108">
        <f t="shared" si="4"/>
        <v>249</v>
      </c>
      <c r="K123" s="109"/>
      <c r="M123" s="13">
        <v>6</v>
      </c>
      <c r="N123" s="110">
        <v>7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108</v>
      </c>
      <c r="G124" s="69">
        <v>109</v>
      </c>
      <c r="H124" s="69">
        <v>112</v>
      </c>
      <c r="I124" s="69">
        <v>118</v>
      </c>
      <c r="J124" s="108">
        <f t="shared" si="4"/>
        <v>111.75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61.62</v>
      </c>
      <c r="E125" s="16">
        <v>7.5</v>
      </c>
      <c r="F125" s="16">
        <v>116</v>
      </c>
      <c r="G125" s="16">
        <v>113</v>
      </c>
      <c r="H125" s="16">
        <v>117</v>
      </c>
      <c r="I125" s="16">
        <v>116</v>
      </c>
      <c r="J125" s="112">
        <f t="shared" si="4"/>
        <v>115.5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38.82</v>
      </c>
      <c r="E128" s="11">
        <v>10.199999999999999</v>
      </c>
      <c r="F128" s="23">
        <v>1889</v>
      </c>
      <c r="G128" s="17"/>
      <c r="H128" s="24" t="s">
        <v>22</v>
      </c>
      <c r="I128" s="124">
        <v>4.8899999999999997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64.33</v>
      </c>
      <c r="E129" s="11"/>
      <c r="F129" s="23">
        <v>105</v>
      </c>
      <c r="G129" s="17"/>
      <c r="H129" s="28" t="s">
        <v>26</v>
      </c>
      <c r="I129" s="126">
        <v>4.58</v>
      </c>
      <c r="J129" s="126"/>
      <c r="K129" s="127"/>
      <c r="M129" s="29">
        <v>7</v>
      </c>
      <c r="N129" s="30">
        <v>126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64.61</v>
      </c>
      <c r="E131" s="11"/>
      <c r="F131" s="23">
        <v>109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67.11</v>
      </c>
      <c r="E132" s="11"/>
      <c r="F132" s="23">
        <v>112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75.260000000000005</v>
      </c>
      <c r="E133" s="11"/>
      <c r="F133" s="23">
        <v>1502</v>
      </c>
      <c r="G133" s="17"/>
      <c r="H133" s="114">
        <v>4</v>
      </c>
      <c r="I133" s="116">
        <v>398</v>
      </c>
      <c r="J133" s="116">
        <v>242</v>
      </c>
      <c r="K133" s="118">
        <f>((I133-J133)/I133)</f>
        <v>0.39195979899497485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73.91</v>
      </c>
      <c r="E134" s="11">
        <v>7.6</v>
      </c>
      <c r="F134" s="23">
        <v>369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331</v>
      </c>
      <c r="G135" s="17"/>
      <c r="H135" s="114">
        <v>6</v>
      </c>
      <c r="I135" s="116">
        <v>233</v>
      </c>
      <c r="J135" s="116">
        <v>85</v>
      </c>
      <c r="K135" s="118">
        <f>((I135-J135)/I135)</f>
        <v>0.63519313304721026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74.67</v>
      </c>
      <c r="E136" s="11">
        <v>6.7</v>
      </c>
      <c r="F136" s="23">
        <v>774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0.51963922025021825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709</v>
      </c>
      <c r="G137" s="17"/>
      <c r="M137" s="122" t="s">
        <v>44</v>
      </c>
      <c r="N137" s="123"/>
      <c r="O137" s="40">
        <f>(J122-J123)/J122</f>
        <v>0.39672925499697154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0.5512048192771084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-3.3557046979865772E-2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276</v>
      </c>
      <c r="J140" s="36">
        <v>234</v>
      </c>
      <c r="K140" s="37">
        <f>I140-J140</f>
        <v>42</v>
      </c>
      <c r="M140" s="133" t="s">
        <v>54</v>
      </c>
      <c r="N140" s="134"/>
      <c r="O140" s="51">
        <f>(J121-J125)/J121</f>
        <v>0.86558044806517309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73.25</v>
      </c>
      <c r="E141" s="36">
        <v>69.37</v>
      </c>
      <c r="F141" s="37">
        <v>94.71</v>
      </c>
      <c r="G141" s="52">
        <v>5.4</v>
      </c>
      <c r="H141" s="29" t="s">
        <v>26</v>
      </c>
      <c r="I141" s="38">
        <v>174</v>
      </c>
      <c r="J141" s="38">
        <v>163</v>
      </c>
      <c r="K141" s="37">
        <f t="shared" ref="K141" si="5">I141-J141</f>
        <v>11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78.099999999999994</v>
      </c>
      <c r="E142" s="36">
        <v>66.010000000000005</v>
      </c>
      <c r="F142" s="37">
        <v>84.52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77.75</v>
      </c>
      <c r="E143" s="36">
        <v>56.28</v>
      </c>
      <c r="F143" s="37">
        <v>72.39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52.35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339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ht="15" customHeight="1" x14ac:dyDescent="0.25">
      <c r="A154" s="2"/>
      <c r="C154" s="128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ht="15" customHeight="1" x14ac:dyDescent="0.25">
      <c r="A155" s="2"/>
      <c r="C155" s="128" t="s">
        <v>343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ht="15" customHeight="1" x14ac:dyDescent="0.25">
      <c r="A156" s="2"/>
      <c r="C156" s="128" t="s">
        <v>340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341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342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A384-9FCC-427E-B9DD-E72F42CC4E3B}">
  <dimension ref="A1:T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864.75</v>
      </c>
    </row>
    <row r="7" spans="1:19" x14ac:dyDescent="0.25">
      <c r="A7" s="2"/>
      <c r="C7" s="9" t="s">
        <v>11</v>
      </c>
      <c r="D7" s="10"/>
      <c r="E7" s="10"/>
      <c r="F7" s="11">
        <v>757</v>
      </c>
      <c r="G7" s="12"/>
      <c r="H7" s="12"/>
      <c r="I7" s="12"/>
      <c r="J7" s="108">
        <f>AVERAGE(F7:I7)</f>
        <v>757</v>
      </c>
      <c r="K7" s="109"/>
      <c r="M7" s="8">
        <v>2</v>
      </c>
      <c r="N7" s="106">
        <v>8.6</v>
      </c>
      <c r="O7" s="107"/>
      <c r="P7" s="2"/>
      <c r="R7" s="60" t="s">
        <v>22</v>
      </c>
      <c r="S7" s="141">
        <f>AVERAGE(J10,J67,J122)</f>
        <v>327.5</v>
      </c>
    </row>
    <row r="8" spans="1:19" x14ac:dyDescent="0.25">
      <c r="A8" s="2"/>
      <c r="C8" s="9" t="s">
        <v>12</v>
      </c>
      <c r="D8" s="10"/>
      <c r="E8" s="10"/>
      <c r="F8" s="11">
        <v>435</v>
      </c>
      <c r="G8" s="12"/>
      <c r="H8" s="12"/>
      <c r="I8" s="12"/>
      <c r="J8" s="108">
        <f t="shared" ref="J8:J13" si="0">AVERAGE(F8:I8)</f>
        <v>435</v>
      </c>
      <c r="K8" s="109"/>
      <c r="M8" s="8">
        <v>3</v>
      </c>
      <c r="N8" s="106">
        <v>8.4</v>
      </c>
      <c r="O8" s="107"/>
      <c r="P8" s="2"/>
      <c r="R8" s="60" t="s">
        <v>26</v>
      </c>
      <c r="S8" s="142">
        <f>AVERAGE(J13,J70,J125)</f>
        <v>91.833333333333329</v>
      </c>
    </row>
    <row r="9" spans="1:19" x14ac:dyDescent="0.25">
      <c r="A9" s="2"/>
      <c r="C9" s="9" t="s">
        <v>13</v>
      </c>
      <c r="D9" s="11">
        <v>66.48</v>
      </c>
      <c r="E9" s="11">
        <v>8.6999999999999993</v>
      </c>
      <c r="F9" s="11">
        <v>875</v>
      </c>
      <c r="G9" s="11">
        <v>890</v>
      </c>
      <c r="H9" s="11">
        <v>861</v>
      </c>
      <c r="I9" s="11">
        <v>840</v>
      </c>
      <c r="J9" s="108">
        <f t="shared" si="0"/>
        <v>866.5</v>
      </c>
      <c r="K9" s="109"/>
      <c r="M9" s="8">
        <v>4</v>
      </c>
      <c r="N9" s="106">
        <v>7.6</v>
      </c>
      <c r="O9" s="107"/>
      <c r="P9" s="2"/>
      <c r="R9" s="143" t="s">
        <v>623</v>
      </c>
      <c r="S9" s="144">
        <f>S6-S8</f>
        <v>772.91666666666663</v>
      </c>
    </row>
    <row r="10" spans="1:19" x14ac:dyDescent="0.25">
      <c r="A10" s="2"/>
      <c r="C10" s="9" t="s">
        <v>14</v>
      </c>
      <c r="D10" s="11">
        <v>64</v>
      </c>
      <c r="E10" s="11">
        <v>8.1</v>
      </c>
      <c r="F10" s="11">
        <v>367</v>
      </c>
      <c r="G10" s="11">
        <v>383</v>
      </c>
      <c r="H10" s="11">
        <v>370</v>
      </c>
      <c r="I10" s="11">
        <v>379</v>
      </c>
      <c r="J10" s="108">
        <f t="shared" si="0"/>
        <v>374.75</v>
      </c>
      <c r="K10" s="109"/>
      <c r="M10" s="8">
        <v>5</v>
      </c>
      <c r="N10" s="106">
        <v>8</v>
      </c>
      <c r="O10" s="107"/>
      <c r="P10" s="2"/>
      <c r="R10" s="143" t="s">
        <v>624</v>
      </c>
      <c r="S10" s="145">
        <f>S7-S8</f>
        <v>235.66666666666669</v>
      </c>
    </row>
    <row r="11" spans="1:19" ht="15.75" thickBot="1" x14ac:dyDescent="0.3">
      <c r="A11" s="2"/>
      <c r="C11" s="9" t="s">
        <v>15</v>
      </c>
      <c r="D11" s="11"/>
      <c r="E11" s="11"/>
      <c r="F11" s="11">
        <v>239</v>
      </c>
      <c r="G11" s="69">
        <v>250</v>
      </c>
      <c r="H11" s="69">
        <v>235</v>
      </c>
      <c r="I11" s="69">
        <v>245</v>
      </c>
      <c r="J11" s="108">
        <f t="shared" si="0"/>
        <v>242.25</v>
      </c>
      <c r="K11" s="109"/>
      <c r="M11" s="13">
        <v>6</v>
      </c>
      <c r="N11" s="110">
        <v>7.1</v>
      </c>
      <c r="O11" s="111"/>
      <c r="P11" s="2"/>
      <c r="R11" s="146" t="s">
        <v>625</v>
      </c>
      <c r="S11" s="147">
        <f>S9/S6</f>
        <v>0.8938036041245061</v>
      </c>
    </row>
    <row r="12" spans="1:19" x14ac:dyDescent="0.25">
      <c r="A12" s="2"/>
      <c r="C12" s="9" t="s">
        <v>16</v>
      </c>
      <c r="D12" s="11"/>
      <c r="E12" s="11"/>
      <c r="F12" s="11">
        <v>103</v>
      </c>
      <c r="G12" s="69">
        <v>101</v>
      </c>
      <c r="H12" s="69">
        <v>100</v>
      </c>
      <c r="I12" s="69">
        <v>104</v>
      </c>
      <c r="J12" s="108">
        <f t="shared" si="0"/>
        <v>102</v>
      </c>
      <c r="K12" s="109"/>
      <c r="P12" s="2"/>
      <c r="R12" s="146" t="s">
        <v>626</v>
      </c>
      <c r="S12" s="148">
        <f>S10/S7</f>
        <v>0.71959287531806626</v>
      </c>
    </row>
    <row r="13" spans="1:19" ht="15.75" thickBot="1" x14ac:dyDescent="0.3">
      <c r="A13" s="2"/>
      <c r="C13" s="15" t="s">
        <v>17</v>
      </c>
      <c r="D13" s="16">
        <v>62.83</v>
      </c>
      <c r="E13" s="16">
        <v>7.8</v>
      </c>
      <c r="F13" s="16">
        <v>107</v>
      </c>
      <c r="G13" s="16">
        <v>104</v>
      </c>
      <c r="H13" s="16">
        <v>102</v>
      </c>
      <c r="I13" s="16">
        <v>106</v>
      </c>
      <c r="J13" s="112">
        <f t="shared" si="0"/>
        <v>104.75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39.36</v>
      </c>
      <c r="E16" s="11">
        <v>9.6999999999999993</v>
      </c>
      <c r="F16" s="23">
        <v>989</v>
      </c>
      <c r="G16" s="17"/>
      <c r="H16" s="24" t="s">
        <v>22</v>
      </c>
      <c r="I16" s="124">
        <v>4.49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68.56</v>
      </c>
      <c r="E17" s="11"/>
      <c r="F17" s="23">
        <v>110</v>
      </c>
      <c r="G17" s="17"/>
      <c r="H17" s="28" t="s">
        <v>26</v>
      </c>
      <c r="I17" s="126">
        <v>4.1500000000000004</v>
      </c>
      <c r="J17" s="126"/>
      <c r="K17" s="127"/>
      <c r="M17" s="29">
        <v>6.9</v>
      </c>
      <c r="N17" s="30">
        <v>51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65.83</v>
      </c>
      <c r="E19" s="11"/>
      <c r="F19" s="23">
        <v>107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70.78</v>
      </c>
      <c r="E20" s="11"/>
      <c r="F20" s="23">
        <v>105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6.1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75.97</v>
      </c>
      <c r="E21" s="11"/>
      <c r="F21" s="23">
        <v>1598</v>
      </c>
      <c r="G21" s="17"/>
      <c r="H21" s="114"/>
      <c r="I21" s="116"/>
      <c r="J21" s="116"/>
      <c r="K21" s="118" t="e">
        <f>((I21-J21)/I21)</f>
        <v>#DIV/0!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72.98</v>
      </c>
      <c r="E22" s="11">
        <v>7.5</v>
      </c>
      <c r="F22" s="23">
        <v>330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319</v>
      </c>
      <c r="G23" s="17"/>
      <c r="H23" s="114">
        <v>12</v>
      </c>
      <c r="I23" s="116">
        <v>272</v>
      </c>
      <c r="J23" s="116">
        <v>101</v>
      </c>
      <c r="K23" s="118">
        <f>((I23-J23)/I23)</f>
        <v>0.62867647058823528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76.63</v>
      </c>
      <c r="E24" s="11">
        <v>6.7</v>
      </c>
      <c r="F24" s="23">
        <v>750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0.56751298326601274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737</v>
      </c>
      <c r="G25" s="17"/>
      <c r="M25" s="122" t="s">
        <v>44</v>
      </c>
      <c r="N25" s="123"/>
      <c r="O25" s="40">
        <f>(J10-J11)/J10</f>
        <v>0.35356904603068712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0.57894736842105265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-2.6960784313725492E-2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91.35</v>
      </c>
      <c r="E28" s="36"/>
      <c r="F28" s="37"/>
      <c r="G28" s="49"/>
      <c r="H28" s="50" t="s">
        <v>22</v>
      </c>
      <c r="I28" s="36">
        <v>307</v>
      </c>
      <c r="J28" s="36">
        <v>254</v>
      </c>
      <c r="K28" s="37">
        <f>I28-J28</f>
        <v>53</v>
      </c>
      <c r="M28" s="133" t="s">
        <v>54</v>
      </c>
      <c r="N28" s="134"/>
      <c r="O28" s="51">
        <f>(J9-J13)/J9</f>
        <v>0.87911136757068664</v>
      </c>
      <c r="P28" s="2"/>
    </row>
    <row r="29" spans="1:16" ht="15.75" thickBot="1" x14ac:dyDescent="0.3">
      <c r="A29" s="2"/>
      <c r="B29" s="44"/>
      <c r="C29" s="48" t="s">
        <v>55</v>
      </c>
      <c r="D29" s="36">
        <v>72.849999999999994</v>
      </c>
      <c r="E29" s="36">
        <v>68.88</v>
      </c>
      <c r="F29" s="37">
        <v>94.55</v>
      </c>
      <c r="G29" s="52">
        <v>5.0999999999999996</v>
      </c>
      <c r="H29" s="29" t="s">
        <v>26</v>
      </c>
      <c r="I29" s="38">
        <v>109</v>
      </c>
      <c r="J29" s="38">
        <v>78</v>
      </c>
      <c r="K29" s="37">
        <f t="shared" ref="K29" si="1">I29-J29</f>
        <v>31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 t="s">
        <v>345</v>
      </c>
      <c r="E30" s="36">
        <v>66.5</v>
      </c>
      <c r="F30" s="37">
        <v>84.39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76.2</v>
      </c>
      <c r="E31" s="36">
        <v>55.05</v>
      </c>
      <c r="F31" s="37">
        <v>72.239999999999995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52.7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344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346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347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348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349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748</v>
      </c>
      <c r="G64" s="12"/>
      <c r="H64" s="12"/>
      <c r="I64" s="12"/>
      <c r="J64" s="108">
        <f>AVERAGE(F64:I64)</f>
        <v>748</v>
      </c>
      <c r="K64" s="109"/>
      <c r="M64" s="8">
        <v>2</v>
      </c>
      <c r="N64" s="106">
        <v>8.5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466</v>
      </c>
      <c r="G65" s="12"/>
      <c r="H65" s="12"/>
      <c r="I65" s="12"/>
      <c r="J65" s="108">
        <f t="shared" ref="J65:J70" si="2">AVERAGE(F65:I65)</f>
        <v>466</v>
      </c>
      <c r="K65" s="109"/>
      <c r="M65" s="8">
        <v>3</v>
      </c>
      <c r="N65" s="106">
        <v>8.4</v>
      </c>
      <c r="O65" s="107"/>
      <c r="P65" s="2"/>
    </row>
    <row r="66" spans="1:16" ht="15" customHeight="1" x14ac:dyDescent="0.25">
      <c r="A66" s="2"/>
      <c r="C66" s="9" t="s">
        <v>13</v>
      </c>
      <c r="D66" s="11">
        <v>57.07</v>
      </c>
      <c r="E66" s="11">
        <v>8.5</v>
      </c>
      <c r="F66" s="11">
        <v>781</v>
      </c>
      <c r="G66" s="11">
        <v>849</v>
      </c>
      <c r="H66" s="11">
        <v>706</v>
      </c>
      <c r="I66" s="11">
        <v>860</v>
      </c>
      <c r="J66" s="108">
        <f t="shared" si="2"/>
        <v>799</v>
      </c>
      <c r="K66" s="109"/>
      <c r="M66" s="8">
        <v>4</v>
      </c>
      <c r="N66" s="106">
        <v>7.5</v>
      </c>
      <c r="O66" s="107"/>
      <c r="P66" s="2"/>
    </row>
    <row r="67" spans="1:16" ht="15" customHeight="1" x14ac:dyDescent="0.25">
      <c r="A67" s="2"/>
      <c r="C67" s="9" t="s">
        <v>14</v>
      </c>
      <c r="D67" s="11">
        <v>59.01</v>
      </c>
      <c r="E67" s="11">
        <v>7.6</v>
      </c>
      <c r="F67" s="11">
        <v>351</v>
      </c>
      <c r="G67" s="11">
        <v>336</v>
      </c>
      <c r="H67" s="11">
        <v>313</v>
      </c>
      <c r="I67" s="11">
        <v>309</v>
      </c>
      <c r="J67" s="108">
        <f t="shared" si="2"/>
        <v>327.25</v>
      </c>
      <c r="K67" s="109"/>
      <c r="M67" s="8">
        <v>5</v>
      </c>
      <c r="N67" s="106">
        <v>8.1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225</v>
      </c>
      <c r="G68" s="69">
        <v>234</v>
      </c>
      <c r="H68" s="69">
        <v>210</v>
      </c>
      <c r="I68" s="69">
        <v>189</v>
      </c>
      <c r="J68" s="108">
        <f t="shared" si="2"/>
        <v>214.5</v>
      </c>
      <c r="K68" s="109"/>
      <c r="M68" s="13">
        <v>6</v>
      </c>
      <c r="N68" s="110">
        <v>7.2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84</v>
      </c>
      <c r="G69" s="69">
        <v>89</v>
      </c>
      <c r="H69" s="69">
        <v>105</v>
      </c>
      <c r="I69" s="69">
        <v>101</v>
      </c>
      <c r="J69" s="108">
        <f t="shared" si="2"/>
        <v>94.75</v>
      </c>
      <c r="K69" s="109"/>
      <c r="P69" s="2"/>
    </row>
    <row r="70" spans="1:16" ht="15.75" thickBot="1" x14ac:dyDescent="0.3">
      <c r="A70" s="2"/>
      <c r="C70" s="15" t="s">
        <v>17</v>
      </c>
      <c r="D70" s="16">
        <v>62.23</v>
      </c>
      <c r="E70" s="16">
        <v>75</v>
      </c>
      <c r="F70" s="16">
        <v>80</v>
      </c>
      <c r="G70" s="16">
        <v>86</v>
      </c>
      <c r="H70" s="16">
        <v>100</v>
      </c>
      <c r="I70" s="16">
        <v>98</v>
      </c>
      <c r="J70" s="112">
        <f t="shared" si="2"/>
        <v>91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8.24</v>
      </c>
      <c r="E73" s="11">
        <v>9.3000000000000007</v>
      </c>
      <c r="F73" s="23">
        <v>894</v>
      </c>
      <c r="G73" s="17"/>
      <c r="H73" s="24" t="s">
        <v>22</v>
      </c>
      <c r="I73" s="124">
        <v>4.3499999999999996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70.17</v>
      </c>
      <c r="E74" s="11"/>
      <c r="F74" s="23">
        <v>92</v>
      </c>
      <c r="G74" s="17"/>
      <c r="H74" s="28" t="s">
        <v>26</v>
      </c>
      <c r="I74" s="126">
        <v>3.48</v>
      </c>
      <c r="J74" s="126"/>
      <c r="K74" s="127"/>
      <c r="M74" s="29">
        <v>7.1</v>
      </c>
      <c r="N74" s="30">
        <v>56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68.349999999999994</v>
      </c>
      <c r="E76" s="11"/>
      <c r="F76" s="23">
        <v>90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68.52</v>
      </c>
      <c r="E77" s="11"/>
      <c r="F77" s="23">
        <v>87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75.209999999999994</v>
      </c>
      <c r="E78" s="11"/>
      <c r="F78" s="23">
        <v>1547</v>
      </c>
      <c r="G78" s="17"/>
      <c r="H78" s="114">
        <v>1</v>
      </c>
      <c r="I78" s="116">
        <v>338</v>
      </c>
      <c r="J78" s="116">
        <v>242</v>
      </c>
      <c r="K78" s="118">
        <f>((I78-J78)/I78)</f>
        <v>0.28402366863905326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73.150000000000006</v>
      </c>
      <c r="E79" s="11">
        <v>7.6</v>
      </c>
      <c r="F79" s="23">
        <v>335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314</v>
      </c>
      <c r="G80" s="17"/>
      <c r="H80" s="114">
        <v>7</v>
      </c>
      <c r="I80" s="116">
        <v>235</v>
      </c>
      <c r="J80" s="116">
        <v>56</v>
      </c>
      <c r="K80" s="118">
        <f>((I80-J80)/I80)</f>
        <v>0.76170212765957446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76.400000000000006</v>
      </c>
      <c r="E81" s="11">
        <v>6.8</v>
      </c>
      <c r="F81" s="23">
        <v>724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0.59042553191489366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702</v>
      </c>
      <c r="G82" s="17"/>
      <c r="M82" s="122" t="s">
        <v>44</v>
      </c>
      <c r="N82" s="123"/>
      <c r="O82" s="40">
        <f>(J67-J68)/J67</f>
        <v>0.34453781512605042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0.5582750582750583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3.9577836411609502E-2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91.44</v>
      </c>
      <c r="E85" s="36"/>
      <c r="F85" s="37"/>
      <c r="G85" s="49"/>
      <c r="H85" s="50" t="s">
        <v>22</v>
      </c>
      <c r="I85" s="36">
        <v>366</v>
      </c>
      <c r="J85" s="36">
        <v>322</v>
      </c>
      <c r="K85" s="37">
        <f>I85-J85</f>
        <v>44</v>
      </c>
      <c r="M85" s="133" t="s">
        <v>54</v>
      </c>
      <c r="N85" s="134"/>
      <c r="O85" s="51">
        <f>(J66-J70)/J66</f>
        <v>0.88610763454317898</v>
      </c>
      <c r="P85" s="2"/>
    </row>
    <row r="86" spans="1:16" ht="15.75" thickBot="1" x14ac:dyDescent="0.3">
      <c r="A86" s="2"/>
      <c r="B86" s="44"/>
      <c r="C86" s="48" t="s">
        <v>55</v>
      </c>
      <c r="D86" s="36">
        <v>73.849999999999994</v>
      </c>
      <c r="E86" s="36">
        <v>69.61</v>
      </c>
      <c r="F86" s="37">
        <v>94.27</v>
      </c>
      <c r="G86" s="52">
        <v>5.0999999999999996</v>
      </c>
      <c r="H86" s="29" t="s">
        <v>26</v>
      </c>
      <c r="I86" s="38">
        <v>98</v>
      </c>
      <c r="J86" s="38">
        <v>81</v>
      </c>
      <c r="K86" s="37">
        <f t="shared" ref="K86" si="3"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78.45</v>
      </c>
      <c r="E87" s="36">
        <v>66.3</v>
      </c>
      <c r="F87" s="37">
        <v>84.52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76.3</v>
      </c>
      <c r="E88" s="36">
        <v>55.41</v>
      </c>
      <c r="F88" s="37">
        <v>72.63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53.77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350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351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352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353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354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ht="15" customHeight="1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744</v>
      </c>
      <c r="G119" s="12"/>
      <c r="H119" s="12"/>
      <c r="I119" s="12"/>
      <c r="J119" s="108">
        <f>AVERAGE(F119:I119)</f>
        <v>744</v>
      </c>
      <c r="K119" s="109"/>
      <c r="M119" s="8">
        <v>2</v>
      </c>
      <c r="N119" s="106">
        <v>9.1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385</v>
      </c>
      <c r="G120" s="12"/>
      <c r="H120" s="12"/>
      <c r="I120" s="12"/>
      <c r="J120" s="108">
        <f t="shared" ref="J120:J125" si="4">AVERAGE(F120:I120)</f>
        <v>385</v>
      </c>
      <c r="K120" s="109"/>
      <c r="M120" s="8">
        <v>3</v>
      </c>
      <c r="N120" s="106">
        <v>8.8000000000000007</v>
      </c>
      <c r="O120" s="107"/>
      <c r="P120" s="2"/>
    </row>
    <row r="121" spans="1:16" x14ac:dyDescent="0.25">
      <c r="A121" s="2"/>
      <c r="C121" s="9" t="s">
        <v>13</v>
      </c>
      <c r="D121" s="11">
        <v>66.8</v>
      </c>
      <c r="E121" s="11">
        <v>6.5</v>
      </c>
      <c r="F121" s="11">
        <v>930</v>
      </c>
      <c r="G121" s="11">
        <v>923</v>
      </c>
      <c r="H121" s="11">
        <v>945</v>
      </c>
      <c r="I121" s="11">
        <v>917</v>
      </c>
      <c r="J121" s="108">
        <f t="shared" si="4"/>
        <v>928.75</v>
      </c>
      <c r="K121" s="109"/>
      <c r="M121" s="8">
        <v>4</v>
      </c>
      <c r="N121" s="106">
        <v>7.2</v>
      </c>
      <c r="O121" s="107"/>
      <c r="P121" s="2"/>
    </row>
    <row r="122" spans="1:16" x14ac:dyDescent="0.25">
      <c r="A122" s="2"/>
      <c r="C122" s="9" t="s">
        <v>14</v>
      </c>
      <c r="D122" s="11">
        <v>58.29</v>
      </c>
      <c r="E122" s="11">
        <v>7.4</v>
      </c>
      <c r="F122" s="11">
        <v>306</v>
      </c>
      <c r="G122" s="11">
        <v>302</v>
      </c>
      <c r="H122" s="11">
        <v>255</v>
      </c>
      <c r="I122" s="11">
        <v>259</v>
      </c>
      <c r="J122" s="108">
        <f t="shared" si="4"/>
        <v>280.5</v>
      </c>
      <c r="K122" s="109"/>
      <c r="M122" s="8">
        <v>5</v>
      </c>
      <c r="N122" s="106">
        <v>7.6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186</v>
      </c>
      <c r="G123" s="69">
        <v>179</v>
      </c>
      <c r="H123" s="69">
        <v>153</v>
      </c>
      <c r="I123" s="69">
        <v>151</v>
      </c>
      <c r="J123" s="108">
        <f t="shared" si="4"/>
        <v>167.25</v>
      </c>
      <c r="K123" s="109"/>
      <c r="M123" s="13">
        <v>6</v>
      </c>
      <c r="N123" s="110">
        <v>7.2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76</v>
      </c>
      <c r="G124" s="69">
        <v>79</v>
      </c>
      <c r="H124" s="69">
        <v>71</v>
      </c>
      <c r="I124" s="69">
        <v>74</v>
      </c>
      <c r="J124" s="108">
        <f t="shared" si="4"/>
        <v>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57.51</v>
      </c>
      <c r="E125" s="16">
        <v>7.5</v>
      </c>
      <c r="F125" s="16">
        <v>79</v>
      </c>
      <c r="G125" s="16">
        <v>80</v>
      </c>
      <c r="H125" s="16">
        <v>82</v>
      </c>
      <c r="I125" s="16">
        <v>78</v>
      </c>
      <c r="J125" s="112">
        <f t="shared" si="4"/>
        <v>79.75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23.86</v>
      </c>
      <c r="E128" s="11">
        <v>10.4</v>
      </c>
      <c r="F128" s="23">
        <v>1238</v>
      </c>
      <c r="G128" s="17"/>
      <c r="H128" s="24" t="s">
        <v>22</v>
      </c>
      <c r="I128" s="124">
        <v>4.8499999999999996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20" ht="15.75" thickBot="1" x14ac:dyDescent="0.3">
      <c r="A129" s="2"/>
      <c r="C129" s="22" t="s">
        <v>25</v>
      </c>
      <c r="D129" s="11">
        <v>63.07</v>
      </c>
      <c r="E129" s="11"/>
      <c r="F129" s="23">
        <v>80</v>
      </c>
      <c r="G129" s="17"/>
      <c r="H129" s="28" t="s">
        <v>26</v>
      </c>
      <c r="I129" s="126">
        <v>4.41</v>
      </c>
      <c r="J129" s="126"/>
      <c r="K129" s="127"/>
      <c r="M129" s="29">
        <v>7.1</v>
      </c>
      <c r="N129" s="30">
        <v>146</v>
      </c>
      <c r="O129" s="31">
        <v>0.03</v>
      </c>
      <c r="P129" s="2"/>
      <c r="T129" t="s">
        <v>76</v>
      </c>
    </row>
    <row r="130" spans="1:20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20" ht="15" customHeight="1" x14ac:dyDescent="0.25">
      <c r="A131" s="2"/>
      <c r="C131" s="22" t="s">
        <v>28</v>
      </c>
      <c r="D131" s="11">
        <v>59.44</v>
      </c>
      <c r="E131" s="11"/>
      <c r="F131" s="23">
        <v>82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20" x14ac:dyDescent="0.25">
      <c r="A132" s="2"/>
      <c r="C132" s="22" t="s">
        <v>32</v>
      </c>
      <c r="D132" s="11">
        <v>71.09</v>
      </c>
      <c r="E132" s="11"/>
      <c r="F132" s="23">
        <v>81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20" ht="15.75" thickBot="1" x14ac:dyDescent="0.3">
      <c r="A133" s="2"/>
      <c r="C133" s="22" t="s">
        <v>37</v>
      </c>
      <c r="D133" s="11">
        <v>74.08</v>
      </c>
      <c r="E133" s="11"/>
      <c r="F133" s="23">
        <v>1377</v>
      </c>
      <c r="G133" s="17"/>
      <c r="H133" s="114">
        <v>2</v>
      </c>
      <c r="I133" s="116">
        <v>313</v>
      </c>
      <c r="J133" s="116">
        <v>199</v>
      </c>
      <c r="K133" s="118">
        <f>((I133-J133)/I133)</f>
        <v>0.36421725239616615</v>
      </c>
      <c r="M133" s="13">
        <v>2</v>
      </c>
      <c r="N133" s="38">
        <v>5.7</v>
      </c>
      <c r="O133" s="39">
        <v>100</v>
      </c>
      <c r="P133" s="2"/>
    </row>
    <row r="134" spans="1:20" ht="15.75" thickBot="1" x14ac:dyDescent="0.3">
      <c r="A134" s="2"/>
      <c r="C134" s="22" t="s">
        <v>38</v>
      </c>
      <c r="D134" s="11">
        <v>72.75</v>
      </c>
      <c r="E134" s="11">
        <v>7.3</v>
      </c>
      <c r="F134" s="23">
        <v>309</v>
      </c>
      <c r="G134" s="17"/>
      <c r="H134" s="114"/>
      <c r="I134" s="116"/>
      <c r="J134" s="116"/>
      <c r="K134" s="118"/>
      <c r="P134" s="2"/>
    </row>
    <row r="135" spans="1:20" ht="15" customHeight="1" x14ac:dyDescent="0.25">
      <c r="A135" s="2"/>
      <c r="C135" s="22" t="s">
        <v>39</v>
      </c>
      <c r="D135" s="11"/>
      <c r="E135" s="11"/>
      <c r="F135" s="23">
        <v>266</v>
      </c>
      <c r="G135" s="17"/>
      <c r="H135" s="114">
        <v>8</v>
      </c>
      <c r="I135" s="116">
        <v>196</v>
      </c>
      <c r="J135" s="116">
        <v>123</v>
      </c>
      <c r="K135" s="118">
        <f>((I135-J135)/I135)</f>
        <v>0.37244897959183676</v>
      </c>
      <c r="M135" s="120" t="s">
        <v>40</v>
      </c>
      <c r="N135" s="121"/>
      <c r="O135" s="104"/>
      <c r="P135" s="2"/>
    </row>
    <row r="136" spans="1:20" ht="15.75" thickBot="1" x14ac:dyDescent="0.3">
      <c r="A136" s="2"/>
      <c r="C136" s="22" t="s">
        <v>41</v>
      </c>
      <c r="D136" s="11">
        <v>76.77</v>
      </c>
      <c r="E136" s="11">
        <v>6.7</v>
      </c>
      <c r="F136" s="23">
        <v>685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0.69798115746971734</v>
      </c>
      <c r="P136" s="2"/>
    </row>
    <row r="137" spans="1:20" ht="15.75" thickBot="1" x14ac:dyDescent="0.3">
      <c r="A137" s="2"/>
      <c r="C137" s="41" t="s">
        <v>43</v>
      </c>
      <c r="D137" s="16"/>
      <c r="E137" s="16"/>
      <c r="F137" s="42">
        <v>641</v>
      </c>
      <c r="G137" s="17"/>
      <c r="M137" s="122" t="s">
        <v>44</v>
      </c>
      <c r="N137" s="123"/>
      <c r="O137" s="40">
        <f>(J122-J123)/J122</f>
        <v>0.40374331550802139</v>
      </c>
      <c r="P137" s="2"/>
    </row>
    <row r="138" spans="1:20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0.55156950672645744</v>
      </c>
      <c r="P138" s="2"/>
    </row>
    <row r="139" spans="1:20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-6.3333333333333339E-2</v>
      </c>
      <c r="P139" s="2"/>
    </row>
    <row r="140" spans="1:20" ht="15.75" thickBot="1" x14ac:dyDescent="0.3">
      <c r="A140" s="2"/>
      <c r="B140" s="44"/>
      <c r="C140" s="48" t="s">
        <v>53</v>
      </c>
      <c r="D140" s="36">
        <v>91.1</v>
      </c>
      <c r="E140" s="36"/>
      <c r="F140" s="37"/>
      <c r="G140" s="49"/>
      <c r="H140" s="50" t="s">
        <v>22</v>
      </c>
      <c r="I140" s="36">
        <v>296</v>
      </c>
      <c r="J140" s="36">
        <v>254</v>
      </c>
      <c r="K140" s="37">
        <f>I140-J140</f>
        <v>42</v>
      </c>
      <c r="M140" s="133" t="s">
        <v>54</v>
      </c>
      <c r="N140" s="134"/>
      <c r="O140" s="51">
        <f>(J121-J125)/J121</f>
        <v>0.91413189771197845</v>
      </c>
      <c r="P140" s="2"/>
    </row>
    <row r="141" spans="1:20" ht="15.75" thickBot="1" x14ac:dyDescent="0.3">
      <c r="A141" s="2"/>
      <c r="B141" s="44"/>
      <c r="C141" s="48" t="s">
        <v>55</v>
      </c>
      <c r="D141" s="36">
        <v>72.650000000000006</v>
      </c>
      <c r="E141" s="36">
        <v>68.38</v>
      </c>
      <c r="F141" s="37">
        <v>94.12</v>
      </c>
      <c r="G141" s="52">
        <v>5.3</v>
      </c>
      <c r="H141" s="29" t="s">
        <v>26</v>
      </c>
      <c r="I141" s="38">
        <v>132</v>
      </c>
      <c r="J141" s="38">
        <v>122</v>
      </c>
      <c r="K141" s="37">
        <f t="shared" ref="K141" si="5">I141-J141</f>
        <v>10</v>
      </c>
      <c r="L141" s="53"/>
      <c r="M141" s="53"/>
      <c r="N141" s="53"/>
      <c r="P141" s="2"/>
    </row>
    <row r="142" spans="1:20" ht="15" customHeight="1" x14ac:dyDescent="0.25">
      <c r="A142" s="2"/>
      <c r="B142" s="44"/>
      <c r="C142" s="48" t="s">
        <v>56</v>
      </c>
      <c r="D142" s="36">
        <v>77.849999999999994</v>
      </c>
      <c r="E142" s="36">
        <v>66.37</v>
      </c>
      <c r="F142" s="37">
        <v>85.26</v>
      </c>
      <c r="P142" s="2"/>
    </row>
    <row r="143" spans="1:20" ht="15" customHeight="1" x14ac:dyDescent="0.25">
      <c r="A143" s="2"/>
      <c r="B143" s="44"/>
      <c r="C143" s="48" t="s">
        <v>57</v>
      </c>
      <c r="D143" s="36">
        <v>77.400000000000006</v>
      </c>
      <c r="E143" s="36">
        <v>55.74</v>
      </c>
      <c r="F143" s="37">
        <v>72.02</v>
      </c>
      <c r="P143" s="2"/>
    </row>
    <row r="144" spans="1:20" ht="15" customHeight="1" thickBot="1" x14ac:dyDescent="0.3">
      <c r="A144" s="2"/>
      <c r="B144" s="44"/>
      <c r="C144" s="54" t="s">
        <v>58</v>
      </c>
      <c r="D144" s="55">
        <v>52.45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91.6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355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356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357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358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359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 t="s">
        <v>360</v>
      </c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AC04-C8BD-46F5-AA62-B35E870CB378}">
  <dimension ref="A1:X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1004.0833333333334</v>
      </c>
    </row>
    <row r="7" spans="1:19" x14ac:dyDescent="0.25">
      <c r="A7" s="2"/>
      <c r="C7" s="9" t="s">
        <v>11</v>
      </c>
      <c r="D7" s="10"/>
      <c r="E7" s="10"/>
      <c r="F7" s="11">
        <v>730</v>
      </c>
      <c r="G7" s="12"/>
      <c r="H7" s="12"/>
      <c r="I7" s="12"/>
      <c r="J7" s="108">
        <f>AVERAGE(F7:I7)</f>
        <v>730</v>
      </c>
      <c r="K7" s="109"/>
      <c r="M7" s="8">
        <v>2</v>
      </c>
      <c r="N7" s="106">
        <v>9.1999999999999993</v>
      </c>
      <c r="O7" s="107"/>
      <c r="P7" s="2"/>
      <c r="R7" s="60" t="s">
        <v>22</v>
      </c>
      <c r="S7" s="141">
        <f>AVERAGE(J10,J67,J122)</f>
        <v>392.66666666666669</v>
      </c>
    </row>
    <row r="8" spans="1:19" x14ac:dyDescent="0.25">
      <c r="A8" s="2"/>
      <c r="C8" s="9" t="s">
        <v>12</v>
      </c>
      <c r="D8" s="10"/>
      <c r="E8" s="10"/>
      <c r="F8" s="11">
        <v>405</v>
      </c>
      <c r="G8" s="12"/>
      <c r="H8" s="12"/>
      <c r="I8" s="12"/>
      <c r="J8" s="108">
        <f t="shared" ref="J8:J13" si="0">AVERAGE(F8:I8)</f>
        <v>405</v>
      </c>
      <c r="K8" s="109"/>
      <c r="M8" s="8">
        <v>3</v>
      </c>
      <c r="N8" s="106">
        <v>8.3000000000000007</v>
      </c>
      <c r="O8" s="107"/>
      <c r="P8" s="2"/>
      <c r="R8" s="60" t="s">
        <v>26</v>
      </c>
      <c r="S8" s="142">
        <f>AVERAGE(J13,J70,J125)</f>
        <v>111.75</v>
      </c>
    </row>
    <row r="9" spans="1:19" x14ac:dyDescent="0.25">
      <c r="A9" s="2"/>
      <c r="C9" s="9" t="s">
        <v>13</v>
      </c>
      <c r="D9" s="11">
        <v>68.16</v>
      </c>
      <c r="E9" s="11">
        <v>7.7</v>
      </c>
      <c r="F9" s="11">
        <v>866</v>
      </c>
      <c r="G9" s="11">
        <v>880</v>
      </c>
      <c r="H9" s="11">
        <v>835</v>
      </c>
      <c r="I9" s="11">
        <v>847</v>
      </c>
      <c r="J9" s="108">
        <f t="shared" si="0"/>
        <v>857</v>
      </c>
      <c r="K9" s="109"/>
      <c r="M9" s="8">
        <v>4</v>
      </c>
      <c r="N9" s="106">
        <v>7.6</v>
      </c>
      <c r="O9" s="107"/>
      <c r="P9" s="2"/>
      <c r="R9" s="143" t="s">
        <v>623</v>
      </c>
      <c r="S9" s="144">
        <f>S6-S8</f>
        <v>892.33333333333337</v>
      </c>
    </row>
    <row r="10" spans="1:19" x14ac:dyDescent="0.25">
      <c r="A10" s="2"/>
      <c r="C10" s="9" t="s">
        <v>14</v>
      </c>
      <c r="D10" s="11">
        <v>57.55</v>
      </c>
      <c r="E10" s="11">
        <v>7.4</v>
      </c>
      <c r="F10" s="11">
        <v>297</v>
      </c>
      <c r="G10" s="11">
        <v>312</v>
      </c>
      <c r="H10" s="11">
        <v>302</v>
      </c>
      <c r="I10" s="11">
        <v>319</v>
      </c>
      <c r="J10" s="108">
        <f t="shared" si="0"/>
        <v>307.5</v>
      </c>
      <c r="K10" s="109"/>
      <c r="M10" s="8">
        <v>5</v>
      </c>
      <c r="N10" s="106">
        <v>7.5</v>
      </c>
      <c r="O10" s="107"/>
      <c r="P10" s="2"/>
      <c r="R10" s="143" t="s">
        <v>624</v>
      </c>
      <c r="S10" s="145">
        <f>S7-S8</f>
        <v>280.91666666666669</v>
      </c>
    </row>
    <row r="11" spans="1:19" ht="15.75" thickBot="1" x14ac:dyDescent="0.3">
      <c r="A11" s="2"/>
      <c r="C11" s="9" t="s">
        <v>15</v>
      </c>
      <c r="D11" s="11"/>
      <c r="E11" s="11"/>
      <c r="F11" s="11">
        <v>175</v>
      </c>
      <c r="G11" s="69">
        <v>189</v>
      </c>
      <c r="H11" s="69">
        <v>180</v>
      </c>
      <c r="I11" s="69">
        <v>185</v>
      </c>
      <c r="J11" s="108">
        <f t="shared" si="0"/>
        <v>182.25</v>
      </c>
      <c r="K11" s="109"/>
      <c r="M11" s="13">
        <v>6</v>
      </c>
      <c r="N11" s="110">
        <v>7.1</v>
      </c>
      <c r="O11" s="111"/>
      <c r="P11" s="2"/>
      <c r="R11" s="146" t="s">
        <v>625</v>
      </c>
      <c r="S11" s="147">
        <f>S9/S6</f>
        <v>0.88870445680139432</v>
      </c>
    </row>
    <row r="12" spans="1:19" x14ac:dyDescent="0.25">
      <c r="A12" s="2"/>
      <c r="C12" s="9" t="s">
        <v>16</v>
      </c>
      <c r="D12" s="11"/>
      <c r="E12" s="11"/>
      <c r="F12" s="11">
        <v>88</v>
      </c>
      <c r="G12" s="69">
        <v>86</v>
      </c>
      <c r="H12" s="69">
        <v>88</v>
      </c>
      <c r="I12" s="69">
        <v>87</v>
      </c>
      <c r="J12" s="108">
        <f t="shared" si="0"/>
        <v>87.25</v>
      </c>
      <c r="K12" s="109"/>
      <c r="P12" s="2"/>
      <c r="R12" s="146" t="s">
        <v>626</v>
      </c>
      <c r="S12" s="148">
        <f>S10/S7</f>
        <v>0.71540747028862484</v>
      </c>
    </row>
    <row r="13" spans="1:19" ht="15.75" thickBot="1" x14ac:dyDescent="0.3">
      <c r="A13" s="2"/>
      <c r="C13" s="15" t="s">
        <v>17</v>
      </c>
      <c r="D13" s="16">
        <v>57.74</v>
      </c>
      <c r="E13" s="16">
        <v>7.5</v>
      </c>
      <c r="F13" s="16">
        <v>91</v>
      </c>
      <c r="G13" s="16">
        <v>89</v>
      </c>
      <c r="H13" s="16">
        <v>86</v>
      </c>
      <c r="I13" s="16">
        <v>85</v>
      </c>
      <c r="J13" s="112">
        <f t="shared" si="0"/>
        <v>87.75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22.36</v>
      </c>
      <c r="E16" s="11">
        <v>10.4</v>
      </c>
      <c r="F16" s="23">
        <v>1012</v>
      </c>
      <c r="G16" s="17"/>
      <c r="H16" s="24" t="s">
        <v>22</v>
      </c>
      <c r="I16" s="124">
        <v>4.1500000000000004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62.66</v>
      </c>
      <c r="E17" s="11"/>
      <c r="F17" s="23">
        <v>82</v>
      </c>
      <c r="G17" s="17"/>
      <c r="H17" s="28" t="s">
        <v>26</v>
      </c>
      <c r="I17" s="126">
        <v>3.81</v>
      </c>
      <c r="J17" s="126"/>
      <c r="K17" s="127"/>
      <c r="M17" s="29">
        <v>7</v>
      </c>
      <c r="N17" s="30">
        <v>61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65.47</v>
      </c>
      <c r="E19" s="11"/>
      <c r="F19" s="23">
        <v>79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61.45</v>
      </c>
      <c r="E20" s="11"/>
      <c r="F20" s="23">
        <v>77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5.9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75.150000000000006</v>
      </c>
      <c r="E21" s="11"/>
      <c r="F21" s="23">
        <v>1289</v>
      </c>
      <c r="G21" s="17"/>
      <c r="H21" s="114"/>
      <c r="I21" s="116"/>
      <c r="J21" s="116"/>
      <c r="K21" s="118" t="e">
        <f>((I21-J21)/I21)</f>
        <v>#DIV/0!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72.569999999999993</v>
      </c>
      <c r="E22" s="11">
        <v>7.2</v>
      </c>
      <c r="F22" s="23">
        <v>303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289</v>
      </c>
      <c r="G23" s="17"/>
      <c r="H23" s="114">
        <v>12</v>
      </c>
      <c r="I23" s="116">
        <v>192</v>
      </c>
      <c r="J23" s="116">
        <v>79</v>
      </c>
      <c r="K23" s="118">
        <f>((I23-J23)/I23)</f>
        <v>0.58854166666666663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76.16</v>
      </c>
      <c r="E24" s="11">
        <v>6.8</v>
      </c>
      <c r="F24" s="23">
        <v>670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0.64119019836639435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655</v>
      </c>
      <c r="G25" s="17"/>
      <c r="M25" s="122" t="s">
        <v>44</v>
      </c>
      <c r="N25" s="123"/>
      <c r="O25" s="40">
        <f>(J10-J11)/J10</f>
        <v>0.40731707317073168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0.52126200274348422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-5.7306590257879654E-3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</v>
      </c>
      <c r="E28" s="36"/>
      <c r="F28" s="37"/>
      <c r="G28" s="49"/>
      <c r="H28" s="50" t="s">
        <v>22</v>
      </c>
      <c r="I28" s="36">
        <v>299</v>
      </c>
      <c r="J28" s="36">
        <v>258</v>
      </c>
      <c r="K28" s="37">
        <f>I28-J28</f>
        <v>41</v>
      </c>
      <c r="M28" s="133" t="s">
        <v>54</v>
      </c>
      <c r="N28" s="134"/>
      <c r="O28" s="51">
        <f>(J9-J13)/J9</f>
        <v>0.89760793465577593</v>
      </c>
      <c r="P28" s="2"/>
    </row>
    <row r="29" spans="1:16" ht="15.75" thickBot="1" x14ac:dyDescent="0.3">
      <c r="A29" s="2"/>
      <c r="B29" s="44"/>
      <c r="C29" s="48" t="s">
        <v>55</v>
      </c>
      <c r="D29" s="36">
        <v>72.900000000000006</v>
      </c>
      <c r="E29" s="36">
        <v>68.739999999999995</v>
      </c>
      <c r="F29" s="37">
        <v>94.3</v>
      </c>
      <c r="G29" s="52">
        <v>5.0999999999999996</v>
      </c>
      <c r="H29" s="29" t="s">
        <v>26</v>
      </c>
      <c r="I29" s="38">
        <v>105</v>
      </c>
      <c r="J29" s="38">
        <v>83</v>
      </c>
      <c r="K29" s="37">
        <f t="shared" ref="K29" si="1">I29-J29</f>
        <v>22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78.150000000000006</v>
      </c>
      <c r="E30" s="36">
        <v>66.39</v>
      </c>
      <c r="F30" s="37">
        <v>84.95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76.400000000000006</v>
      </c>
      <c r="E31" s="36">
        <v>55.15</v>
      </c>
      <c r="F31" s="37">
        <v>72.19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52.3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361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 t="s">
        <v>362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363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364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365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ht="15" customHeight="1" x14ac:dyDescent="0.25">
      <c r="A45" s="2"/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744</v>
      </c>
      <c r="G64" s="12"/>
      <c r="H64" s="12"/>
      <c r="I64" s="12"/>
      <c r="J64" s="108">
        <f>AVERAGE(F64:I64)</f>
        <v>744</v>
      </c>
      <c r="K64" s="109"/>
      <c r="M64" s="8">
        <v>2</v>
      </c>
      <c r="N64" s="106">
        <v>9.1</v>
      </c>
      <c r="O64" s="107"/>
      <c r="P64" s="2"/>
    </row>
    <row r="65" spans="1:24" x14ac:dyDescent="0.25">
      <c r="A65" s="2"/>
      <c r="C65" s="9" t="s">
        <v>12</v>
      </c>
      <c r="D65" s="10"/>
      <c r="E65" s="10"/>
      <c r="F65" s="11">
        <v>422</v>
      </c>
      <c r="G65" s="12"/>
      <c r="H65" s="12"/>
      <c r="I65" s="12"/>
      <c r="J65" s="108">
        <f t="shared" ref="J65:J70" si="2">AVERAGE(F65:I65)</f>
        <v>422</v>
      </c>
      <c r="K65" s="109"/>
      <c r="M65" s="8">
        <v>3</v>
      </c>
      <c r="N65" s="106">
        <v>8.1999999999999993</v>
      </c>
      <c r="O65" s="107"/>
      <c r="P65" s="2"/>
    </row>
    <row r="66" spans="1:24" ht="15" customHeight="1" x14ac:dyDescent="0.25">
      <c r="A66" s="2"/>
      <c r="C66" s="9" t="s">
        <v>13</v>
      </c>
      <c r="D66" s="11">
        <v>61.02</v>
      </c>
      <c r="E66" s="11">
        <v>8</v>
      </c>
      <c r="F66" s="11">
        <v>936</v>
      </c>
      <c r="G66" s="11">
        <v>944</v>
      </c>
      <c r="H66" s="11">
        <v>1009</v>
      </c>
      <c r="I66" s="11">
        <v>1035</v>
      </c>
      <c r="J66" s="108">
        <f t="shared" si="2"/>
        <v>981</v>
      </c>
      <c r="K66" s="109"/>
      <c r="M66" s="8">
        <v>4</v>
      </c>
      <c r="N66" s="106">
        <v>7.6</v>
      </c>
      <c r="O66" s="107"/>
      <c r="P66" s="2"/>
    </row>
    <row r="67" spans="1:24" ht="15" customHeight="1" x14ac:dyDescent="0.25">
      <c r="A67" s="2"/>
      <c r="C67" s="9" t="s">
        <v>14</v>
      </c>
      <c r="D67" s="11">
        <v>57.51</v>
      </c>
      <c r="E67" s="11">
        <v>7.3</v>
      </c>
      <c r="F67" s="11">
        <v>361</v>
      </c>
      <c r="G67" s="11">
        <v>400</v>
      </c>
      <c r="H67" s="11">
        <v>395</v>
      </c>
      <c r="I67" s="11">
        <v>456</v>
      </c>
      <c r="J67" s="108">
        <f t="shared" si="2"/>
        <v>403</v>
      </c>
      <c r="K67" s="109"/>
      <c r="M67" s="8">
        <v>5</v>
      </c>
      <c r="N67" s="106">
        <v>7.4</v>
      </c>
      <c r="O67" s="107"/>
      <c r="P67" s="2"/>
    </row>
    <row r="68" spans="1:24" ht="15.75" customHeight="1" thickBot="1" x14ac:dyDescent="0.3">
      <c r="A68" s="2"/>
      <c r="C68" s="9" t="s">
        <v>15</v>
      </c>
      <c r="D68" s="11"/>
      <c r="E68" s="11"/>
      <c r="F68" s="11">
        <v>220</v>
      </c>
      <c r="G68" s="69">
        <v>213</v>
      </c>
      <c r="H68" s="69">
        <v>210</v>
      </c>
      <c r="I68" s="69">
        <v>252</v>
      </c>
      <c r="J68" s="108">
        <f t="shared" si="2"/>
        <v>223.75</v>
      </c>
      <c r="K68" s="109"/>
      <c r="M68" s="13">
        <v>6</v>
      </c>
      <c r="N68" s="110">
        <v>7.1</v>
      </c>
      <c r="O68" s="111"/>
      <c r="P68" s="2"/>
    </row>
    <row r="69" spans="1:24" x14ac:dyDescent="0.25">
      <c r="A69" s="2"/>
      <c r="C69" s="9" t="s">
        <v>16</v>
      </c>
      <c r="D69" s="11"/>
      <c r="E69" s="11"/>
      <c r="F69" s="11">
        <v>98</v>
      </c>
      <c r="G69" s="69">
        <v>106</v>
      </c>
      <c r="H69" s="69">
        <v>115</v>
      </c>
      <c r="I69" s="69">
        <v>129</v>
      </c>
      <c r="J69" s="108">
        <f t="shared" si="2"/>
        <v>112</v>
      </c>
      <c r="K69" s="109"/>
      <c r="P69" s="2"/>
    </row>
    <row r="70" spans="1:24" ht="15.75" thickBot="1" x14ac:dyDescent="0.3">
      <c r="A70" s="2"/>
      <c r="C70" s="15" t="s">
        <v>17</v>
      </c>
      <c r="D70" s="16">
        <v>58.87</v>
      </c>
      <c r="E70" s="16">
        <v>7.2</v>
      </c>
      <c r="F70" s="16">
        <v>89</v>
      </c>
      <c r="G70" s="16">
        <v>102</v>
      </c>
      <c r="H70" s="16">
        <v>113</v>
      </c>
      <c r="I70" s="16">
        <v>124</v>
      </c>
      <c r="J70" s="112">
        <f t="shared" si="2"/>
        <v>107</v>
      </c>
      <c r="K70" s="113"/>
      <c r="P70" s="2"/>
      <c r="X70" t="s">
        <v>372</v>
      </c>
    </row>
    <row r="71" spans="1:24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24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24" ht="15" customHeight="1" x14ac:dyDescent="0.25">
      <c r="A73" s="2"/>
      <c r="C73" s="22" t="s">
        <v>21</v>
      </c>
      <c r="D73" s="11">
        <v>21.05</v>
      </c>
      <c r="E73" s="11">
        <v>11</v>
      </c>
      <c r="F73" s="23">
        <v>1124</v>
      </c>
      <c r="G73" s="17"/>
      <c r="H73" s="24" t="s">
        <v>22</v>
      </c>
      <c r="I73" s="124">
        <v>4.47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24" ht="15.75" thickBot="1" x14ac:dyDescent="0.3">
      <c r="A74" s="2"/>
      <c r="C74" s="22" t="s">
        <v>25</v>
      </c>
      <c r="D74" s="11">
        <v>63.36</v>
      </c>
      <c r="E74" s="11"/>
      <c r="F74" s="23">
        <v>94</v>
      </c>
      <c r="G74" s="17"/>
      <c r="H74" s="28" t="s">
        <v>26</v>
      </c>
      <c r="I74" s="126">
        <v>3.74</v>
      </c>
      <c r="J74" s="126"/>
      <c r="K74" s="127"/>
      <c r="M74" s="29">
        <v>6.8</v>
      </c>
      <c r="N74" s="30">
        <v>73</v>
      </c>
      <c r="O74" s="31">
        <v>0.04</v>
      </c>
      <c r="P74" s="2"/>
    </row>
    <row r="75" spans="1:24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24" ht="15" customHeight="1" x14ac:dyDescent="0.25">
      <c r="A76" s="2"/>
      <c r="C76" s="22" t="s">
        <v>28</v>
      </c>
      <c r="D76" s="11">
        <v>65.17</v>
      </c>
      <c r="E76" s="11"/>
      <c r="F76" s="23">
        <v>90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24" x14ac:dyDescent="0.25">
      <c r="A77" s="2"/>
      <c r="C77" s="22" t="s">
        <v>32</v>
      </c>
      <c r="D77" s="11">
        <v>60.88</v>
      </c>
      <c r="E77" s="11"/>
      <c r="F77" s="23">
        <v>87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24" ht="15.75" thickBot="1" x14ac:dyDescent="0.3">
      <c r="A78" s="2"/>
      <c r="C78" s="22" t="s">
        <v>37</v>
      </c>
      <c r="D78" s="11">
        <v>75.13</v>
      </c>
      <c r="E78" s="11"/>
      <c r="F78" s="23">
        <v>1277</v>
      </c>
      <c r="G78" s="17"/>
      <c r="H78" s="114">
        <v>3</v>
      </c>
      <c r="I78" s="116">
        <v>414</v>
      </c>
      <c r="J78" s="116">
        <v>265</v>
      </c>
      <c r="K78" s="118">
        <f>((I78-J78)/I78)</f>
        <v>0.35990338164251207</v>
      </c>
      <c r="M78" s="13">
        <v>2</v>
      </c>
      <c r="N78" s="38">
        <v>5.9</v>
      </c>
      <c r="O78" s="39">
        <v>100</v>
      </c>
      <c r="P78" s="2"/>
    </row>
    <row r="79" spans="1:24" ht="15.75" thickBot="1" x14ac:dyDescent="0.3">
      <c r="A79" s="2"/>
      <c r="C79" s="22" t="s">
        <v>38</v>
      </c>
      <c r="D79" s="11">
        <v>72.91</v>
      </c>
      <c r="E79" s="11">
        <v>7.3</v>
      </c>
      <c r="F79" s="23">
        <v>281</v>
      </c>
      <c r="G79" s="17"/>
      <c r="H79" s="114"/>
      <c r="I79" s="116"/>
      <c r="J79" s="116"/>
      <c r="K79" s="118"/>
      <c r="P79" s="2"/>
    </row>
    <row r="80" spans="1:24" ht="15" customHeight="1" x14ac:dyDescent="0.25">
      <c r="A80" s="2"/>
      <c r="C80" s="22" t="s">
        <v>39</v>
      </c>
      <c r="D80" s="11"/>
      <c r="E80" s="11"/>
      <c r="F80" s="23">
        <v>268</v>
      </c>
      <c r="G80" s="17"/>
      <c r="H80" s="114">
        <v>5</v>
      </c>
      <c r="I80" s="116">
        <v>176</v>
      </c>
      <c r="J80" s="116">
        <v>144</v>
      </c>
      <c r="K80" s="118">
        <f>((I80-J80)/I80)</f>
        <v>0.18181818181818182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76.45</v>
      </c>
      <c r="E81" s="11">
        <v>6.8</v>
      </c>
      <c r="F81" s="23">
        <v>644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0.58919469928644241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625</v>
      </c>
      <c r="G82" s="17"/>
      <c r="M82" s="122" t="s">
        <v>44</v>
      </c>
      <c r="N82" s="123"/>
      <c r="O82" s="40">
        <f>(J67-J68)/J67</f>
        <v>0.44478908188585609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0.49944134078212288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4.4642857142857144E-2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91.39</v>
      </c>
      <c r="E85" s="36"/>
      <c r="F85" s="37"/>
      <c r="G85" s="49"/>
      <c r="H85" s="50" t="s">
        <v>22</v>
      </c>
      <c r="I85" s="36">
        <v>375</v>
      </c>
      <c r="J85" s="36">
        <v>332</v>
      </c>
      <c r="K85" s="37">
        <f>I85-J85</f>
        <v>43</v>
      </c>
      <c r="M85" s="133" t="s">
        <v>54</v>
      </c>
      <c r="N85" s="134"/>
      <c r="O85" s="51">
        <f>(J66-J70)/J66</f>
        <v>0.89092762487257904</v>
      </c>
      <c r="P85" s="2"/>
    </row>
    <row r="86" spans="1:16" ht="15.75" thickBot="1" x14ac:dyDescent="0.3">
      <c r="A86" s="2"/>
      <c r="B86" s="44"/>
      <c r="C86" s="48" t="s">
        <v>55</v>
      </c>
      <c r="D86" s="36">
        <v>72.650000000000006</v>
      </c>
      <c r="E86" s="36">
        <v>68.540000000000006</v>
      </c>
      <c r="F86" s="37">
        <v>94.35</v>
      </c>
      <c r="G86" s="52">
        <v>5.2</v>
      </c>
      <c r="H86" s="29" t="s">
        <v>26</v>
      </c>
      <c r="I86" s="38">
        <v>96</v>
      </c>
      <c r="J86" s="38">
        <v>82</v>
      </c>
      <c r="K86" s="37">
        <f t="shared" ref="K86" si="3">I86-J86</f>
        <v>14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77.599999999999994</v>
      </c>
      <c r="E87" s="36">
        <v>65.45</v>
      </c>
      <c r="F87" s="37">
        <v>84.35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75.45</v>
      </c>
      <c r="E88" s="36">
        <v>54.52</v>
      </c>
      <c r="F88" s="37">
        <v>72.27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54.66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91.77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366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367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368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369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370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ht="15" customHeight="1" x14ac:dyDescent="0.25">
      <c r="A102" s="2"/>
      <c r="C102" s="128" t="s">
        <v>371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782</v>
      </c>
      <c r="G119" s="12"/>
      <c r="H119" s="12"/>
      <c r="I119" s="12"/>
      <c r="J119" s="108">
        <f>AVERAGE(F119:I119)</f>
        <v>782</v>
      </c>
      <c r="K119" s="109"/>
      <c r="M119" s="8">
        <v>2</v>
      </c>
      <c r="N119" s="106">
        <v>9.1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444</v>
      </c>
      <c r="G120" s="12"/>
      <c r="H120" s="12"/>
      <c r="I120" s="12"/>
      <c r="J120" s="108">
        <f t="shared" ref="J120:J125" si="4">AVERAGE(F120:I120)</f>
        <v>444</v>
      </c>
      <c r="K120" s="109"/>
      <c r="M120" s="8">
        <v>3</v>
      </c>
      <c r="N120" s="106">
        <v>8.8000000000000007</v>
      </c>
      <c r="O120" s="107"/>
      <c r="P120" s="2"/>
    </row>
    <row r="121" spans="1:16" x14ac:dyDescent="0.25">
      <c r="A121" s="2"/>
      <c r="C121" s="9" t="s">
        <v>13</v>
      </c>
      <c r="D121" s="11">
        <v>59.41</v>
      </c>
      <c r="E121" s="11">
        <v>8.8000000000000007</v>
      </c>
      <c r="F121" s="11">
        <v>1188</v>
      </c>
      <c r="G121" s="11">
        <v>1201</v>
      </c>
      <c r="H121" s="11">
        <v>1179</v>
      </c>
      <c r="I121" s="11">
        <v>1129</v>
      </c>
      <c r="J121" s="108">
        <f t="shared" si="4"/>
        <v>1174.25</v>
      </c>
      <c r="K121" s="109"/>
      <c r="M121" s="8">
        <v>4</v>
      </c>
      <c r="N121" s="106">
        <v>7.5</v>
      </c>
      <c r="O121" s="107"/>
      <c r="P121" s="2"/>
    </row>
    <row r="122" spans="1:16" x14ac:dyDescent="0.25">
      <c r="A122" s="2"/>
      <c r="C122" s="9" t="s">
        <v>14</v>
      </c>
      <c r="D122" s="11">
        <v>57.44</v>
      </c>
      <c r="E122" s="11">
        <v>7.6</v>
      </c>
      <c r="F122" s="11">
        <v>459</v>
      </c>
      <c r="G122" s="11">
        <v>469</v>
      </c>
      <c r="H122" s="11">
        <v>461</v>
      </c>
      <c r="I122" s="11">
        <v>481</v>
      </c>
      <c r="J122" s="108">
        <f t="shared" si="4"/>
        <v>467.5</v>
      </c>
      <c r="K122" s="109"/>
      <c r="M122" s="8">
        <v>5</v>
      </c>
      <c r="N122" s="106">
        <v>7.9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266</v>
      </c>
      <c r="G123" s="69">
        <v>277</v>
      </c>
      <c r="H123" s="69">
        <v>281</v>
      </c>
      <c r="I123" s="69">
        <v>265</v>
      </c>
      <c r="J123" s="108">
        <f t="shared" si="4"/>
        <v>272.25</v>
      </c>
      <c r="K123" s="109"/>
      <c r="M123" s="13">
        <v>6</v>
      </c>
      <c r="N123" s="110">
        <v>7.3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131</v>
      </c>
      <c r="G124" s="69">
        <v>142</v>
      </c>
      <c r="H124" s="69">
        <v>155</v>
      </c>
      <c r="I124" s="69">
        <v>121</v>
      </c>
      <c r="J124" s="108">
        <f t="shared" si="4"/>
        <v>137.25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58.06</v>
      </c>
      <c r="E125" s="16">
        <v>7.4</v>
      </c>
      <c r="F125" s="16">
        <v>138</v>
      </c>
      <c r="G125" s="16">
        <v>146</v>
      </c>
      <c r="H125" s="16">
        <v>151</v>
      </c>
      <c r="I125" s="16">
        <v>127</v>
      </c>
      <c r="J125" s="112">
        <f t="shared" si="4"/>
        <v>140.5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11.72</v>
      </c>
      <c r="E128" s="11">
        <v>10.7</v>
      </c>
      <c r="F128" s="23">
        <v>1078</v>
      </c>
      <c r="G128" s="17"/>
      <c r="H128" s="24" t="s">
        <v>22</v>
      </c>
      <c r="I128" s="124">
        <v>5.27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63.38</v>
      </c>
      <c r="E129" s="11"/>
      <c r="F129" s="23">
        <v>102</v>
      </c>
      <c r="G129" s="17"/>
      <c r="H129" s="28" t="s">
        <v>26</v>
      </c>
      <c r="I129" s="126">
        <v>4.82</v>
      </c>
      <c r="J129" s="126"/>
      <c r="K129" s="127"/>
      <c r="M129" s="29">
        <v>6.8</v>
      </c>
      <c r="N129" s="30">
        <v>68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63.62</v>
      </c>
      <c r="E131" s="11"/>
      <c r="F131" s="23">
        <v>98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61.09</v>
      </c>
      <c r="E132" s="11"/>
      <c r="F132" s="23">
        <v>114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5.3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74.47</v>
      </c>
      <c r="E133" s="11"/>
      <c r="F133" s="23">
        <v>1333</v>
      </c>
      <c r="G133" s="17"/>
      <c r="H133" s="114">
        <v>4</v>
      </c>
      <c r="I133" s="116">
        <v>517</v>
      </c>
      <c r="J133" s="116">
        <v>248</v>
      </c>
      <c r="K133" s="118">
        <f>((I133-J133)/I133)</f>
        <v>0.52030947775628622</v>
      </c>
      <c r="M133" s="13">
        <v>2</v>
      </c>
      <c r="N133" s="38">
        <v>5.2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73.39</v>
      </c>
      <c r="E134" s="11">
        <v>7</v>
      </c>
      <c r="F134" s="23">
        <v>277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289</v>
      </c>
      <c r="G135" s="17"/>
      <c r="H135" s="114">
        <v>6</v>
      </c>
      <c r="I135" s="116">
        <v>249</v>
      </c>
      <c r="J135" s="116">
        <v>142</v>
      </c>
      <c r="K135" s="118">
        <f>((I135-J135)/I135)</f>
        <v>0.42971887550200805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75.58</v>
      </c>
      <c r="E136" s="11">
        <v>6.7</v>
      </c>
      <c r="F136" s="23">
        <v>498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0.60187353629976581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476</v>
      </c>
      <c r="G137" s="17"/>
      <c r="M137" s="122" t="s">
        <v>44</v>
      </c>
      <c r="N137" s="123"/>
      <c r="O137" s="40">
        <f>(J122-J123)/J122</f>
        <v>0.41764705882352943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0.49586776859504134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-2.3679417122040074E-2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90.86</v>
      </c>
      <c r="E140" s="36"/>
      <c r="F140" s="37"/>
      <c r="G140" s="49"/>
      <c r="H140" s="50" t="s">
        <v>22</v>
      </c>
      <c r="I140" s="36">
        <v>489</v>
      </c>
      <c r="J140" s="36">
        <v>444</v>
      </c>
      <c r="K140" s="37">
        <f>I140-J140</f>
        <v>45</v>
      </c>
      <c r="M140" s="133" t="s">
        <v>54</v>
      </c>
      <c r="N140" s="134"/>
      <c r="O140" s="51">
        <f>(J121-J125)/J121</f>
        <v>0.88034915903768363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68.510000000000005</v>
      </c>
      <c r="F141" s="37">
        <v>93.66</v>
      </c>
      <c r="G141" s="52">
        <v>5.3</v>
      </c>
      <c r="H141" s="29" t="s">
        <v>26</v>
      </c>
      <c r="I141" s="38">
        <v>166</v>
      </c>
      <c r="J141" s="38">
        <v>155</v>
      </c>
      <c r="K141" s="37">
        <f t="shared" ref="K141" si="5">I141-J141</f>
        <v>11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80.150000000000006</v>
      </c>
      <c r="E142" s="36">
        <v>68.14</v>
      </c>
      <c r="F142" s="37">
        <v>85.02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75.55</v>
      </c>
      <c r="E143" s="36">
        <v>54.61</v>
      </c>
      <c r="F143" s="37">
        <v>72.290000000000006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55.05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90.88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373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375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376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377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374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1528-5691-4F0F-B8A1-A6B214F3BBAC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1063.9166666666667</v>
      </c>
    </row>
    <row r="7" spans="1:19" x14ac:dyDescent="0.25">
      <c r="A7" s="2"/>
      <c r="C7" s="9" t="s">
        <v>11</v>
      </c>
      <c r="D7" s="10"/>
      <c r="E7" s="10"/>
      <c r="F7" s="11">
        <v>770</v>
      </c>
      <c r="G7" s="12"/>
      <c r="H7" s="12"/>
      <c r="I7" s="12"/>
      <c r="J7" s="108">
        <f>AVERAGE(F7:I7)</f>
        <v>770</v>
      </c>
      <c r="K7" s="109"/>
      <c r="M7" s="8">
        <v>2</v>
      </c>
      <c r="N7" s="106">
        <v>9.1</v>
      </c>
      <c r="O7" s="107"/>
      <c r="P7" s="2"/>
      <c r="R7" s="60" t="s">
        <v>22</v>
      </c>
      <c r="S7" s="141">
        <f>AVERAGE(J10,J67,J122)</f>
        <v>444.5</v>
      </c>
    </row>
    <row r="8" spans="1:19" x14ac:dyDescent="0.25">
      <c r="A8" s="2"/>
      <c r="C8" s="9" t="s">
        <v>12</v>
      </c>
      <c r="D8" s="10"/>
      <c r="E8" s="10"/>
      <c r="F8" s="11">
        <v>435</v>
      </c>
      <c r="G8" s="12"/>
      <c r="H8" s="12"/>
      <c r="I8" s="12"/>
      <c r="J8" s="108">
        <f t="shared" ref="J8:J13" si="0">AVERAGE(F8:I8)</f>
        <v>435</v>
      </c>
      <c r="K8" s="109"/>
      <c r="M8" s="8">
        <v>3</v>
      </c>
      <c r="N8" s="106">
        <v>8.5</v>
      </c>
      <c r="O8" s="107"/>
      <c r="P8" s="2"/>
      <c r="R8" s="60" t="s">
        <v>26</v>
      </c>
      <c r="S8" s="142">
        <f>AVERAGE(J13,J70,J125)</f>
        <v>117.16666666666667</v>
      </c>
    </row>
    <row r="9" spans="1:19" x14ac:dyDescent="0.25">
      <c r="A9" s="2"/>
      <c r="C9" s="9" t="s">
        <v>13</v>
      </c>
      <c r="D9" s="11">
        <v>62.78</v>
      </c>
      <c r="E9" s="11">
        <v>8.3000000000000007</v>
      </c>
      <c r="F9" s="11">
        <v>1025</v>
      </c>
      <c r="G9" s="11">
        <v>1045</v>
      </c>
      <c r="H9" s="11">
        <v>907</v>
      </c>
      <c r="I9" s="11">
        <v>929</v>
      </c>
      <c r="J9" s="108">
        <f t="shared" si="0"/>
        <v>976.5</v>
      </c>
      <c r="K9" s="109"/>
      <c r="M9" s="8">
        <v>4</v>
      </c>
      <c r="N9" s="106">
        <v>7.5</v>
      </c>
      <c r="O9" s="107"/>
      <c r="P9" s="2"/>
      <c r="R9" s="143" t="s">
        <v>623</v>
      </c>
      <c r="S9" s="144">
        <f>S6-S8</f>
        <v>946.75000000000011</v>
      </c>
    </row>
    <row r="10" spans="1:19" x14ac:dyDescent="0.25">
      <c r="A10" s="2"/>
      <c r="C10" s="9" t="s">
        <v>14</v>
      </c>
      <c r="D10" s="11">
        <v>60.65</v>
      </c>
      <c r="E10" s="11">
        <v>7.5</v>
      </c>
      <c r="F10" s="11">
        <v>370</v>
      </c>
      <c r="G10" s="11">
        <v>391</v>
      </c>
      <c r="H10" s="11">
        <v>427</v>
      </c>
      <c r="I10" s="11">
        <v>411</v>
      </c>
      <c r="J10" s="108">
        <f t="shared" si="0"/>
        <v>399.75</v>
      </c>
      <c r="K10" s="109"/>
      <c r="M10" s="8">
        <v>5</v>
      </c>
      <c r="N10" s="106">
        <v>7.6</v>
      </c>
      <c r="O10" s="107"/>
      <c r="P10" s="2"/>
      <c r="R10" s="143" t="s">
        <v>624</v>
      </c>
      <c r="S10" s="145">
        <f>S7-S8</f>
        <v>327.33333333333331</v>
      </c>
    </row>
    <row r="11" spans="1:19" ht="15.75" thickBot="1" x14ac:dyDescent="0.3">
      <c r="A11" s="2"/>
      <c r="C11" s="9" t="s">
        <v>15</v>
      </c>
      <c r="D11" s="11"/>
      <c r="E11" s="11"/>
      <c r="F11" s="11">
        <v>138</v>
      </c>
      <c r="G11" s="69">
        <v>135</v>
      </c>
      <c r="H11" s="69">
        <v>219</v>
      </c>
      <c r="I11" s="69">
        <v>201</v>
      </c>
      <c r="J11" s="108">
        <f t="shared" si="0"/>
        <v>173.25</v>
      </c>
      <c r="K11" s="109"/>
      <c r="M11" s="13">
        <v>6</v>
      </c>
      <c r="N11" s="110">
        <v>7.2</v>
      </c>
      <c r="O11" s="111"/>
      <c r="P11" s="2"/>
      <c r="R11" s="146" t="s">
        <v>625</v>
      </c>
      <c r="S11" s="147">
        <f>S9/S6</f>
        <v>0.88987232709328745</v>
      </c>
    </row>
    <row r="12" spans="1:19" x14ac:dyDescent="0.25">
      <c r="A12" s="2"/>
      <c r="C12" s="9" t="s">
        <v>16</v>
      </c>
      <c r="D12" s="11"/>
      <c r="E12" s="11"/>
      <c r="F12" s="11">
        <v>97</v>
      </c>
      <c r="G12" s="69">
        <v>95</v>
      </c>
      <c r="H12" s="69">
        <v>101</v>
      </c>
      <c r="I12" s="69">
        <v>99</v>
      </c>
      <c r="J12" s="108">
        <f t="shared" si="0"/>
        <v>98</v>
      </c>
      <c r="K12" s="109"/>
      <c r="P12" s="2"/>
      <c r="R12" s="146" t="s">
        <v>626</v>
      </c>
      <c r="S12" s="148">
        <f>S10/S7</f>
        <v>0.73640794900637419</v>
      </c>
    </row>
    <row r="13" spans="1:19" ht="15.75" thickBot="1" x14ac:dyDescent="0.3">
      <c r="A13" s="2"/>
      <c r="C13" s="15" t="s">
        <v>17</v>
      </c>
      <c r="D13" s="16">
        <v>59.28</v>
      </c>
      <c r="E13" s="16">
        <v>7.2</v>
      </c>
      <c r="F13" s="16">
        <v>96</v>
      </c>
      <c r="G13" s="16">
        <v>94</v>
      </c>
      <c r="H13" s="16">
        <v>99</v>
      </c>
      <c r="I13" s="16">
        <v>98</v>
      </c>
      <c r="J13" s="112">
        <f t="shared" si="0"/>
        <v>96.75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30.47</v>
      </c>
      <c r="E16" s="11">
        <v>10</v>
      </c>
      <c r="F16" s="23">
        <v>1020</v>
      </c>
      <c r="G16" s="17"/>
      <c r="H16" s="24" t="s">
        <v>22</v>
      </c>
      <c r="I16" s="124">
        <v>4.26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62.1</v>
      </c>
      <c r="E17" s="11"/>
      <c r="F17" s="23">
        <v>105</v>
      </c>
      <c r="G17" s="17"/>
      <c r="H17" s="28" t="s">
        <v>26</v>
      </c>
      <c r="I17" s="126">
        <v>3.92</v>
      </c>
      <c r="J17" s="126"/>
      <c r="K17" s="127"/>
      <c r="M17" s="29">
        <v>7</v>
      </c>
      <c r="N17" s="30">
        <v>58</v>
      </c>
      <c r="O17" s="31">
        <v>0.02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61.46</v>
      </c>
      <c r="E19" s="11"/>
      <c r="F19" s="23">
        <v>101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63.32</v>
      </c>
      <c r="E20" s="11"/>
      <c r="F20" s="23">
        <v>103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5.9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75.25</v>
      </c>
      <c r="E21" s="11"/>
      <c r="F21" s="23">
        <v>1296</v>
      </c>
      <c r="G21" s="17"/>
      <c r="H21" s="114">
        <v>11</v>
      </c>
      <c r="I21" s="116">
        <v>369</v>
      </c>
      <c r="J21" s="116">
        <v>133</v>
      </c>
      <c r="K21" s="118">
        <f>((I21-J21)/I21)</f>
        <v>0.63956639566395668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70.58</v>
      </c>
      <c r="E22" s="11">
        <v>7.6</v>
      </c>
      <c r="F22" s="23">
        <v>302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288</v>
      </c>
      <c r="G23" s="17"/>
      <c r="H23" s="114">
        <v>7</v>
      </c>
      <c r="I23" s="116">
        <v>181</v>
      </c>
      <c r="J23" s="116">
        <v>78</v>
      </c>
      <c r="K23" s="118">
        <f>((I23-J23)/I23)</f>
        <v>0.56906077348066297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76.53</v>
      </c>
      <c r="E24" s="11">
        <v>7</v>
      </c>
      <c r="F24" s="23">
        <v>512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0.59062980030721968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501</v>
      </c>
      <c r="G25" s="17"/>
      <c r="M25" s="122" t="s">
        <v>44</v>
      </c>
      <c r="N25" s="123"/>
      <c r="O25" s="40">
        <f>(J10-J11)/J10</f>
        <v>0.56660412757973733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0.43434343434343436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1.2755102040816327E-2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</v>
      </c>
      <c r="E28" s="36"/>
      <c r="F28" s="37"/>
      <c r="G28" s="49"/>
      <c r="H28" s="50" t="s">
        <v>22</v>
      </c>
      <c r="I28" s="36">
        <v>310</v>
      </c>
      <c r="J28" s="36">
        <v>274</v>
      </c>
      <c r="K28" s="37">
        <f>I28-J28</f>
        <v>36</v>
      </c>
      <c r="M28" s="133" t="s">
        <v>54</v>
      </c>
      <c r="N28" s="134"/>
      <c r="O28" s="51">
        <f>(J9-J13)/J9</f>
        <v>0.90092165898617516</v>
      </c>
      <c r="P28" s="2"/>
    </row>
    <row r="29" spans="1:16" ht="15.75" thickBot="1" x14ac:dyDescent="0.3">
      <c r="A29" s="2"/>
      <c r="B29" s="44"/>
      <c r="C29" s="48" t="s">
        <v>55</v>
      </c>
      <c r="D29" s="36">
        <v>72.8</v>
      </c>
      <c r="E29" s="36">
        <v>68.45</v>
      </c>
      <c r="F29" s="37">
        <v>94.02</v>
      </c>
      <c r="G29" s="52">
        <v>5.0999999999999996</v>
      </c>
      <c r="H29" s="29" t="s">
        <v>26</v>
      </c>
      <c r="I29" s="38">
        <v>102</v>
      </c>
      <c r="J29" s="38">
        <v>80</v>
      </c>
      <c r="K29" s="37">
        <f t="shared" ref="K29" si="1">I29-J29</f>
        <v>22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79.2</v>
      </c>
      <c r="E30" s="36">
        <v>67.27</v>
      </c>
      <c r="F30" s="37">
        <v>84.94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75.150000000000006</v>
      </c>
      <c r="E31" s="36">
        <v>54.4</v>
      </c>
      <c r="F31" s="37">
        <v>72.39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52.75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378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379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380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381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382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383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792</v>
      </c>
      <c r="G64" s="12"/>
      <c r="H64" s="12"/>
      <c r="I64" s="12"/>
      <c r="J64" s="108">
        <f>AVERAGE(F64:I64)</f>
        <v>792</v>
      </c>
      <c r="K64" s="109"/>
      <c r="M64" s="8">
        <v>2</v>
      </c>
      <c r="N64" s="106">
        <v>9.4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401</v>
      </c>
      <c r="G65" s="12"/>
      <c r="H65" s="12"/>
      <c r="I65" s="12"/>
      <c r="J65" s="108">
        <f t="shared" ref="J65:J70" si="2">AVERAGE(F65:I65)</f>
        <v>401</v>
      </c>
      <c r="K65" s="109"/>
      <c r="M65" s="8">
        <v>3</v>
      </c>
      <c r="N65" s="106">
        <v>8.5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62.21</v>
      </c>
      <c r="E66" s="11">
        <v>8.5</v>
      </c>
      <c r="F66" s="11">
        <v>1076</v>
      </c>
      <c r="G66" s="11">
        <v>1088</v>
      </c>
      <c r="H66" s="11">
        <v>1149</v>
      </c>
      <c r="I66" s="11">
        <v>1120</v>
      </c>
      <c r="J66" s="108">
        <f t="shared" si="2"/>
        <v>1108.25</v>
      </c>
      <c r="K66" s="109"/>
      <c r="M66" s="8">
        <v>4</v>
      </c>
      <c r="N66" s="106">
        <v>7.5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60.22</v>
      </c>
      <c r="E67" s="11">
        <v>7.7</v>
      </c>
      <c r="F67" s="11">
        <v>360</v>
      </c>
      <c r="G67" s="11">
        <v>352</v>
      </c>
      <c r="H67" s="11">
        <v>434</v>
      </c>
      <c r="I67" s="11">
        <v>432</v>
      </c>
      <c r="J67" s="108">
        <f t="shared" si="2"/>
        <v>394.5</v>
      </c>
      <c r="K67" s="109"/>
      <c r="M67" s="8">
        <v>5</v>
      </c>
      <c r="N67" s="106">
        <v>7.3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204</v>
      </c>
      <c r="G68" s="69">
        <v>200</v>
      </c>
      <c r="H68" s="69">
        <v>246</v>
      </c>
      <c r="I68" s="69">
        <v>258</v>
      </c>
      <c r="J68" s="108">
        <f t="shared" si="2"/>
        <v>227</v>
      </c>
      <c r="K68" s="109"/>
      <c r="M68" s="13">
        <v>6</v>
      </c>
      <c r="N68" s="110">
        <v>6.9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113</v>
      </c>
      <c r="G69" s="69">
        <v>117</v>
      </c>
      <c r="H69" s="69">
        <v>116</v>
      </c>
      <c r="I69" s="69">
        <v>120</v>
      </c>
      <c r="J69" s="108">
        <f t="shared" si="2"/>
        <v>116.5</v>
      </c>
      <c r="K69" s="109"/>
      <c r="P69" s="2"/>
    </row>
    <row r="70" spans="1:16" ht="15.75" thickBot="1" x14ac:dyDescent="0.3">
      <c r="A70" s="2"/>
      <c r="C70" s="15" t="s">
        <v>17</v>
      </c>
      <c r="D70" s="16">
        <v>58.9</v>
      </c>
      <c r="E70" s="16">
        <v>7.3</v>
      </c>
      <c r="F70" s="16">
        <v>116</v>
      </c>
      <c r="G70" s="16">
        <v>121</v>
      </c>
      <c r="H70" s="16">
        <v>117</v>
      </c>
      <c r="I70" s="16">
        <v>121</v>
      </c>
      <c r="J70" s="112">
        <f t="shared" si="2"/>
        <v>118.75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18.84</v>
      </c>
      <c r="E73" s="11">
        <v>10.9</v>
      </c>
      <c r="F73" s="23">
        <v>1146</v>
      </c>
      <c r="G73" s="17"/>
      <c r="H73" s="24" t="s">
        <v>22</v>
      </c>
      <c r="I73" s="124">
        <v>4.45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66.77</v>
      </c>
      <c r="E74" s="11"/>
      <c r="F74" s="23">
        <v>118</v>
      </c>
      <c r="G74" s="17"/>
      <c r="H74" s="28" t="s">
        <v>26</v>
      </c>
      <c r="I74" s="126">
        <v>4.12</v>
      </c>
      <c r="J74" s="126"/>
      <c r="K74" s="127"/>
      <c r="M74" s="29">
        <v>7.1</v>
      </c>
      <c r="N74" s="30">
        <v>120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63.62</v>
      </c>
      <c r="E76" s="11"/>
      <c r="F76" s="23">
        <v>115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63.82</v>
      </c>
      <c r="E77" s="11"/>
      <c r="F77" s="23">
        <v>116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76.44</v>
      </c>
      <c r="E78" s="11"/>
      <c r="F78" s="23">
        <v>1256</v>
      </c>
      <c r="G78" s="17"/>
      <c r="H78" s="114">
        <v>1</v>
      </c>
      <c r="I78" s="116">
        <v>398</v>
      </c>
      <c r="J78" s="116">
        <v>276</v>
      </c>
      <c r="K78" s="118">
        <f>((I78-J78)/I78)</f>
        <v>0.30653266331658291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76.39</v>
      </c>
      <c r="E79" s="11">
        <v>7.5</v>
      </c>
      <c r="F79" s="23">
        <v>283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274</v>
      </c>
      <c r="G80" s="17"/>
      <c r="H80" s="114">
        <v>8</v>
      </c>
      <c r="I80" s="116">
        <v>199</v>
      </c>
      <c r="J80" s="116">
        <v>150</v>
      </c>
      <c r="K80" s="118">
        <f>((I80-J80)/I80)</f>
        <v>0.24623115577889448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76.27</v>
      </c>
      <c r="E81" s="11">
        <v>7.3</v>
      </c>
      <c r="F81" s="23">
        <v>543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0.64403338596886983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541</v>
      </c>
      <c r="G82" s="17"/>
      <c r="M82" s="122" t="s">
        <v>44</v>
      </c>
      <c r="N82" s="123"/>
      <c r="O82" s="40">
        <f>(J67-J68)/J67</f>
        <v>0.42458808618504434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0.486784140969163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-1.9313304721030045E-2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91.25</v>
      </c>
      <c r="E85" s="36"/>
      <c r="F85" s="37"/>
      <c r="G85" s="49"/>
      <c r="H85" s="50" t="s">
        <v>22</v>
      </c>
      <c r="I85" s="36">
        <v>352</v>
      </c>
      <c r="J85" s="36">
        <v>311</v>
      </c>
      <c r="K85" s="37">
        <f>I85-J85</f>
        <v>41</v>
      </c>
      <c r="M85" s="133" t="s">
        <v>54</v>
      </c>
      <c r="N85" s="134"/>
      <c r="O85" s="51">
        <f>(J66-J70)/J66</f>
        <v>0.89284908639747351</v>
      </c>
      <c r="P85" s="2"/>
    </row>
    <row r="86" spans="1:16" ht="15.75" thickBot="1" x14ac:dyDescent="0.3">
      <c r="A86" s="2"/>
      <c r="B86" s="44"/>
      <c r="C86" s="48" t="s">
        <v>55</v>
      </c>
      <c r="D86" s="36">
        <v>72.45</v>
      </c>
      <c r="E86" s="36">
        <v>68.19</v>
      </c>
      <c r="F86" s="37">
        <v>94.12</v>
      </c>
      <c r="G86" s="52">
        <v>5.4</v>
      </c>
      <c r="H86" s="29" t="s">
        <v>26</v>
      </c>
      <c r="I86" s="38">
        <v>171</v>
      </c>
      <c r="J86" s="38">
        <v>159</v>
      </c>
      <c r="K86" s="37">
        <f t="shared" ref="K86" si="3">I86-J86</f>
        <v>12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78.150000000000006</v>
      </c>
      <c r="E87" s="36">
        <v>66.290000000000006</v>
      </c>
      <c r="F87" s="37">
        <v>84.82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77.900000000000006</v>
      </c>
      <c r="E88" s="36">
        <v>56.37</v>
      </c>
      <c r="F88" s="37">
        <v>72.36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52.35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91.75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384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385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388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ht="15" customHeight="1" x14ac:dyDescent="0.25">
      <c r="A102" s="2"/>
      <c r="C102" s="128" t="s">
        <v>386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ht="15" customHeight="1" x14ac:dyDescent="0.25">
      <c r="A103" s="2"/>
      <c r="C103" s="128" t="s">
        <v>387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809</v>
      </c>
      <c r="G119" s="12"/>
      <c r="H119" s="12"/>
      <c r="I119" s="12"/>
      <c r="J119" s="108">
        <f>AVERAGE(F119:I119)</f>
        <v>809</v>
      </c>
      <c r="K119" s="109"/>
      <c r="M119" s="8">
        <v>2</v>
      </c>
      <c r="N119" s="106">
        <v>9.1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455</v>
      </c>
      <c r="G120" s="12"/>
      <c r="H120" s="12"/>
      <c r="I120" s="12"/>
      <c r="J120" s="108">
        <f t="shared" ref="J120:J125" si="4">AVERAGE(F120:I120)</f>
        <v>455</v>
      </c>
      <c r="K120" s="109"/>
      <c r="M120" s="8">
        <v>3</v>
      </c>
      <c r="N120" s="106">
        <v>8.8000000000000007</v>
      </c>
      <c r="O120" s="107"/>
      <c r="P120" s="2"/>
    </row>
    <row r="121" spans="1:16" x14ac:dyDescent="0.25">
      <c r="A121" s="2"/>
      <c r="C121" s="9" t="s">
        <v>13</v>
      </c>
      <c r="D121" s="11">
        <v>62.81</v>
      </c>
      <c r="E121" s="11">
        <v>8.8000000000000007</v>
      </c>
      <c r="F121" s="11">
        <v>1162</v>
      </c>
      <c r="G121" s="11">
        <v>1141</v>
      </c>
      <c r="H121" s="11">
        <v>1077</v>
      </c>
      <c r="I121" s="11">
        <v>1048</v>
      </c>
      <c r="J121" s="108">
        <f t="shared" si="4"/>
        <v>1107</v>
      </c>
      <c r="K121" s="109"/>
      <c r="M121" s="8">
        <v>4</v>
      </c>
      <c r="N121" s="106">
        <v>7.5</v>
      </c>
      <c r="O121" s="107"/>
      <c r="P121" s="2"/>
    </row>
    <row r="122" spans="1:16" x14ac:dyDescent="0.25">
      <c r="A122" s="2"/>
      <c r="C122" s="9" t="s">
        <v>14</v>
      </c>
      <c r="D122" s="11">
        <v>59.72</v>
      </c>
      <c r="E122" s="11">
        <v>7.4</v>
      </c>
      <c r="F122" s="11">
        <v>539</v>
      </c>
      <c r="G122" s="11">
        <v>544</v>
      </c>
      <c r="H122" s="11">
        <v>541</v>
      </c>
      <c r="I122" s="11">
        <v>533</v>
      </c>
      <c r="J122" s="108">
        <f t="shared" si="4"/>
        <v>539.25</v>
      </c>
      <c r="K122" s="109"/>
      <c r="M122" s="8">
        <v>5</v>
      </c>
      <c r="N122" s="106">
        <v>7.9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369</v>
      </c>
      <c r="G123" s="69">
        <v>377</v>
      </c>
      <c r="H123" s="69">
        <v>366</v>
      </c>
      <c r="I123" s="69">
        <v>361</v>
      </c>
      <c r="J123" s="108">
        <f t="shared" si="4"/>
        <v>368.25</v>
      </c>
      <c r="K123" s="109"/>
      <c r="M123" s="13">
        <v>6</v>
      </c>
      <c r="N123" s="110">
        <v>7.3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127</v>
      </c>
      <c r="G124" s="69">
        <v>145</v>
      </c>
      <c r="H124" s="69">
        <v>138</v>
      </c>
      <c r="I124" s="69">
        <v>122</v>
      </c>
      <c r="J124" s="108">
        <f t="shared" si="4"/>
        <v>133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60.09</v>
      </c>
      <c r="E125" s="16">
        <v>7.1</v>
      </c>
      <c r="F125" s="16">
        <v>139</v>
      </c>
      <c r="G125" s="16">
        <v>141</v>
      </c>
      <c r="H125" s="16">
        <v>134</v>
      </c>
      <c r="I125" s="16">
        <v>130</v>
      </c>
      <c r="J125" s="112">
        <f t="shared" si="4"/>
        <v>136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12.77</v>
      </c>
      <c r="E128" s="11">
        <v>10.6</v>
      </c>
      <c r="F128" s="23">
        <v>1188</v>
      </c>
      <c r="G128" s="17"/>
      <c r="H128" s="24" t="s">
        <v>22</v>
      </c>
      <c r="I128" s="124">
        <v>5.38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63.06</v>
      </c>
      <c r="E129" s="11"/>
      <c r="F129" s="23">
        <v>129</v>
      </c>
      <c r="G129" s="17"/>
      <c r="H129" s="28" t="s">
        <v>26</v>
      </c>
      <c r="I129" s="126">
        <v>4.82</v>
      </c>
      <c r="J129" s="126"/>
      <c r="K129" s="127"/>
      <c r="M129" s="29">
        <v>6.9</v>
      </c>
      <c r="N129" s="30">
        <v>73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64.06</v>
      </c>
      <c r="E131" s="11"/>
      <c r="F131" s="23">
        <v>136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66.11</v>
      </c>
      <c r="E132" s="11"/>
      <c r="F132" s="23">
        <v>118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77.08</v>
      </c>
      <c r="E133" s="11"/>
      <c r="F133" s="23">
        <v>1449</v>
      </c>
      <c r="G133" s="17"/>
      <c r="H133" s="114">
        <v>2</v>
      </c>
      <c r="I133" s="116">
        <v>515</v>
      </c>
      <c r="J133" s="116">
        <v>327</v>
      </c>
      <c r="K133" s="118">
        <f>((I133-J133)/I133)</f>
        <v>0.36504854368932038</v>
      </c>
      <c r="M133" s="13">
        <v>2</v>
      </c>
      <c r="N133" s="38">
        <v>5.4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75.56</v>
      </c>
      <c r="E134" s="11">
        <v>7.1</v>
      </c>
      <c r="F134" s="23">
        <v>333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321</v>
      </c>
      <c r="G135" s="17"/>
      <c r="H135" s="114">
        <v>14</v>
      </c>
      <c r="I135" s="116">
        <v>356</v>
      </c>
      <c r="J135" s="116">
        <v>106</v>
      </c>
      <c r="K135" s="118">
        <f>((I135-J135)/I135)</f>
        <v>0.702247191011236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77.88</v>
      </c>
      <c r="E136" s="11">
        <v>6.7</v>
      </c>
      <c r="F136" s="23">
        <v>702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0.51287262872628725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678</v>
      </c>
      <c r="G137" s="17"/>
      <c r="M137" s="122" t="s">
        <v>44</v>
      </c>
      <c r="N137" s="123"/>
      <c r="O137" s="40">
        <f>(J122-J123)/J122</f>
        <v>0.31710709318497915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0.63883231500339444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-2.2556390977443608E-2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91.11</v>
      </c>
      <c r="E140" s="36"/>
      <c r="F140" s="37"/>
      <c r="G140" s="49"/>
      <c r="H140" s="50" t="s">
        <v>22</v>
      </c>
      <c r="I140" s="36">
        <v>551</v>
      </c>
      <c r="J140" s="36">
        <v>503</v>
      </c>
      <c r="K140" s="37">
        <f>I140-J140</f>
        <v>48</v>
      </c>
      <c r="M140" s="133" t="s">
        <v>54</v>
      </c>
      <c r="N140" s="134"/>
      <c r="O140" s="51">
        <f>(J121-J125)/J121</f>
        <v>0.87714543812104784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73.05</v>
      </c>
      <c r="E141" s="36">
        <v>68.19</v>
      </c>
      <c r="F141" s="37">
        <v>93.36</v>
      </c>
      <c r="G141" s="52">
        <v>5.3</v>
      </c>
      <c r="H141" s="29" t="s">
        <v>26</v>
      </c>
      <c r="I141" s="38">
        <v>155</v>
      </c>
      <c r="J141" s="38">
        <v>138</v>
      </c>
      <c r="K141" s="37">
        <f t="shared" ref="K141" si="5">I141-J141</f>
        <v>17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78.05</v>
      </c>
      <c r="E142" s="36">
        <v>65.94</v>
      </c>
      <c r="F142" s="37">
        <v>84.49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71.25</v>
      </c>
      <c r="E143" s="36">
        <v>51.3</v>
      </c>
      <c r="F143" s="37">
        <v>72.010000000000005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54.91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90.79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389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390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391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392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393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69DC-49C7-4F71-AE75-E8D1931092DC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966.17916666666667</v>
      </c>
    </row>
    <row r="7" spans="1:19" x14ac:dyDescent="0.25">
      <c r="A7" s="2"/>
      <c r="C7" s="9" t="s">
        <v>11</v>
      </c>
      <c r="D7" s="10"/>
      <c r="E7" s="10"/>
      <c r="F7" s="11">
        <v>798</v>
      </c>
      <c r="G7" s="12"/>
      <c r="H7" s="12"/>
      <c r="I7" s="12"/>
      <c r="J7" s="108">
        <f>AVERAGE(F7:I7)</f>
        <v>798</v>
      </c>
      <c r="K7" s="109"/>
      <c r="M7" s="8">
        <v>2</v>
      </c>
      <c r="N7" s="106">
        <v>9</v>
      </c>
      <c r="O7" s="107"/>
      <c r="P7" s="2"/>
      <c r="R7" s="60" t="s">
        <v>22</v>
      </c>
      <c r="S7" s="141">
        <f>AVERAGE(J10,J67,J122)</f>
        <v>442.25</v>
      </c>
    </row>
    <row r="8" spans="1:19" x14ac:dyDescent="0.25">
      <c r="A8" s="2"/>
      <c r="C8" s="9" t="s">
        <v>12</v>
      </c>
      <c r="D8" s="10"/>
      <c r="E8" s="10"/>
      <c r="F8" s="11">
        <v>475</v>
      </c>
      <c r="G8" s="12"/>
      <c r="H8" s="12"/>
      <c r="I8" s="12"/>
      <c r="J8" s="108">
        <f t="shared" ref="J8:J13" si="0">AVERAGE(F8:I8)</f>
        <v>475</v>
      </c>
      <c r="K8" s="109"/>
      <c r="M8" s="8">
        <v>3</v>
      </c>
      <c r="N8" s="106">
        <v>8.6999999999999993</v>
      </c>
      <c r="O8" s="107"/>
      <c r="P8" s="2"/>
      <c r="R8" s="60" t="s">
        <v>26</v>
      </c>
      <c r="S8" s="142">
        <f>AVERAGE(J13,J70,J125)</f>
        <v>130.33333333333334</v>
      </c>
    </row>
    <row r="9" spans="1:19" x14ac:dyDescent="0.25">
      <c r="A9" s="2"/>
      <c r="C9" s="9" t="s">
        <v>13</v>
      </c>
      <c r="D9" s="11">
        <v>65.62</v>
      </c>
      <c r="E9" s="11">
        <v>8.6</v>
      </c>
      <c r="F9" s="11">
        <v>907</v>
      </c>
      <c r="G9" s="11">
        <v>9.15</v>
      </c>
      <c r="H9" s="11">
        <v>1045</v>
      </c>
      <c r="I9" s="11">
        <v>1115</v>
      </c>
      <c r="J9" s="108">
        <f t="shared" si="0"/>
        <v>769.03750000000002</v>
      </c>
      <c r="K9" s="109"/>
      <c r="M9" s="8">
        <v>4</v>
      </c>
      <c r="N9" s="106">
        <v>7.5</v>
      </c>
      <c r="O9" s="107"/>
      <c r="P9" s="2"/>
      <c r="R9" s="143" t="s">
        <v>623</v>
      </c>
      <c r="S9" s="144">
        <f>S6-S8</f>
        <v>835.8458333333333</v>
      </c>
    </row>
    <row r="10" spans="1:19" x14ac:dyDescent="0.25">
      <c r="A10" s="2"/>
      <c r="C10" s="9" t="s">
        <v>14</v>
      </c>
      <c r="D10" s="11">
        <v>61.26</v>
      </c>
      <c r="E10" s="11">
        <v>7.8</v>
      </c>
      <c r="F10" s="11">
        <v>445</v>
      </c>
      <c r="G10" s="11">
        <v>451</v>
      </c>
      <c r="H10" s="11">
        <v>420</v>
      </c>
      <c r="I10" s="11">
        <v>512</v>
      </c>
      <c r="J10" s="108">
        <f t="shared" si="0"/>
        <v>457</v>
      </c>
      <c r="K10" s="109"/>
      <c r="M10" s="8">
        <v>5</v>
      </c>
      <c r="N10" s="106">
        <v>7.8</v>
      </c>
      <c r="O10" s="107"/>
      <c r="P10" s="2"/>
      <c r="R10" s="143" t="s">
        <v>624</v>
      </c>
      <c r="S10" s="145">
        <f>S7-S8</f>
        <v>311.91666666666663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292</v>
      </c>
      <c r="G11" s="69">
        <v>286</v>
      </c>
      <c r="H11" s="69">
        <v>266</v>
      </c>
      <c r="I11" s="69">
        <v>261</v>
      </c>
      <c r="J11" s="108">
        <f t="shared" si="0"/>
        <v>276.25</v>
      </c>
      <c r="K11" s="109"/>
      <c r="M11" s="13">
        <v>6</v>
      </c>
      <c r="N11" s="110">
        <v>7.4</v>
      </c>
      <c r="O11" s="111"/>
      <c r="P11" s="2"/>
      <c r="R11" s="146" t="s">
        <v>625</v>
      </c>
      <c r="S11" s="147">
        <f>S9/S6</f>
        <v>0.86510438453875438</v>
      </c>
    </row>
    <row r="12" spans="1:19" x14ac:dyDescent="0.25">
      <c r="A12" s="2"/>
      <c r="C12" s="9" t="s">
        <v>16</v>
      </c>
      <c r="D12" s="11"/>
      <c r="E12" s="11"/>
      <c r="F12" s="11">
        <v>126</v>
      </c>
      <c r="G12" s="69">
        <v>130</v>
      </c>
      <c r="H12" s="69">
        <v>134</v>
      </c>
      <c r="I12" s="69">
        <v>138</v>
      </c>
      <c r="J12" s="108">
        <f t="shared" si="0"/>
        <v>132</v>
      </c>
      <c r="K12" s="109"/>
      <c r="P12" s="2"/>
      <c r="R12" s="146" t="s">
        <v>626</v>
      </c>
      <c r="S12" s="148">
        <f>S10/S7</f>
        <v>0.70529489353683805</v>
      </c>
    </row>
    <row r="13" spans="1:19" ht="15.75" thickBot="1" x14ac:dyDescent="0.3">
      <c r="A13" s="2"/>
      <c r="C13" s="15" t="s">
        <v>17</v>
      </c>
      <c r="D13" s="16">
        <v>60.86</v>
      </c>
      <c r="E13" s="16">
        <v>7.2</v>
      </c>
      <c r="F13" s="16">
        <v>121</v>
      </c>
      <c r="G13" s="16">
        <v>125</v>
      </c>
      <c r="H13" s="16">
        <v>131</v>
      </c>
      <c r="I13" s="16">
        <v>136</v>
      </c>
      <c r="J13" s="112">
        <f t="shared" si="0"/>
        <v>128.25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13.9</v>
      </c>
      <c r="E16" s="11">
        <v>11.1</v>
      </c>
      <c r="F16" s="23">
        <v>1028</v>
      </c>
      <c r="G16" s="17"/>
      <c r="H16" s="24" t="s">
        <v>22</v>
      </c>
      <c r="I16" s="124">
        <v>4.7699999999999996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63.55</v>
      </c>
      <c r="E17" s="11"/>
      <c r="F17" s="23">
        <v>132</v>
      </c>
      <c r="G17" s="17"/>
      <c r="H17" s="28" t="s">
        <v>26</v>
      </c>
      <c r="I17" s="126">
        <v>4.12</v>
      </c>
      <c r="J17" s="126"/>
      <c r="K17" s="127"/>
      <c r="M17" s="29">
        <v>7.1</v>
      </c>
      <c r="N17" s="30">
        <v>66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65.41</v>
      </c>
      <c r="E19" s="11"/>
      <c r="F19" s="23">
        <v>129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60.72</v>
      </c>
      <c r="E20" s="11"/>
      <c r="F20" s="23">
        <v>127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76.27</v>
      </c>
      <c r="E21" s="11"/>
      <c r="F21" s="23">
        <v>1564</v>
      </c>
      <c r="G21" s="17"/>
      <c r="H21" s="114">
        <v>3</v>
      </c>
      <c r="I21" s="116">
        <v>420</v>
      </c>
      <c r="J21" s="116">
        <v>274</v>
      </c>
      <c r="K21" s="118">
        <f>((I21-J21)/I21)</f>
        <v>0.34761904761904761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75.27</v>
      </c>
      <c r="E22" s="11">
        <v>7.2</v>
      </c>
      <c r="F22" s="23">
        <v>318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302</v>
      </c>
      <c r="G23" s="17"/>
      <c r="H23" s="114">
        <v>5</v>
      </c>
      <c r="I23" s="116">
        <v>302</v>
      </c>
      <c r="J23" s="116">
        <v>218</v>
      </c>
      <c r="K23" s="118">
        <f>((I23-J23)/I23)</f>
        <v>0.27814569536423839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77.45</v>
      </c>
      <c r="E24" s="11">
        <v>6.7</v>
      </c>
      <c r="F24" s="23">
        <v>684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0.40575069486208409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661</v>
      </c>
      <c r="G25" s="17"/>
      <c r="M25" s="122" t="s">
        <v>44</v>
      </c>
      <c r="N25" s="123"/>
      <c r="O25" s="40">
        <f>(J10-J11)/J10</f>
        <v>0.39551422319474838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0.5221719457013575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2.8409090909090908E-2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91.55</v>
      </c>
      <c r="E28" s="36"/>
      <c r="F28" s="37"/>
      <c r="G28" s="49"/>
      <c r="H28" s="50" t="s">
        <v>22</v>
      </c>
      <c r="I28" s="36">
        <v>478</v>
      </c>
      <c r="J28" s="36">
        <v>436</v>
      </c>
      <c r="K28" s="37">
        <f>I28-J28</f>
        <v>42</v>
      </c>
      <c r="M28" s="133" t="s">
        <v>54</v>
      </c>
      <c r="N28" s="134"/>
      <c r="O28" s="51">
        <f>(J9-J13)/J9</f>
        <v>0.83323309981632887</v>
      </c>
      <c r="P28" s="2"/>
    </row>
    <row r="29" spans="1:16" ht="15.75" thickBot="1" x14ac:dyDescent="0.3">
      <c r="A29" s="2"/>
      <c r="B29" s="44"/>
      <c r="C29" s="48" t="s">
        <v>55</v>
      </c>
      <c r="D29" s="36">
        <v>72.75</v>
      </c>
      <c r="E29" s="36">
        <v>68.709999999999994</v>
      </c>
      <c r="F29" s="37">
        <v>94.45</v>
      </c>
      <c r="G29" s="52">
        <v>5.0999999999999996</v>
      </c>
      <c r="H29" s="29" t="s">
        <v>26</v>
      </c>
      <c r="I29" s="38">
        <v>135</v>
      </c>
      <c r="J29" s="38">
        <v>118</v>
      </c>
      <c r="K29" s="37">
        <f t="shared" ref="K29" si="1">I29-J29</f>
        <v>17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78.25</v>
      </c>
      <c r="E30" s="36">
        <v>66.180000000000007</v>
      </c>
      <c r="F30" s="37">
        <v>84.58</v>
      </c>
      <c r="P30" s="2"/>
    </row>
    <row r="31" spans="1:16" ht="15" customHeight="1" x14ac:dyDescent="0.25">
      <c r="A31" s="2"/>
      <c r="B31" s="44"/>
      <c r="C31" s="48" t="s">
        <v>57</v>
      </c>
      <c r="D31" s="36">
        <v>73.55</v>
      </c>
      <c r="E31" s="36">
        <v>53.19</v>
      </c>
      <c r="F31" s="37">
        <v>72.319999999999993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54.11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91.48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394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395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397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396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398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788</v>
      </c>
      <c r="G64" s="12"/>
      <c r="H64" s="12"/>
      <c r="I64" s="12"/>
      <c r="J64" s="108">
        <f>AVERAGE(F64:I64)</f>
        <v>788</v>
      </c>
      <c r="K64" s="109"/>
      <c r="M64" s="8">
        <v>2</v>
      </c>
      <c r="N64" s="106">
        <v>9.8000000000000007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411</v>
      </c>
      <c r="G65" s="12"/>
      <c r="H65" s="12"/>
      <c r="I65" s="12"/>
      <c r="J65" s="108">
        <f t="shared" ref="J65:J70" si="2">AVERAGE(F65:I65)</f>
        <v>411</v>
      </c>
      <c r="K65" s="109"/>
      <c r="M65" s="8">
        <v>3</v>
      </c>
      <c r="N65" s="106">
        <v>8.5</v>
      </c>
      <c r="O65" s="107"/>
      <c r="P65" s="2"/>
    </row>
    <row r="66" spans="1:16" ht="15" customHeight="1" x14ac:dyDescent="0.25">
      <c r="A66" s="2"/>
      <c r="C66" s="9" t="s">
        <v>13</v>
      </c>
      <c r="D66" s="11">
        <v>65.760000000000005</v>
      </c>
      <c r="E66" s="11">
        <v>8.6999999999999993</v>
      </c>
      <c r="F66" s="11">
        <v>1186</v>
      </c>
      <c r="G66" s="11">
        <v>1128</v>
      </c>
      <c r="H66" s="11">
        <v>1082</v>
      </c>
      <c r="I66" s="11">
        <v>917</v>
      </c>
      <c r="J66" s="108">
        <f t="shared" si="2"/>
        <v>1078.25</v>
      </c>
      <c r="K66" s="109"/>
      <c r="M66" s="8">
        <v>4</v>
      </c>
      <c r="N66" s="106">
        <v>7.2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60.65</v>
      </c>
      <c r="E67" s="11">
        <v>7.7</v>
      </c>
      <c r="F67" s="11">
        <v>497</v>
      </c>
      <c r="G67" s="11">
        <v>450</v>
      </c>
      <c r="H67" s="11">
        <v>459</v>
      </c>
      <c r="I67" s="11">
        <v>432</v>
      </c>
      <c r="J67" s="108">
        <f t="shared" si="2"/>
        <v>459.5</v>
      </c>
      <c r="K67" s="109"/>
      <c r="M67" s="8">
        <v>5</v>
      </c>
      <c r="N67" s="106">
        <v>7.6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282</v>
      </c>
      <c r="G68" s="69">
        <v>302</v>
      </c>
      <c r="H68" s="69">
        <v>282</v>
      </c>
      <c r="I68" s="69">
        <v>246</v>
      </c>
      <c r="J68" s="108">
        <f t="shared" si="2"/>
        <v>278</v>
      </c>
      <c r="K68" s="109"/>
      <c r="M68" s="13">
        <v>6</v>
      </c>
      <c r="N68" s="110">
        <v>7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120</v>
      </c>
      <c r="G69" s="69">
        <v>131</v>
      </c>
      <c r="H69" s="69">
        <v>129</v>
      </c>
      <c r="I69" s="69">
        <v>122</v>
      </c>
      <c r="J69" s="108">
        <f t="shared" si="2"/>
        <v>125.5</v>
      </c>
      <c r="K69" s="109"/>
      <c r="P69" s="2"/>
    </row>
    <row r="70" spans="1:16" ht="15.75" thickBot="1" x14ac:dyDescent="0.3">
      <c r="A70" s="2"/>
      <c r="C70" s="15" t="s">
        <v>17</v>
      </c>
      <c r="D70" s="16">
        <v>60.83</v>
      </c>
      <c r="E70" s="16">
        <v>7.1</v>
      </c>
      <c r="F70" s="16">
        <v>123</v>
      </c>
      <c r="G70" s="16">
        <v>137</v>
      </c>
      <c r="H70" s="16">
        <v>139</v>
      </c>
      <c r="I70" s="16">
        <v>135</v>
      </c>
      <c r="J70" s="112">
        <f t="shared" si="2"/>
        <v>133.5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15.55</v>
      </c>
      <c r="E73" s="11">
        <v>10.9</v>
      </c>
      <c r="F73" s="23">
        <v>1058</v>
      </c>
      <c r="G73" s="17"/>
      <c r="H73" s="24" t="s">
        <v>22</v>
      </c>
      <c r="I73" s="124">
        <v>5.74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62.03</v>
      </c>
      <c r="E74" s="11"/>
      <c r="F74" s="23">
        <v>126</v>
      </c>
      <c r="G74" s="17"/>
      <c r="H74" s="28" t="s">
        <v>26</v>
      </c>
      <c r="I74" s="126">
        <v>5.19</v>
      </c>
      <c r="J74" s="126"/>
      <c r="K74" s="127"/>
      <c r="M74" s="29">
        <v>7</v>
      </c>
      <c r="N74" s="30">
        <v>122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61.13</v>
      </c>
      <c r="E76" s="11"/>
      <c r="F76" s="23">
        <v>122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60.87</v>
      </c>
      <c r="E77" s="11"/>
      <c r="F77" s="23">
        <v>124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77.150000000000006</v>
      </c>
      <c r="E78" s="11"/>
      <c r="F78" s="23">
        <v>1374</v>
      </c>
      <c r="G78" s="17"/>
      <c r="H78" s="114">
        <v>4</v>
      </c>
      <c r="I78" s="116">
        <v>508</v>
      </c>
      <c r="J78" s="116">
        <v>304</v>
      </c>
      <c r="K78" s="118">
        <f>((I78-J78)/I78)</f>
        <v>0.40157480314960631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74.27</v>
      </c>
      <c r="E79" s="11">
        <v>7.2</v>
      </c>
      <c r="F79" s="23">
        <v>334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312</v>
      </c>
      <c r="G80" s="17"/>
      <c r="H80" s="114">
        <v>13</v>
      </c>
      <c r="I80" s="116">
        <v>300</v>
      </c>
      <c r="J80" s="116">
        <v>122</v>
      </c>
      <c r="K80" s="118">
        <f>((I80-J80)/I80)</f>
        <v>0.59333333333333338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77.239999999999995</v>
      </c>
      <c r="E81" s="11">
        <v>6.6</v>
      </c>
      <c r="F81" s="23">
        <v>688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0.57384651054950153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669</v>
      </c>
      <c r="G82" s="17"/>
      <c r="M82" s="122" t="s">
        <v>44</v>
      </c>
      <c r="N82" s="123"/>
      <c r="O82" s="40">
        <f>(J67-J68)/J67</f>
        <v>0.39499455930359084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0.54856115107913672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-6.3745019920318724E-2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91.55</v>
      </c>
      <c r="E85" s="36"/>
      <c r="F85" s="37"/>
      <c r="G85" s="49"/>
      <c r="H85" s="50" t="s">
        <v>22</v>
      </c>
      <c r="I85" s="36">
        <v>315</v>
      </c>
      <c r="J85" s="36">
        <v>273</v>
      </c>
      <c r="K85" s="37">
        <f>I85-J85</f>
        <v>42</v>
      </c>
      <c r="M85" s="133" t="s">
        <v>54</v>
      </c>
      <c r="N85" s="134"/>
      <c r="O85" s="51">
        <f>(J66-J70)/J66</f>
        <v>0.87618826802689542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68.319999999999993</v>
      </c>
      <c r="F86" s="37">
        <v>93.78</v>
      </c>
      <c r="G86" s="52">
        <v>5.4</v>
      </c>
      <c r="H86" s="29" t="s">
        <v>26</v>
      </c>
      <c r="I86" s="38">
        <v>190</v>
      </c>
      <c r="J86" s="38">
        <v>172</v>
      </c>
      <c r="K86" s="37">
        <f t="shared" ref="K86" si="3">I86-J86</f>
        <v>18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77.45</v>
      </c>
      <c r="E87" s="36">
        <v>65.55</v>
      </c>
      <c r="F87" s="37">
        <v>84.63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77.599999999999994</v>
      </c>
      <c r="E88" s="36">
        <v>56.24</v>
      </c>
      <c r="F88" s="37">
        <v>72.47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52.6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399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400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401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402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 t="s">
        <v>403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 t="s">
        <v>404</v>
      </c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805</v>
      </c>
      <c r="G119" s="12"/>
      <c r="H119" s="12"/>
      <c r="I119" s="12"/>
      <c r="J119" s="108">
        <f>AVERAGE(F119:I119)</f>
        <v>805</v>
      </c>
      <c r="K119" s="109"/>
      <c r="M119" s="8">
        <v>2</v>
      </c>
      <c r="N119" s="106">
        <v>8.9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442</v>
      </c>
      <c r="G120" s="12"/>
      <c r="H120" s="12"/>
      <c r="I120" s="12"/>
      <c r="J120" s="108">
        <f t="shared" ref="J120:J125" si="4">AVERAGE(F120:I120)</f>
        <v>442</v>
      </c>
      <c r="K120" s="109"/>
      <c r="M120" s="8">
        <v>3</v>
      </c>
      <c r="N120" s="106">
        <v>8.6</v>
      </c>
      <c r="O120" s="107"/>
      <c r="P120" s="2"/>
    </row>
    <row r="121" spans="1:16" x14ac:dyDescent="0.25">
      <c r="A121" s="2"/>
      <c r="C121" s="9" t="s">
        <v>13</v>
      </c>
      <c r="D121" s="11">
        <v>64.47</v>
      </c>
      <c r="E121" s="11">
        <v>8.8000000000000007</v>
      </c>
      <c r="F121" s="11">
        <v>1059</v>
      </c>
      <c r="G121" s="11">
        <v>1067</v>
      </c>
      <c r="H121" s="11">
        <v>1044</v>
      </c>
      <c r="I121" s="11">
        <v>1035</v>
      </c>
      <c r="J121" s="108">
        <f t="shared" si="4"/>
        <v>1051.25</v>
      </c>
      <c r="K121" s="109"/>
      <c r="M121" s="8">
        <v>4</v>
      </c>
      <c r="N121" s="106">
        <v>7.6</v>
      </c>
      <c r="O121" s="107"/>
      <c r="P121" s="2"/>
    </row>
    <row r="122" spans="1:16" x14ac:dyDescent="0.25">
      <c r="A122" s="2"/>
      <c r="C122" s="9" t="s">
        <v>14</v>
      </c>
      <c r="D122" s="11">
        <v>60.19</v>
      </c>
      <c r="E122" s="11">
        <v>7.4</v>
      </c>
      <c r="F122" s="11">
        <v>409</v>
      </c>
      <c r="G122" s="11">
        <v>411</v>
      </c>
      <c r="H122" s="11">
        <v>404</v>
      </c>
      <c r="I122" s="11">
        <v>417</v>
      </c>
      <c r="J122" s="108">
        <f t="shared" si="4"/>
        <v>410.25</v>
      </c>
      <c r="K122" s="109"/>
      <c r="M122" s="8">
        <v>5</v>
      </c>
      <c r="N122" s="106">
        <v>7.9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212</v>
      </c>
      <c r="G123" s="69">
        <v>221</v>
      </c>
      <c r="H123" s="69">
        <v>219</v>
      </c>
      <c r="I123" s="69">
        <v>209</v>
      </c>
      <c r="J123" s="108">
        <f t="shared" si="4"/>
        <v>215.25</v>
      </c>
      <c r="K123" s="109"/>
      <c r="M123" s="13">
        <v>6</v>
      </c>
      <c r="N123" s="110">
        <v>7.3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130</v>
      </c>
      <c r="G124" s="69">
        <v>132</v>
      </c>
      <c r="H124" s="69">
        <v>120</v>
      </c>
      <c r="I124" s="69">
        <v>119</v>
      </c>
      <c r="J124" s="108">
        <f t="shared" si="4"/>
        <v>125.25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60.71</v>
      </c>
      <c r="E125" s="16">
        <v>7.1</v>
      </c>
      <c r="F125" s="16">
        <v>137</v>
      </c>
      <c r="G125" s="16">
        <v>141</v>
      </c>
      <c r="H125" s="16">
        <v>127</v>
      </c>
      <c r="I125" s="16">
        <v>112</v>
      </c>
      <c r="J125" s="112">
        <f t="shared" si="4"/>
        <v>129.25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14.71</v>
      </c>
      <c r="E128" s="11">
        <v>10.4</v>
      </c>
      <c r="F128" s="23">
        <v>1147</v>
      </c>
      <c r="G128" s="17"/>
      <c r="H128" s="24" t="s">
        <v>22</v>
      </c>
      <c r="I128" s="124">
        <v>6.16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62.62</v>
      </c>
      <c r="E129" s="11"/>
      <c r="F129" s="23">
        <v>122</v>
      </c>
      <c r="G129" s="17"/>
      <c r="H129" s="28" t="s">
        <v>26</v>
      </c>
      <c r="I129" s="126">
        <v>5.49</v>
      </c>
      <c r="J129" s="126"/>
      <c r="K129" s="127"/>
      <c r="M129" s="29">
        <v>7.1</v>
      </c>
      <c r="N129" s="30">
        <v>71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63.66</v>
      </c>
      <c r="E131" s="11"/>
      <c r="F131" s="23">
        <v>129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64.03</v>
      </c>
      <c r="E132" s="11"/>
      <c r="F132" s="23">
        <v>136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5.4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75.56</v>
      </c>
      <c r="E133" s="11"/>
      <c r="F133" s="23">
        <v>1449</v>
      </c>
      <c r="G133" s="17"/>
      <c r="H133" s="114">
        <v>10</v>
      </c>
      <c r="I133" s="116">
        <v>404</v>
      </c>
      <c r="J133" s="116">
        <v>278</v>
      </c>
      <c r="K133" s="118">
        <f>((I133-J133)/I133)</f>
        <v>0.31188118811881188</v>
      </c>
      <c r="M133" s="13">
        <v>2</v>
      </c>
      <c r="N133" s="38">
        <v>5.0999999999999996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72.91</v>
      </c>
      <c r="E134" s="11">
        <v>6.8</v>
      </c>
      <c r="F134" s="23">
        <v>333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321</v>
      </c>
      <c r="G135" s="17"/>
      <c r="H135" s="114">
        <v>11</v>
      </c>
      <c r="I135" s="116">
        <v>377</v>
      </c>
      <c r="J135" s="116">
        <v>133</v>
      </c>
      <c r="K135" s="118">
        <f>((I135-J135)/I135)</f>
        <v>0.64721485411140589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75.77</v>
      </c>
      <c r="E136" s="11">
        <v>6.6</v>
      </c>
      <c r="F136" s="23">
        <v>603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0.6097502972651605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590</v>
      </c>
      <c r="G137" s="17"/>
      <c r="M137" s="122" t="s">
        <v>44</v>
      </c>
      <c r="N137" s="123"/>
      <c r="O137" s="40">
        <f>(J122-J123)/J122</f>
        <v>0.47531992687385738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0.41811846689895471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-3.1936127744510975E-2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91.05</v>
      </c>
      <c r="E140" s="36"/>
      <c r="F140" s="37"/>
      <c r="G140" s="49"/>
      <c r="H140" s="50" t="s">
        <v>22</v>
      </c>
      <c r="I140" s="36">
        <v>555</v>
      </c>
      <c r="J140" s="36">
        <v>488</v>
      </c>
      <c r="K140" s="37">
        <f>I140-J140</f>
        <v>67</v>
      </c>
      <c r="M140" s="133" t="s">
        <v>54</v>
      </c>
      <c r="N140" s="134"/>
      <c r="O140" s="51">
        <f>(J121-J125)/J121</f>
        <v>0.87705112960761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72.75</v>
      </c>
      <c r="E141" s="36">
        <v>67.7</v>
      </c>
      <c r="F141" s="37">
        <v>93.06</v>
      </c>
      <c r="G141" s="52">
        <v>5.2</v>
      </c>
      <c r="H141" s="29" t="s">
        <v>26</v>
      </c>
      <c r="I141" s="38">
        <v>159</v>
      </c>
      <c r="J141" s="38">
        <v>144</v>
      </c>
      <c r="K141" s="37">
        <f t="shared" ref="K141" si="5"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79.650000000000006</v>
      </c>
      <c r="E142" s="36">
        <v>67.959999999999994</v>
      </c>
      <c r="F142" s="37">
        <v>85.33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72.55</v>
      </c>
      <c r="E143" s="36">
        <v>52.14</v>
      </c>
      <c r="F143" s="37">
        <v>71.88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56.77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91.33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405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407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408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409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406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ht="15" customHeight="1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4C22-6A5E-4B06-B1B5-93CD3D8BFF98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1124.1666666666667</v>
      </c>
    </row>
    <row r="7" spans="1:19" x14ac:dyDescent="0.25">
      <c r="A7" s="2"/>
      <c r="C7" s="9" t="s">
        <v>11</v>
      </c>
      <c r="D7" s="10"/>
      <c r="E7" s="10"/>
      <c r="F7" s="11">
        <v>799</v>
      </c>
      <c r="G7" s="12"/>
      <c r="H7" s="12"/>
      <c r="I7" s="12"/>
      <c r="J7" s="108">
        <f>AVERAGE(F7:I7)</f>
        <v>799</v>
      </c>
      <c r="K7" s="109"/>
      <c r="M7" s="8">
        <v>2</v>
      </c>
      <c r="N7" s="106">
        <v>9.8000000000000007</v>
      </c>
      <c r="O7" s="107"/>
      <c r="P7" s="2"/>
      <c r="R7" s="60" t="s">
        <v>22</v>
      </c>
      <c r="S7" s="141">
        <f>AVERAGE(J10,J67,J122)</f>
        <v>445.08333333333331</v>
      </c>
    </row>
    <row r="8" spans="1:19" x14ac:dyDescent="0.25">
      <c r="A8" s="2"/>
      <c r="C8" s="9" t="s">
        <v>12</v>
      </c>
      <c r="D8" s="10"/>
      <c r="E8" s="10"/>
      <c r="F8" s="11">
        <v>432</v>
      </c>
      <c r="G8" s="12"/>
      <c r="H8" s="12"/>
      <c r="I8" s="12"/>
      <c r="J8" s="108">
        <f t="shared" ref="J8:J13" si="0">AVERAGE(F8:I8)</f>
        <v>432</v>
      </c>
      <c r="K8" s="109"/>
      <c r="M8" s="8">
        <v>3</v>
      </c>
      <c r="N8" s="106">
        <v>8.1999999999999993</v>
      </c>
      <c r="O8" s="107"/>
      <c r="P8" s="2"/>
      <c r="R8" s="60" t="s">
        <v>26</v>
      </c>
      <c r="S8" s="142">
        <f>AVERAGE(J13,J70,J125)</f>
        <v>136.58333333333334</v>
      </c>
    </row>
    <row r="9" spans="1:19" x14ac:dyDescent="0.25">
      <c r="A9" s="2"/>
      <c r="C9" s="9" t="s">
        <v>13</v>
      </c>
      <c r="D9" s="11">
        <v>62.9</v>
      </c>
      <c r="E9" s="11">
        <v>7.7</v>
      </c>
      <c r="F9" s="11">
        <v>986</v>
      </c>
      <c r="G9" s="11">
        <v>1003</v>
      </c>
      <c r="H9" s="11">
        <v>1092</v>
      </c>
      <c r="I9" s="11">
        <v>1192</v>
      </c>
      <c r="J9" s="108">
        <f t="shared" si="0"/>
        <v>1068.25</v>
      </c>
      <c r="K9" s="109"/>
      <c r="M9" s="8">
        <v>4</v>
      </c>
      <c r="N9" s="106">
        <v>8.1</v>
      </c>
      <c r="O9" s="107"/>
      <c r="P9" s="2"/>
      <c r="R9" s="143" t="s">
        <v>623</v>
      </c>
      <c r="S9" s="144">
        <f>S6-S8</f>
        <v>987.58333333333337</v>
      </c>
    </row>
    <row r="10" spans="1:19" x14ac:dyDescent="0.25">
      <c r="A10" s="2"/>
      <c r="C10" s="9" t="s">
        <v>14</v>
      </c>
      <c r="D10" s="11">
        <v>57.48</v>
      </c>
      <c r="E10" s="11">
        <v>7.4</v>
      </c>
      <c r="F10" s="11">
        <v>407</v>
      </c>
      <c r="G10" s="11">
        <v>401</v>
      </c>
      <c r="H10" s="11">
        <v>361</v>
      </c>
      <c r="I10" s="11">
        <v>440</v>
      </c>
      <c r="J10" s="108">
        <f t="shared" si="0"/>
        <v>402.25</v>
      </c>
      <c r="K10" s="109"/>
      <c r="M10" s="8">
        <v>5</v>
      </c>
      <c r="N10" s="106">
        <v>9.9</v>
      </c>
      <c r="O10" s="107"/>
      <c r="P10" s="2"/>
      <c r="R10" s="143" t="s">
        <v>624</v>
      </c>
      <c r="S10" s="145">
        <f>S7-S8</f>
        <v>308.5</v>
      </c>
    </row>
    <row r="11" spans="1:19" ht="15.75" thickBot="1" x14ac:dyDescent="0.3">
      <c r="A11" s="2"/>
      <c r="C11" s="9" t="s">
        <v>15</v>
      </c>
      <c r="D11" s="11"/>
      <c r="E11" s="11"/>
      <c r="F11" s="11">
        <v>245</v>
      </c>
      <c r="G11" s="69">
        <v>242</v>
      </c>
      <c r="H11" s="69">
        <v>226</v>
      </c>
      <c r="I11" s="69">
        <v>231</v>
      </c>
      <c r="J11" s="108">
        <f t="shared" si="0"/>
        <v>236</v>
      </c>
      <c r="K11" s="109"/>
      <c r="M11" s="13">
        <v>6</v>
      </c>
      <c r="N11" s="110">
        <v>8.3000000000000007</v>
      </c>
      <c r="O11" s="111"/>
      <c r="P11" s="2"/>
      <c r="R11" s="146" t="s">
        <v>625</v>
      </c>
      <c r="S11" s="147">
        <f>S9/S6</f>
        <v>0.87850259451445512</v>
      </c>
    </row>
    <row r="12" spans="1:19" x14ac:dyDescent="0.25">
      <c r="A12" s="2"/>
      <c r="C12" s="9" t="s">
        <v>16</v>
      </c>
      <c r="D12" s="11"/>
      <c r="E12" s="11"/>
      <c r="F12" s="11">
        <v>118</v>
      </c>
      <c r="G12" s="69">
        <v>121</v>
      </c>
      <c r="H12" s="69">
        <v>125</v>
      </c>
      <c r="I12" s="69">
        <v>129</v>
      </c>
      <c r="J12" s="108">
        <f t="shared" si="0"/>
        <v>123.25</v>
      </c>
      <c r="K12" s="109"/>
      <c r="P12" s="2"/>
      <c r="R12" s="146" t="s">
        <v>626</v>
      </c>
      <c r="S12" s="148">
        <f>S10/S7</f>
        <v>0.69312862759782812</v>
      </c>
    </row>
    <row r="13" spans="1:19" ht="15.75" thickBot="1" x14ac:dyDescent="0.3">
      <c r="A13" s="2"/>
      <c r="C13" s="15" t="s">
        <v>17</v>
      </c>
      <c r="D13" s="16">
        <v>60.28</v>
      </c>
      <c r="E13" s="16">
        <v>7.1</v>
      </c>
      <c r="F13" s="16">
        <v>117</v>
      </c>
      <c r="G13" s="16">
        <v>123</v>
      </c>
      <c r="H13" s="16">
        <v>129</v>
      </c>
      <c r="I13" s="16">
        <v>130</v>
      </c>
      <c r="J13" s="112">
        <f t="shared" si="0"/>
        <v>124.75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21.23</v>
      </c>
      <c r="E16" s="11">
        <v>10.7</v>
      </c>
      <c r="F16" s="23">
        <v>1322</v>
      </c>
      <c r="G16" s="17"/>
      <c r="H16" s="24" t="s">
        <v>22</v>
      </c>
      <c r="I16" s="124">
        <v>4.49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61.24</v>
      </c>
      <c r="E17" s="11"/>
      <c r="F17" s="23">
        <v>110</v>
      </c>
      <c r="G17" s="17"/>
      <c r="H17" s="28" t="s">
        <v>26</v>
      </c>
      <c r="I17" s="126">
        <v>4.2</v>
      </c>
      <c r="J17" s="126"/>
      <c r="K17" s="127"/>
      <c r="M17" s="29">
        <v>7</v>
      </c>
      <c r="N17" s="30">
        <v>92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64.14</v>
      </c>
      <c r="E19" s="11"/>
      <c r="F19" s="23">
        <v>115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61.29</v>
      </c>
      <c r="E20" s="11"/>
      <c r="F20" s="23">
        <v>113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5.5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76.319999999999993</v>
      </c>
      <c r="E21" s="11"/>
      <c r="F21" s="23">
        <v>1416</v>
      </c>
      <c r="G21" s="17"/>
      <c r="H21" s="114">
        <v>1</v>
      </c>
      <c r="I21" s="116">
        <v>399</v>
      </c>
      <c r="J21" s="116">
        <v>291</v>
      </c>
      <c r="K21" s="118">
        <f>((I21-J21)/I21)</f>
        <v>0.27067669172932329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70.72</v>
      </c>
      <c r="E22" s="11">
        <v>7.2</v>
      </c>
      <c r="F22" s="23">
        <v>315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308</v>
      </c>
      <c r="G23" s="17"/>
      <c r="H23" s="114">
        <v>7</v>
      </c>
      <c r="I23" s="116">
        <v>222</v>
      </c>
      <c r="J23" s="116">
        <v>87</v>
      </c>
      <c r="K23" s="118">
        <f>((I23-J23)/I23)</f>
        <v>0.60810810810810811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77.3</v>
      </c>
      <c r="E24" s="11">
        <v>6.5</v>
      </c>
      <c r="F24" s="23">
        <v>635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0.62344956704891175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621</v>
      </c>
      <c r="G25" s="17"/>
      <c r="M25" s="122" t="s">
        <v>44</v>
      </c>
      <c r="N25" s="123"/>
      <c r="O25" s="40">
        <f>(J10-J11)/J10</f>
        <v>0.41330018645121192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0.4777542372881356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-1.2170385395537525E-2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91.75</v>
      </c>
      <c r="E28" s="36"/>
      <c r="F28" s="37"/>
      <c r="G28" s="49"/>
      <c r="H28" s="50" t="s">
        <v>22</v>
      </c>
      <c r="I28" s="36">
        <v>287</v>
      </c>
      <c r="J28" s="36">
        <v>242</v>
      </c>
      <c r="K28" s="37">
        <f>I28-J28</f>
        <v>45</v>
      </c>
      <c r="M28" s="133" t="s">
        <v>54</v>
      </c>
      <c r="N28" s="134"/>
      <c r="O28" s="51">
        <f>(J9-J13)/J9</f>
        <v>0.88322021998595834</v>
      </c>
      <c r="P28" s="2"/>
    </row>
    <row r="29" spans="1:16" ht="15.75" thickBot="1" x14ac:dyDescent="0.3">
      <c r="A29" s="2"/>
      <c r="B29" s="44"/>
      <c r="C29" s="48" t="s">
        <v>55</v>
      </c>
      <c r="D29" s="36">
        <v>72.55</v>
      </c>
      <c r="E29" s="36">
        <v>68.25</v>
      </c>
      <c r="F29" s="37">
        <v>94.07</v>
      </c>
      <c r="G29" s="52">
        <v>5.4</v>
      </c>
      <c r="H29" s="29" t="s">
        <v>26</v>
      </c>
      <c r="I29" s="38">
        <v>177</v>
      </c>
      <c r="J29" s="38">
        <v>163</v>
      </c>
      <c r="K29" s="37">
        <f t="shared" ref="K29" si="1">I29-J29</f>
        <v>14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78.05</v>
      </c>
      <c r="E30" s="36">
        <v>66.45</v>
      </c>
      <c r="F30" s="37">
        <v>85.14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77.849999999999994</v>
      </c>
      <c r="E31" s="36">
        <v>56.46</v>
      </c>
      <c r="F31" s="37">
        <v>72.52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52.45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91.7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410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411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412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413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414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 t="s">
        <v>415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776</v>
      </c>
      <c r="G64" s="12"/>
      <c r="H64" s="12"/>
      <c r="I64" s="12"/>
      <c r="J64" s="108">
        <f>AVERAGE(F64:I64)</f>
        <v>776</v>
      </c>
      <c r="K64" s="109"/>
      <c r="M64" s="8">
        <v>2</v>
      </c>
      <c r="N64" s="106">
        <v>9.1999999999999993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425</v>
      </c>
      <c r="G65" s="12"/>
      <c r="H65" s="12"/>
      <c r="I65" s="12"/>
      <c r="J65" s="108">
        <f t="shared" ref="J65:J70" si="2">AVERAGE(F65:I65)</f>
        <v>425</v>
      </c>
      <c r="K65" s="109"/>
      <c r="M65" s="8">
        <v>3</v>
      </c>
      <c r="N65" s="106">
        <v>8.8000000000000007</v>
      </c>
      <c r="O65" s="107"/>
      <c r="P65" s="2"/>
    </row>
    <row r="66" spans="1:16" ht="15" customHeight="1" x14ac:dyDescent="0.25">
      <c r="A66" s="2"/>
      <c r="C66" s="9" t="s">
        <v>13</v>
      </c>
      <c r="D66" s="11">
        <v>64.209999999999994</v>
      </c>
      <c r="E66" s="11">
        <v>7.9</v>
      </c>
      <c r="F66" s="11">
        <v>1157</v>
      </c>
      <c r="G66" s="11">
        <v>1124</v>
      </c>
      <c r="H66" s="11">
        <v>1029</v>
      </c>
      <c r="I66" s="11">
        <v>1051</v>
      </c>
      <c r="J66" s="108">
        <f t="shared" si="2"/>
        <v>1090.25</v>
      </c>
      <c r="K66" s="109"/>
      <c r="M66" s="8">
        <v>4</v>
      </c>
      <c r="N66" s="106">
        <v>7.4</v>
      </c>
      <c r="O66" s="107"/>
      <c r="P66" s="2"/>
    </row>
    <row r="67" spans="1:16" ht="15" customHeight="1" x14ac:dyDescent="0.25">
      <c r="A67" s="2"/>
      <c r="C67" s="9" t="s">
        <v>14</v>
      </c>
      <c r="D67" s="11">
        <v>63.46</v>
      </c>
      <c r="E67" s="11">
        <v>7.8</v>
      </c>
      <c r="F67" s="11">
        <v>451</v>
      </c>
      <c r="G67" s="11">
        <v>488</v>
      </c>
      <c r="H67" s="11">
        <v>499</v>
      </c>
      <c r="I67" s="11">
        <v>485</v>
      </c>
      <c r="J67" s="108">
        <f t="shared" si="2"/>
        <v>480.75</v>
      </c>
      <c r="K67" s="109"/>
      <c r="M67" s="8">
        <v>5</v>
      </c>
      <c r="N67" s="106">
        <v>7.8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285</v>
      </c>
      <c r="G68" s="69">
        <v>299</v>
      </c>
      <c r="H68" s="69">
        <v>317</v>
      </c>
      <c r="I68" s="69">
        <v>305</v>
      </c>
      <c r="J68" s="108">
        <f t="shared" si="2"/>
        <v>301.5</v>
      </c>
      <c r="K68" s="109"/>
      <c r="M68" s="13">
        <v>6</v>
      </c>
      <c r="N68" s="110">
        <v>7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138</v>
      </c>
      <c r="G69" s="69">
        <v>145</v>
      </c>
      <c r="H69" s="69">
        <v>149</v>
      </c>
      <c r="I69" s="69">
        <v>143</v>
      </c>
      <c r="J69" s="108">
        <f t="shared" si="2"/>
        <v>143.75</v>
      </c>
      <c r="K69" s="109"/>
      <c r="P69" s="2"/>
    </row>
    <row r="70" spans="1:16" ht="15.75" thickBot="1" x14ac:dyDescent="0.3">
      <c r="A70" s="2"/>
      <c r="C70" s="15" t="s">
        <v>17</v>
      </c>
      <c r="D70" s="16">
        <v>62</v>
      </c>
      <c r="E70" s="16">
        <v>7.2</v>
      </c>
      <c r="F70" s="16">
        <v>135</v>
      </c>
      <c r="G70" s="16">
        <v>149</v>
      </c>
      <c r="H70" s="16">
        <v>150</v>
      </c>
      <c r="I70" s="16">
        <v>141</v>
      </c>
      <c r="J70" s="112">
        <f t="shared" si="2"/>
        <v>143.75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11.83</v>
      </c>
      <c r="E73" s="11">
        <v>10.7</v>
      </c>
      <c r="F73" s="23">
        <v>1147</v>
      </c>
      <c r="G73" s="17"/>
      <c r="H73" s="24" t="s">
        <v>22</v>
      </c>
      <c r="I73" s="124">
        <v>4.93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61.05</v>
      </c>
      <c r="E74" s="11"/>
      <c r="F74" s="23">
        <v>137</v>
      </c>
      <c r="G74" s="17"/>
      <c r="H74" s="28" t="s">
        <v>26</v>
      </c>
      <c r="I74" s="126">
        <v>4.5999999999999996</v>
      </c>
      <c r="J74" s="126"/>
      <c r="K74" s="127"/>
      <c r="M74" s="29">
        <v>7</v>
      </c>
      <c r="N74" s="30">
        <v>120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62.35</v>
      </c>
      <c r="E76" s="11"/>
      <c r="F76" s="23">
        <v>132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60.69</v>
      </c>
      <c r="E77" s="11"/>
      <c r="F77" s="23">
        <v>138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5.5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76.55</v>
      </c>
      <c r="E78" s="11"/>
      <c r="F78" s="23">
        <v>1385</v>
      </c>
      <c r="G78" s="17"/>
      <c r="H78" s="114">
        <v>2</v>
      </c>
      <c r="I78" s="116">
        <v>484</v>
      </c>
      <c r="J78" s="116">
        <v>337</v>
      </c>
      <c r="K78" s="118">
        <f>((I78-J78)/I78)</f>
        <v>0.3037190082644628</v>
      </c>
      <c r="M78" s="13">
        <v>2</v>
      </c>
      <c r="N78" s="38">
        <v>5.4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71.95</v>
      </c>
      <c r="E79" s="11">
        <v>7</v>
      </c>
      <c r="F79" s="23">
        <v>296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269</v>
      </c>
      <c r="G80" s="17"/>
      <c r="H80" s="114">
        <v>8</v>
      </c>
      <c r="I80" s="116">
        <v>321</v>
      </c>
      <c r="J80" s="116">
        <v>209</v>
      </c>
      <c r="K80" s="118">
        <f>((I80-J80)/I80)</f>
        <v>0.34890965732087226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76.739999999999995</v>
      </c>
      <c r="E81" s="11">
        <v>6.4</v>
      </c>
      <c r="F81" s="23">
        <v>594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0.55904609034625086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557</v>
      </c>
      <c r="G82" s="17"/>
      <c r="M82" s="122" t="s">
        <v>44</v>
      </c>
      <c r="N82" s="123"/>
      <c r="O82" s="40">
        <f>(J67-J68)/J67</f>
        <v>0.37285491419656785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0.52321724709784412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0</v>
      </c>
      <c r="P84" s="2"/>
    </row>
    <row r="85" spans="1:16" ht="15.75" thickBot="1" x14ac:dyDescent="0.3">
      <c r="A85" s="2"/>
      <c r="B85" s="44"/>
      <c r="C85" s="48" t="s">
        <v>53</v>
      </c>
      <c r="D85" s="36">
        <v>91.75</v>
      </c>
      <c r="E85" s="36"/>
      <c r="F85" s="37"/>
      <c r="G85" s="49"/>
      <c r="H85" s="50" t="s">
        <v>22</v>
      </c>
      <c r="I85" s="36">
        <v>319</v>
      </c>
      <c r="J85" s="36">
        <v>268</v>
      </c>
      <c r="K85" s="37">
        <f>I85-J85</f>
        <v>51</v>
      </c>
      <c r="M85" s="133" t="s">
        <v>54</v>
      </c>
      <c r="N85" s="134"/>
      <c r="O85" s="51">
        <f>(J66-J70)/J66</f>
        <v>0.86814950699380877</v>
      </c>
      <c r="P85" s="2"/>
    </row>
    <row r="86" spans="1:16" ht="15.75" thickBot="1" x14ac:dyDescent="0.3">
      <c r="A86" s="2"/>
      <c r="B86" s="44"/>
      <c r="C86" s="48" t="s">
        <v>55</v>
      </c>
      <c r="D86" s="36">
        <v>72.650000000000006</v>
      </c>
      <c r="E86" s="36">
        <v>68.099999999999994</v>
      </c>
      <c r="F86" s="37">
        <v>93.74</v>
      </c>
      <c r="G86" s="52">
        <v>5.5</v>
      </c>
      <c r="H86" s="29" t="s">
        <v>26</v>
      </c>
      <c r="I86" s="38">
        <v>196</v>
      </c>
      <c r="J86" s="38">
        <v>179</v>
      </c>
      <c r="K86" s="37">
        <f t="shared" ref="K86" si="3"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78.099999999999994</v>
      </c>
      <c r="E87" s="36">
        <v>66.59</v>
      </c>
      <c r="F87" s="37">
        <v>85.26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77.75</v>
      </c>
      <c r="E88" s="36">
        <v>56.07</v>
      </c>
      <c r="F88" s="37">
        <v>72.12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416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420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417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418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 t="s">
        <v>419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790</v>
      </c>
      <c r="G119" s="12"/>
      <c r="H119" s="12"/>
      <c r="I119" s="12"/>
      <c r="J119" s="108">
        <f>AVERAGE(F119:I119)</f>
        <v>790</v>
      </c>
      <c r="K119" s="109"/>
      <c r="M119" s="8">
        <v>2</v>
      </c>
      <c r="N119" s="106">
        <v>8.9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440</v>
      </c>
      <c r="G120" s="12"/>
      <c r="H120" s="12"/>
      <c r="I120" s="12"/>
      <c r="J120" s="108">
        <f t="shared" ref="J120:J125" si="4">AVERAGE(F120:I120)</f>
        <v>440</v>
      </c>
      <c r="K120" s="109"/>
      <c r="M120" s="8">
        <v>3</v>
      </c>
      <c r="N120" s="106">
        <v>8.1999999999999993</v>
      </c>
      <c r="O120" s="107"/>
      <c r="P120" s="2"/>
    </row>
    <row r="121" spans="1:16" x14ac:dyDescent="0.25">
      <c r="A121" s="2"/>
      <c r="C121" s="9" t="s">
        <v>13</v>
      </c>
      <c r="D121" s="11">
        <v>63.26</v>
      </c>
      <c r="E121" s="11">
        <v>8.6999999999999993</v>
      </c>
      <c r="F121" s="11">
        <v>1214</v>
      </c>
      <c r="G121" s="11">
        <v>1191</v>
      </c>
      <c r="H121" s="11">
        <v>1230</v>
      </c>
      <c r="I121" s="11">
        <v>1221</v>
      </c>
      <c r="J121" s="108">
        <f t="shared" si="4"/>
        <v>1214</v>
      </c>
      <c r="K121" s="109"/>
      <c r="M121" s="8">
        <v>4</v>
      </c>
      <c r="N121" s="106">
        <v>7.2</v>
      </c>
      <c r="O121" s="107"/>
      <c r="P121" s="2"/>
    </row>
    <row r="122" spans="1:16" x14ac:dyDescent="0.25">
      <c r="A122" s="2"/>
      <c r="C122" s="9" t="s">
        <v>14</v>
      </c>
      <c r="D122" s="11">
        <v>61.83</v>
      </c>
      <c r="E122" s="11">
        <v>7.5</v>
      </c>
      <c r="F122" s="11">
        <v>452</v>
      </c>
      <c r="G122" s="11">
        <v>439</v>
      </c>
      <c r="H122" s="11">
        <v>464</v>
      </c>
      <c r="I122" s="11">
        <v>454</v>
      </c>
      <c r="J122" s="108">
        <f t="shared" si="4"/>
        <v>452.25</v>
      </c>
      <c r="K122" s="109"/>
      <c r="M122" s="8">
        <v>5</v>
      </c>
      <c r="N122" s="106">
        <v>7.1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301</v>
      </c>
      <c r="G123" s="69">
        <v>296</v>
      </c>
      <c r="H123" s="69">
        <v>285</v>
      </c>
      <c r="I123" s="69">
        <v>282</v>
      </c>
      <c r="J123" s="108">
        <f t="shared" si="4"/>
        <v>291</v>
      </c>
      <c r="K123" s="109"/>
      <c r="M123" s="13">
        <v>6</v>
      </c>
      <c r="N123" s="110">
        <v>7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145</v>
      </c>
      <c r="G124" s="69">
        <v>144</v>
      </c>
      <c r="H124" s="69">
        <v>142</v>
      </c>
      <c r="I124" s="69">
        <v>141</v>
      </c>
      <c r="J124" s="108">
        <f t="shared" si="4"/>
        <v>143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62.43</v>
      </c>
      <c r="E125" s="16">
        <v>7.9</v>
      </c>
      <c r="F125" s="16">
        <v>144</v>
      </c>
      <c r="G125" s="16">
        <v>142</v>
      </c>
      <c r="H125" s="16">
        <v>140</v>
      </c>
      <c r="I125" s="16">
        <v>139</v>
      </c>
      <c r="J125" s="112">
        <f t="shared" si="4"/>
        <v>141.25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11</v>
      </c>
      <c r="E128" s="11">
        <v>10</v>
      </c>
      <c r="F128" s="23">
        <v>1288</v>
      </c>
      <c r="G128" s="17"/>
      <c r="H128" s="24" t="s">
        <v>22</v>
      </c>
      <c r="I128" s="124">
        <v>4.49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66.64</v>
      </c>
      <c r="E129" s="11"/>
      <c r="F129" s="23">
        <v>135</v>
      </c>
      <c r="G129" s="17"/>
      <c r="H129" s="28" t="s">
        <v>26</v>
      </c>
      <c r="I129" s="126">
        <v>4.26</v>
      </c>
      <c r="J129" s="126"/>
      <c r="K129" s="127"/>
      <c r="M129" s="29">
        <v>6.9</v>
      </c>
      <c r="N129" s="30">
        <v>56</v>
      </c>
      <c r="O129" s="31">
        <v>0.05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65.97</v>
      </c>
      <c r="E131" s="11"/>
      <c r="F131" s="23">
        <v>133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64.94</v>
      </c>
      <c r="E132" s="11"/>
      <c r="F132" s="23">
        <v>134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75.400000000000006</v>
      </c>
      <c r="E133" s="11"/>
      <c r="F133" s="23">
        <v>1312</v>
      </c>
      <c r="G133" s="17"/>
      <c r="H133" s="114">
        <v>3</v>
      </c>
      <c r="I133" s="116">
        <v>450</v>
      </c>
      <c r="J133" s="116">
        <v>283</v>
      </c>
      <c r="K133" s="118">
        <f>((I133-J133)/I133)</f>
        <v>0.37111111111111111</v>
      </c>
      <c r="M133" s="13">
        <v>2</v>
      </c>
      <c r="N133" s="38">
        <v>6.1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 t="s">
        <v>421</v>
      </c>
      <c r="E134" s="11">
        <v>7.1</v>
      </c>
      <c r="F134" s="23">
        <v>282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270</v>
      </c>
      <c r="G135" s="17"/>
      <c r="H135" s="114">
        <v>12</v>
      </c>
      <c r="I135" s="116">
        <v>301</v>
      </c>
      <c r="J135" s="116">
        <v>126</v>
      </c>
      <c r="K135" s="118">
        <f>((I135-J135)/I135)</f>
        <v>0.58139534883720934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76.459999999999994</v>
      </c>
      <c r="E136" s="11">
        <v>6.6</v>
      </c>
      <c r="F136" s="23">
        <v>580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0.62747116968698513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569</v>
      </c>
      <c r="G137" s="17"/>
      <c r="M137" s="122" t="s">
        <v>44</v>
      </c>
      <c r="N137" s="123"/>
      <c r="O137" s="40">
        <f>(J122-J123)/J122</f>
        <v>0.35655058043117743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0.50859106529209619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1.2237762237762238E-2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319</v>
      </c>
      <c r="J140" s="36">
        <v>281</v>
      </c>
      <c r="K140" s="37">
        <f>I140-J140</f>
        <v>38</v>
      </c>
      <c r="M140" s="133" t="s">
        <v>54</v>
      </c>
      <c r="N140" s="134"/>
      <c r="O140" s="51">
        <f>(J121-J125)/J121</f>
        <v>0.88364909390444812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72.900000000000006</v>
      </c>
      <c r="E141" s="36">
        <v>68.45</v>
      </c>
      <c r="F141" s="37">
        <v>93.9</v>
      </c>
      <c r="G141" s="52">
        <v>5.3</v>
      </c>
      <c r="H141" s="29" t="s">
        <v>26</v>
      </c>
      <c r="I141" s="38">
        <v>149</v>
      </c>
      <c r="J141" s="38">
        <v>121</v>
      </c>
      <c r="K141" s="37">
        <f t="shared" ref="K141" si="5">I141-J141</f>
        <v>28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78.8</v>
      </c>
      <c r="E142" s="36">
        <v>67.02</v>
      </c>
      <c r="F142" s="37">
        <v>85.05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76.5</v>
      </c>
      <c r="E143" s="36">
        <v>55.05</v>
      </c>
      <c r="F143" s="37">
        <v>71.959999999999994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52.85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422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423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424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425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426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B42-A124-461C-AF6E-A97C6DB67850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1092.1666666666667</v>
      </c>
    </row>
    <row r="7" spans="1:19" x14ac:dyDescent="0.25">
      <c r="A7" s="2"/>
      <c r="C7" s="9" t="s">
        <v>11</v>
      </c>
      <c r="D7" s="10"/>
      <c r="E7" s="10"/>
      <c r="F7" s="11">
        <v>769</v>
      </c>
      <c r="G7" s="12"/>
      <c r="H7" s="12"/>
      <c r="I7" s="12"/>
      <c r="J7" s="108">
        <f>AVERAGE(F7:I7)</f>
        <v>769</v>
      </c>
      <c r="K7" s="109"/>
      <c r="M7" s="8">
        <v>2</v>
      </c>
      <c r="N7" s="106">
        <v>8.8000000000000007</v>
      </c>
      <c r="O7" s="107"/>
      <c r="P7" s="2"/>
      <c r="R7" s="60" t="s">
        <v>22</v>
      </c>
      <c r="S7" s="141">
        <f>AVERAGE(J10,J67,J122)</f>
        <v>437.91666666666669</v>
      </c>
    </row>
    <row r="8" spans="1:19" x14ac:dyDescent="0.25">
      <c r="A8" s="2"/>
      <c r="C8" s="9" t="s">
        <v>12</v>
      </c>
      <c r="D8" s="10"/>
      <c r="E8" s="10"/>
      <c r="F8" s="11">
        <v>432</v>
      </c>
      <c r="G8" s="12"/>
      <c r="H8" s="12"/>
      <c r="I8" s="12"/>
      <c r="J8" s="108">
        <f t="shared" ref="J8:J13" si="0">AVERAGE(F8:I8)</f>
        <v>432</v>
      </c>
      <c r="K8" s="109"/>
      <c r="M8" s="8">
        <v>3</v>
      </c>
      <c r="N8" s="106">
        <v>8.1</v>
      </c>
      <c r="O8" s="107"/>
      <c r="P8" s="2"/>
      <c r="R8" s="60" t="s">
        <v>26</v>
      </c>
      <c r="S8" s="142">
        <f>AVERAGE(J13,J70,J125)</f>
        <v>133.75</v>
      </c>
    </row>
    <row r="9" spans="1:19" x14ac:dyDescent="0.25">
      <c r="A9" s="2"/>
      <c r="C9" s="9" t="s">
        <v>13</v>
      </c>
      <c r="D9" s="11">
        <v>63.61</v>
      </c>
      <c r="E9" s="11">
        <v>8</v>
      </c>
      <c r="F9" s="11">
        <v>1144</v>
      </c>
      <c r="G9" s="11">
        <v>1150</v>
      </c>
      <c r="H9" s="11">
        <v>1161</v>
      </c>
      <c r="I9" s="11">
        <v>1149</v>
      </c>
      <c r="J9" s="108">
        <f t="shared" si="0"/>
        <v>1151</v>
      </c>
      <c r="K9" s="109"/>
      <c r="M9" s="8">
        <v>4</v>
      </c>
      <c r="N9" s="106">
        <v>7.3</v>
      </c>
      <c r="O9" s="107"/>
      <c r="P9" s="2"/>
      <c r="R9" s="143" t="s">
        <v>623</v>
      </c>
      <c r="S9" s="144">
        <f>S6-S8</f>
        <v>958.41666666666674</v>
      </c>
    </row>
    <row r="10" spans="1:19" x14ac:dyDescent="0.25">
      <c r="A10" s="2"/>
      <c r="C10" s="9" t="s">
        <v>14</v>
      </c>
      <c r="D10" s="11">
        <v>61.81</v>
      </c>
      <c r="E10" s="11">
        <v>7.4</v>
      </c>
      <c r="F10" s="11">
        <v>477</v>
      </c>
      <c r="G10" s="11">
        <v>471</v>
      </c>
      <c r="H10" s="11">
        <v>490</v>
      </c>
      <c r="I10" s="11">
        <v>471</v>
      </c>
      <c r="J10" s="108">
        <f t="shared" si="0"/>
        <v>477.25</v>
      </c>
      <c r="K10" s="109"/>
      <c r="M10" s="8">
        <v>5</v>
      </c>
      <c r="N10" s="106">
        <v>7.3</v>
      </c>
      <c r="O10" s="107"/>
      <c r="P10" s="2"/>
      <c r="R10" s="143" t="s">
        <v>624</v>
      </c>
      <c r="S10" s="145">
        <f>S7-S8</f>
        <v>304.16666666666669</v>
      </c>
    </row>
    <row r="11" spans="1:19" ht="15.75" thickBot="1" x14ac:dyDescent="0.3">
      <c r="A11" s="2"/>
      <c r="C11" s="9" t="s">
        <v>15</v>
      </c>
      <c r="D11" s="11"/>
      <c r="E11" s="11"/>
      <c r="F11" s="11">
        <v>259</v>
      </c>
      <c r="G11" s="69">
        <v>266</v>
      </c>
      <c r="H11" s="69">
        <v>255</v>
      </c>
      <c r="I11" s="69">
        <v>265</v>
      </c>
      <c r="J11" s="108">
        <f t="shared" si="0"/>
        <v>261.25</v>
      </c>
      <c r="K11" s="109"/>
      <c r="M11" s="13">
        <v>6</v>
      </c>
      <c r="N11" s="110">
        <v>7</v>
      </c>
      <c r="O11" s="111"/>
      <c r="P11" s="2"/>
      <c r="R11" s="146" t="s">
        <v>625</v>
      </c>
      <c r="S11" s="147">
        <f>S9/S6</f>
        <v>0.87753700595147266</v>
      </c>
    </row>
    <row r="12" spans="1:19" x14ac:dyDescent="0.25">
      <c r="A12" s="2"/>
      <c r="C12" s="9" t="s">
        <v>16</v>
      </c>
      <c r="D12" s="11"/>
      <c r="E12" s="11"/>
      <c r="F12" s="11">
        <v>141</v>
      </c>
      <c r="G12" s="69">
        <v>154</v>
      </c>
      <c r="H12" s="69">
        <v>142</v>
      </c>
      <c r="I12" s="69">
        <v>135</v>
      </c>
      <c r="J12" s="108">
        <f t="shared" si="0"/>
        <v>143</v>
      </c>
      <c r="K12" s="109"/>
      <c r="P12" s="2"/>
      <c r="R12" s="146" t="s">
        <v>626</v>
      </c>
      <c r="S12" s="148">
        <f>S10/S7</f>
        <v>0.69457659372026648</v>
      </c>
    </row>
    <row r="13" spans="1:19" ht="15.75" thickBot="1" x14ac:dyDescent="0.3">
      <c r="A13" s="2"/>
      <c r="C13" s="15" t="s">
        <v>17</v>
      </c>
      <c r="D13" s="16">
        <v>60.72</v>
      </c>
      <c r="E13" s="16">
        <v>7.2</v>
      </c>
      <c r="F13" s="16">
        <v>149</v>
      </c>
      <c r="G13" s="16">
        <v>146</v>
      </c>
      <c r="H13" s="16">
        <v>153</v>
      </c>
      <c r="I13" s="16">
        <v>144</v>
      </c>
      <c r="J13" s="112">
        <f t="shared" si="0"/>
        <v>148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14.74</v>
      </c>
      <c r="E16" s="11">
        <v>10.6</v>
      </c>
      <c r="F16" s="23">
        <v>1269</v>
      </c>
      <c r="G16" s="17"/>
      <c r="H16" s="24" t="s">
        <v>22</v>
      </c>
      <c r="I16" s="124">
        <v>5.94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66.010000000000005</v>
      </c>
      <c r="E17" s="11"/>
      <c r="F17" s="23">
        <v>141</v>
      </c>
      <c r="G17" s="17"/>
      <c r="H17" s="28" t="s">
        <v>26</v>
      </c>
      <c r="I17" s="126">
        <v>5.83</v>
      </c>
      <c r="J17" s="126"/>
      <c r="K17" s="127"/>
      <c r="M17" s="29">
        <v>6.9</v>
      </c>
      <c r="N17" s="30">
        <v>71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67.22</v>
      </c>
      <c r="E19" s="11"/>
      <c r="F19" s="23">
        <v>133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64.36</v>
      </c>
      <c r="E20" s="11"/>
      <c r="F20" s="23">
        <v>151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74.739999999999995</v>
      </c>
      <c r="E21" s="11"/>
      <c r="F21" s="23">
        <v>1441</v>
      </c>
      <c r="G21" s="17"/>
      <c r="H21" s="114">
        <v>4</v>
      </c>
      <c r="I21" s="116">
        <v>505</v>
      </c>
      <c r="J21" s="116">
        <v>244</v>
      </c>
      <c r="K21" s="118">
        <f>((I21-J21)/I21)</f>
        <v>0.51683168316831685</v>
      </c>
      <c r="M21" s="13">
        <v>2</v>
      </c>
      <c r="N21" s="38">
        <v>5.0999999999999996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74.459999999999994</v>
      </c>
      <c r="E22" s="11">
        <v>7</v>
      </c>
      <c r="F22" s="23">
        <v>355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368</v>
      </c>
      <c r="G23" s="17"/>
      <c r="H23" s="114">
        <v>5</v>
      </c>
      <c r="I23" s="116">
        <v>333</v>
      </c>
      <c r="J23" s="116">
        <v>276</v>
      </c>
      <c r="K23" s="118">
        <f>((I23-J23)/I23)</f>
        <v>0.17117117117117117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77.03</v>
      </c>
      <c r="E24" s="11">
        <v>6.7</v>
      </c>
      <c r="F24" s="23">
        <v>803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0.58536055603822768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816</v>
      </c>
      <c r="G25" s="17"/>
      <c r="M25" s="122" t="s">
        <v>44</v>
      </c>
      <c r="N25" s="123"/>
      <c r="O25" s="40">
        <f>(J10-J11)/J10</f>
        <v>0.4525929806181247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0.45263157894736844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-3.4965034965034968E-2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90.79</v>
      </c>
      <c r="E28" s="36"/>
      <c r="F28" s="37"/>
      <c r="G28" s="49"/>
      <c r="H28" s="50" t="s">
        <v>22</v>
      </c>
      <c r="I28" s="36">
        <v>470</v>
      </c>
      <c r="J28" s="36">
        <v>422</v>
      </c>
      <c r="K28" s="37">
        <f>I28-J28</f>
        <v>48</v>
      </c>
      <c r="M28" s="133" t="s">
        <v>54</v>
      </c>
      <c r="N28" s="134"/>
      <c r="O28" s="51">
        <f>(J9-J13)/J9</f>
        <v>0.87141615986099041</v>
      </c>
      <c r="P28" s="2"/>
    </row>
    <row r="29" spans="1:16" ht="15.75" thickBot="1" x14ac:dyDescent="0.3">
      <c r="A29" s="2"/>
      <c r="B29" s="44"/>
      <c r="C29" s="48" t="s">
        <v>55</v>
      </c>
      <c r="D29" s="36">
        <v>73.05</v>
      </c>
      <c r="E29" s="36">
        <v>68</v>
      </c>
      <c r="F29" s="37">
        <v>93.09</v>
      </c>
      <c r="G29" s="52">
        <v>5.3</v>
      </c>
      <c r="H29" s="29" t="s">
        <v>26</v>
      </c>
      <c r="I29" s="38">
        <v>233</v>
      </c>
      <c r="J29" s="38">
        <v>214</v>
      </c>
      <c r="K29" s="37">
        <f t="shared" ref="K29" si="1">I29-J29</f>
        <v>19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80.599999999999994</v>
      </c>
      <c r="E30" s="36">
        <v>68.55</v>
      </c>
      <c r="F30" s="37">
        <v>85.06</v>
      </c>
      <c r="P30" s="2"/>
    </row>
    <row r="31" spans="1:16" ht="15" customHeight="1" x14ac:dyDescent="0.25">
      <c r="A31" s="2"/>
      <c r="B31" s="44"/>
      <c r="C31" s="48" t="s">
        <v>57</v>
      </c>
      <c r="D31" s="36">
        <v>74.849999999999994</v>
      </c>
      <c r="E31" s="36">
        <v>54.4</v>
      </c>
      <c r="F31" s="37">
        <v>72.680000000000007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56.61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90.81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427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ht="15" customHeight="1" x14ac:dyDescent="0.25">
      <c r="A42" s="2"/>
      <c r="C42" s="128" t="s">
        <v>430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ht="15" customHeight="1" x14ac:dyDescent="0.25">
      <c r="A43" s="2"/>
      <c r="C43" s="128" t="s">
        <v>431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428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429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778</v>
      </c>
      <c r="G64" s="12"/>
      <c r="H64" s="12"/>
      <c r="I64" s="12"/>
      <c r="J64" s="108">
        <f>AVERAGE(F64:I64)</f>
        <v>778</v>
      </c>
      <c r="K64" s="109"/>
      <c r="M64" s="8">
        <v>2</v>
      </c>
      <c r="N64" s="106">
        <v>8.9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421</v>
      </c>
      <c r="G65" s="12"/>
      <c r="H65" s="12"/>
      <c r="I65" s="12"/>
      <c r="J65" s="108">
        <f t="shared" ref="J65:J70" si="2">AVERAGE(F65:I65)</f>
        <v>421</v>
      </c>
      <c r="K65" s="109"/>
      <c r="M65" s="8">
        <v>3</v>
      </c>
      <c r="N65" s="106">
        <v>8.8000000000000007</v>
      </c>
      <c r="O65" s="107"/>
      <c r="P65" s="2"/>
    </row>
    <row r="66" spans="1:16" ht="15" customHeight="1" x14ac:dyDescent="0.25">
      <c r="A66" s="2"/>
      <c r="C66" s="9" t="s">
        <v>13</v>
      </c>
      <c r="D66" s="11">
        <v>63.06</v>
      </c>
      <c r="E66" s="11">
        <v>8.5</v>
      </c>
      <c r="F66" s="11">
        <v>1137</v>
      </c>
      <c r="G66" s="11">
        <v>1126</v>
      </c>
      <c r="H66" s="11">
        <v>1119</v>
      </c>
      <c r="I66" s="11">
        <v>1110</v>
      </c>
      <c r="J66" s="108">
        <f t="shared" si="2"/>
        <v>1123</v>
      </c>
      <c r="K66" s="109"/>
      <c r="M66" s="8">
        <v>4</v>
      </c>
      <c r="N66" s="106">
        <v>7.3</v>
      </c>
      <c r="O66" s="107"/>
      <c r="P66" s="2"/>
    </row>
    <row r="67" spans="1:16" ht="15" customHeight="1" x14ac:dyDescent="0.25">
      <c r="A67" s="2"/>
      <c r="C67" s="9" t="s">
        <v>14</v>
      </c>
      <c r="D67" s="11">
        <v>61.18</v>
      </c>
      <c r="E67" s="11">
        <v>7.6</v>
      </c>
      <c r="F67" s="11">
        <v>481</v>
      </c>
      <c r="G67" s="11">
        <v>474</v>
      </c>
      <c r="H67" s="11">
        <v>464</v>
      </c>
      <c r="I67" s="11">
        <v>449</v>
      </c>
      <c r="J67" s="108">
        <f t="shared" si="2"/>
        <v>467</v>
      </c>
      <c r="K67" s="109"/>
      <c r="M67" s="8">
        <v>5</v>
      </c>
      <c r="N67" s="106">
        <v>7.9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269</v>
      </c>
      <c r="G68" s="69">
        <v>271</v>
      </c>
      <c r="H68" s="69">
        <v>266</v>
      </c>
      <c r="I68" s="69">
        <v>246</v>
      </c>
      <c r="J68" s="108">
        <f t="shared" si="2"/>
        <v>263</v>
      </c>
      <c r="K68" s="109"/>
      <c r="M68" s="13">
        <v>6</v>
      </c>
      <c r="N68" s="110">
        <v>7.5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139</v>
      </c>
      <c r="G69" s="69">
        <v>149</v>
      </c>
      <c r="H69" s="69">
        <v>122</v>
      </c>
      <c r="I69" s="69">
        <v>120</v>
      </c>
      <c r="J69" s="108">
        <f t="shared" si="2"/>
        <v>132.5</v>
      </c>
      <c r="K69" s="109"/>
      <c r="P69" s="2"/>
    </row>
    <row r="70" spans="1:16" ht="15.75" thickBot="1" x14ac:dyDescent="0.3">
      <c r="A70" s="2"/>
      <c r="C70" s="15" t="s">
        <v>17</v>
      </c>
      <c r="D70" s="16">
        <v>61.04</v>
      </c>
      <c r="E70" s="16">
        <v>7.2</v>
      </c>
      <c r="F70" s="16">
        <v>146</v>
      </c>
      <c r="G70" s="16">
        <v>143</v>
      </c>
      <c r="H70" s="16">
        <v>129</v>
      </c>
      <c r="I70" s="16">
        <v>123</v>
      </c>
      <c r="J70" s="112">
        <f t="shared" si="2"/>
        <v>135.25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19.71</v>
      </c>
      <c r="E73" s="11">
        <v>10.7</v>
      </c>
      <c r="F73" s="23">
        <v>1422</v>
      </c>
      <c r="G73" s="17"/>
      <c r="H73" s="24" t="s">
        <v>22</v>
      </c>
      <c r="I73" s="124">
        <v>5.72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69.05</v>
      </c>
      <c r="E74" s="11"/>
      <c r="F74" s="23">
        <v>148</v>
      </c>
      <c r="G74" s="17"/>
      <c r="H74" s="28" t="s">
        <v>26</v>
      </c>
      <c r="I74" s="126">
        <v>5.15</v>
      </c>
      <c r="J74" s="126"/>
      <c r="K74" s="127"/>
      <c r="M74" s="29">
        <v>6.8</v>
      </c>
      <c r="N74" s="30">
        <v>69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64.55</v>
      </c>
      <c r="E76" s="11"/>
      <c r="F76" s="23">
        <v>133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62.05</v>
      </c>
      <c r="E77" s="11"/>
      <c r="F77" s="23">
        <v>124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5.0999999999999996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73.39</v>
      </c>
      <c r="E78" s="11"/>
      <c r="F78" s="23">
        <v>1503</v>
      </c>
      <c r="G78" s="17"/>
      <c r="H78" s="114">
        <v>11</v>
      </c>
      <c r="I78" s="116">
        <v>416</v>
      </c>
      <c r="J78" s="116">
        <v>112</v>
      </c>
      <c r="K78" s="118">
        <f>((I78-J78)/I78)</f>
        <v>0.73076923076923073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73.069999999999993</v>
      </c>
      <c r="E79" s="11">
        <v>7.1</v>
      </c>
      <c r="F79" s="23">
        <v>344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339</v>
      </c>
      <c r="G80" s="17"/>
      <c r="H80" s="114">
        <v>13</v>
      </c>
      <c r="I80" s="116">
        <v>236</v>
      </c>
      <c r="J80" s="116">
        <v>123</v>
      </c>
      <c r="K80" s="118">
        <f>((I80-J80)/I80)</f>
        <v>0.4788135593220339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77.33</v>
      </c>
      <c r="E81" s="11">
        <v>6.8</v>
      </c>
      <c r="F81" s="23">
        <v>787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0.58414959928762245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772</v>
      </c>
      <c r="G82" s="17"/>
      <c r="M82" s="122" t="s">
        <v>44</v>
      </c>
      <c r="N82" s="123"/>
      <c r="O82" s="40">
        <f>(J67-J68)/J67</f>
        <v>0.43683083511777304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0.49619771863117873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-2.0754716981132074E-2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91.07</v>
      </c>
      <c r="E85" s="36"/>
      <c r="F85" s="37"/>
      <c r="G85" s="49"/>
      <c r="H85" s="50" t="s">
        <v>22</v>
      </c>
      <c r="I85" s="36">
        <v>492</v>
      </c>
      <c r="J85" s="36">
        <v>444</v>
      </c>
      <c r="K85" s="37">
        <f>I85-J85</f>
        <v>48</v>
      </c>
      <c r="M85" s="133" t="s">
        <v>54</v>
      </c>
      <c r="N85" s="134"/>
      <c r="O85" s="51">
        <f>(J66-J70)/J66</f>
        <v>0.87956366874443459</v>
      </c>
      <c r="P85" s="2"/>
    </row>
    <row r="86" spans="1:16" ht="15.75" thickBot="1" x14ac:dyDescent="0.3">
      <c r="A86" s="2"/>
      <c r="B86" s="44"/>
      <c r="C86" s="48" t="s">
        <v>55</v>
      </c>
      <c r="D86" s="36">
        <v>72.650000000000006</v>
      </c>
      <c r="E86" s="36">
        <v>67.66</v>
      </c>
      <c r="F86" s="37">
        <v>93.14</v>
      </c>
      <c r="G86" s="52">
        <v>5.0999999999999996</v>
      </c>
      <c r="H86" s="29" t="s">
        <v>26</v>
      </c>
      <c r="I86" s="38">
        <v>207</v>
      </c>
      <c r="J86" s="38">
        <v>192</v>
      </c>
      <c r="K86" s="37">
        <f t="shared" ref="K86" si="3">I86-J86</f>
        <v>15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77.150000000000006</v>
      </c>
      <c r="E87" s="36">
        <v>64.89</v>
      </c>
      <c r="F87" s="37">
        <v>84.11</v>
      </c>
      <c r="P87" s="2"/>
    </row>
    <row r="88" spans="1:16" ht="15" customHeight="1" x14ac:dyDescent="0.25">
      <c r="A88" s="2"/>
      <c r="B88" s="44"/>
      <c r="C88" s="48" t="s">
        <v>57</v>
      </c>
      <c r="D88" s="36">
        <v>70.849999999999994</v>
      </c>
      <c r="E88" s="36">
        <v>51.27</v>
      </c>
      <c r="F88" s="37">
        <v>72.37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56.67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90.69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432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435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436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434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433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765</v>
      </c>
      <c r="G119" s="12"/>
      <c r="H119" s="12"/>
      <c r="I119" s="12"/>
      <c r="J119" s="108">
        <f>AVERAGE(F119:I119)</f>
        <v>765</v>
      </c>
      <c r="K119" s="109"/>
      <c r="M119" s="8">
        <v>2</v>
      </c>
      <c r="N119" s="106">
        <v>8.8000000000000007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435</v>
      </c>
      <c r="G120" s="12"/>
      <c r="H120" s="12"/>
      <c r="I120" s="12"/>
      <c r="J120" s="108">
        <f t="shared" ref="J120:J125" si="4">AVERAGE(F120:I120)</f>
        <v>435</v>
      </c>
      <c r="K120" s="109"/>
      <c r="M120" s="8">
        <v>3</v>
      </c>
      <c r="N120" s="106">
        <v>8.4</v>
      </c>
      <c r="O120" s="107"/>
      <c r="P120" s="2"/>
    </row>
    <row r="121" spans="1:16" x14ac:dyDescent="0.25">
      <c r="A121" s="2"/>
      <c r="C121" s="9" t="s">
        <v>13</v>
      </c>
      <c r="D121" s="11">
        <v>62.64</v>
      </c>
      <c r="E121" s="11">
        <v>9.1</v>
      </c>
      <c r="F121" s="11">
        <v>974</v>
      </c>
      <c r="G121" s="11">
        <v>991</v>
      </c>
      <c r="H121" s="11">
        <v>1016</v>
      </c>
      <c r="I121" s="11">
        <v>1029</v>
      </c>
      <c r="J121" s="108">
        <f t="shared" si="4"/>
        <v>1002.5</v>
      </c>
      <c r="K121" s="109"/>
      <c r="M121" s="8">
        <v>4</v>
      </c>
      <c r="N121" s="106">
        <v>8.1999999999999993</v>
      </c>
      <c r="O121" s="107"/>
      <c r="P121" s="2"/>
    </row>
    <row r="122" spans="1:16" x14ac:dyDescent="0.25">
      <c r="A122" s="2"/>
      <c r="C122" s="9" t="s">
        <v>14</v>
      </c>
      <c r="D122" s="11">
        <v>60.08</v>
      </c>
      <c r="E122" s="11">
        <v>7.8</v>
      </c>
      <c r="F122" s="11">
        <v>315</v>
      </c>
      <c r="G122" s="11">
        <v>330</v>
      </c>
      <c r="H122" s="11">
        <v>409</v>
      </c>
      <c r="I122" s="11">
        <v>424</v>
      </c>
      <c r="J122" s="108">
        <f t="shared" si="4"/>
        <v>369.5</v>
      </c>
      <c r="K122" s="109"/>
      <c r="M122" s="8">
        <v>5</v>
      </c>
      <c r="N122" s="106">
        <v>7.6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143</v>
      </c>
      <c r="G123" s="69">
        <v>161</v>
      </c>
      <c r="H123" s="69">
        <v>192</v>
      </c>
      <c r="I123" s="69">
        <v>205</v>
      </c>
      <c r="J123" s="108">
        <f t="shared" si="4"/>
        <v>175.25</v>
      </c>
      <c r="K123" s="109"/>
      <c r="M123" s="13">
        <v>6</v>
      </c>
      <c r="N123" s="110">
        <v>7.5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101</v>
      </c>
      <c r="G124" s="69">
        <v>102</v>
      </c>
      <c r="H124" s="69">
        <v>134</v>
      </c>
      <c r="I124" s="69">
        <v>132</v>
      </c>
      <c r="J124" s="108">
        <f t="shared" si="4"/>
        <v>117.25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59.89</v>
      </c>
      <c r="E125" s="16">
        <v>7.5</v>
      </c>
      <c r="F125" s="16">
        <v>106</v>
      </c>
      <c r="G125" s="16">
        <v>104</v>
      </c>
      <c r="H125" s="16">
        <v>132</v>
      </c>
      <c r="I125" s="16">
        <v>130</v>
      </c>
      <c r="J125" s="112">
        <f t="shared" si="4"/>
        <v>118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9.3699999999999992</v>
      </c>
      <c r="E128" s="11">
        <v>10.4</v>
      </c>
      <c r="F128" s="23">
        <v>1020</v>
      </c>
      <c r="G128" s="17"/>
      <c r="H128" s="24" t="s">
        <v>22</v>
      </c>
      <c r="I128" s="124">
        <v>4.26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65.959999999999994</v>
      </c>
      <c r="E129" s="11"/>
      <c r="F129" s="23">
        <v>119</v>
      </c>
      <c r="G129" s="17"/>
      <c r="H129" s="28" t="s">
        <v>26</v>
      </c>
      <c r="I129" s="126">
        <v>3.92</v>
      </c>
      <c r="J129" s="126"/>
      <c r="K129" s="127"/>
      <c r="M129" s="29">
        <v>6.9</v>
      </c>
      <c r="N129" s="30">
        <v>45</v>
      </c>
      <c r="O129" s="31">
        <v>0.02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64.52</v>
      </c>
      <c r="E131" s="11"/>
      <c r="F131" s="23">
        <v>116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64</v>
      </c>
      <c r="E132" s="11"/>
      <c r="F132" s="23">
        <v>114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74.45</v>
      </c>
      <c r="E133" s="11"/>
      <c r="F133" s="23">
        <v>1585</v>
      </c>
      <c r="G133" s="17"/>
      <c r="H133" s="114">
        <v>1</v>
      </c>
      <c r="I133" s="116">
        <v>319</v>
      </c>
      <c r="J133" s="116">
        <v>140</v>
      </c>
      <c r="K133" s="118">
        <f>((I133-J133)/I133)</f>
        <v>0.56112852664576807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73.75</v>
      </c>
      <c r="E134" s="11">
        <v>7.2</v>
      </c>
      <c r="F134" s="23">
        <v>380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367</v>
      </c>
      <c r="G135" s="17"/>
      <c r="H135" s="114">
        <v>7</v>
      </c>
      <c r="I135" s="116">
        <v>192</v>
      </c>
      <c r="J135" s="116">
        <v>102</v>
      </c>
      <c r="K135" s="118">
        <f>((I135-J135)/I135)</f>
        <v>0.46875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76.86</v>
      </c>
      <c r="E136" s="11">
        <v>6.7</v>
      </c>
      <c r="F136" s="23">
        <v>798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0.63142144638403985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783</v>
      </c>
      <c r="G137" s="17"/>
      <c r="M137" s="122" t="s">
        <v>44</v>
      </c>
      <c r="N137" s="123"/>
      <c r="O137" s="40">
        <f>(J122-J123)/J122</f>
        <v>0.52571041948579156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0.33095577746077032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-6.3965884861407248E-3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292</v>
      </c>
      <c r="J140" s="36">
        <v>262</v>
      </c>
      <c r="K140" s="37">
        <f>I140-J140</f>
        <v>30</v>
      </c>
      <c r="M140" s="133" t="s">
        <v>54</v>
      </c>
      <c r="N140" s="134"/>
      <c r="O140" s="51">
        <f>(J121-J125)/J121</f>
        <v>0.88229426433915215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72.95</v>
      </c>
      <c r="E141" s="36">
        <v>68.349999999999994</v>
      </c>
      <c r="F141" s="37">
        <v>93.69</v>
      </c>
      <c r="G141" s="52">
        <v>5.3</v>
      </c>
      <c r="H141" s="29" t="s">
        <v>26</v>
      </c>
      <c r="I141" s="38">
        <v>102</v>
      </c>
      <c r="J141" s="38">
        <v>87</v>
      </c>
      <c r="K141" s="37">
        <f t="shared" ref="K141" si="5"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78.2</v>
      </c>
      <c r="E142" s="36">
        <v>65.650000000000006</v>
      </c>
      <c r="F142" s="37">
        <v>83.95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74.25</v>
      </c>
      <c r="E143" s="36">
        <v>53.54</v>
      </c>
      <c r="F143" s="37">
        <v>72.11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52.85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437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438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439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440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441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9B1C-84A3-438F-B885-A8EFB7C2ADFD}">
  <sheetPr codeName="Sheet17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1097.0833333333333</v>
      </c>
    </row>
    <row r="7" spans="1:19" x14ac:dyDescent="0.25">
      <c r="A7" s="2"/>
      <c r="C7" s="9" t="s">
        <v>11</v>
      </c>
      <c r="D7" s="10"/>
      <c r="E7" s="10"/>
      <c r="F7" s="11">
        <v>777</v>
      </c>
      <c r="G7" s="12"/>
      <c r="H7" s="12"/>
      <c r="I7" s="12"/>
      <c r="J7" s="108">
        <f>AVERAGE(F7:I7)</f>
        <v>777</v>
      </c>
      <c r="K7" s="109"/>
      <c r="M7" s="8">
        <v>2</v>
      </c>
      <c r="N7" s="106">
        <v>9.1</v>
      </c>
      <c r="O7" s="107"/>
      <c r="P7" s="2"/>
      <c r="R7" s="60" t="s">
        <v>22</v>
      </c>
      <c r="S7" s="141">
        <f>AVERAGE(J10,J67,J122)</f>
        <v>959.25</v>
      </c>
    </row>
    <row r="8" spans="1:19" x14ac:dyDescent="0.25">
      <c r="A8" s="2"/>
      <c r="C8" s="9" t="s">
        <v>12</v>
      </c>
      <c r="D8" s="10"/>
      <c r="E8" s="10"/>
      <c r="F8" s="11">
        <v>471</v>
      </c>
      <c r="G8" s="12"/>
      <c r="H8" s="12"/>
      <c r="I8" s="12"/>
      <c r="J8" s="108">
        <f t="shared" ref="J8:J13" si="0">AVERAGE(F8:I8)</f>
        <v>471</v>
      </c>
      <c r="K8" s="109"/>
      <c r="M8" s="8">
        <v>3</v>
      </c>
      <c r="N8" s="106">
        <v>8.8000000000000007</v>
      </c>
      <c r="O8" s="107"/>
      <c r="P8" s="2"/>
      <c r="R8" s="60" t="s">
        <v>26</v>
      </c>
      <c r="S8" s="142">
        <f>AVERAGE(J13,J70,J125)</f>
        <v>299</v>
      </c>
    </row>
    <row r="9" spans="1:19" x14ac:dyDescent="0.25">
      <c r="A9" s="2"/>
      <c r="C9" s="9" t="s">
        <v>13</v>
      </c>
      <c r="D9" s="11">
        <v>60.61</v>
      </c>
      <c r="E9" s="11">
        <v>8.8000000000000007</v>
      </c>
      <c r="F9" s="11">
        <v>1259</v>
      </c>
      <c r="G9" s="11">
        <v>1238</v>
      </c>
      <c r="H9" s="11">
        <v>1119</v>
      </c>
      <c r="I9" s="11">
        <v>1077</v>
      </c>
      <c r="J9" s="108">
        <f t="shared" si="0"/>
        <v>1173.25</v>
      </c>
      <c r="K9" s="109"/>
      <c r="M9" s="8">
        <v>4</v>
      </c>
      <c r="N9" s="106">
        <v>8.6999999999999993</v>
      </c>
      <c r="O9" s="107"/>
      <c r="P9" s="2"/>
      <c r="R9" s="143" t="s">
        <v>623</v>
      </c>
      <c r="S9" s="144">
        <f>S6-S8</f>
        <v>798.08333333333326</v>
      </c>
    </row>
    <row r="10" spans="1:19" x14ac:dyDescent="0.25">
      <c r="A10" s="2"/>
      <c r="C10" s="9" t="s">
        <v>14</v>
      </c>
      <c r="D10" s="11">
        <v>61.51</v>
      </c>
      <c r="E10" s="11">
        <v>8.9</v>
      </c>
      <c r="F10" s="11">
        <v>591</v>
      </c>
      <c r="G10" s="11">
        <v>579</v>
      </c>
      <c r="H10" s="11">
        <v>555</v>
      </c>
      <c r="I10" s="11">
        <v>547</v>
      </c>
      <c r="J10" s="108">
        <f t="shared" si="0"/>
        <v>568</v>
      </c>
      <c r="K10" s="109"/>
      <c r="M10" s="8">
        <v>5</v>
      </c>
      <c r="N10" s="106">
        <v>9.1</v>
      </c>
      <c r="O10" s="107"/>
      <c r="P10" s="2"/>
      <c r="R10" s="143" t="s">
        <v>624</v>
      </c>
      <c r="S10" s="145">
        <f>S7-S8</f>
        <v>660.25</v>
      </c>
    </row>
    <row r="11" spans="1:19" ht="15.75" thickBot="1" x14ac:dyDescent="0.3">
      <c r="A11" s="2"/>
      <c r="C11" s="9" t="s">
        <v>15</v>
      </c>
      <c r="D11" s="11"/>
      <c r="E11" s="11"/>
      <c r="F11" s="11">
        <v>349</v>
      </c>
      <c r="G11" s="69">
        <v>351</v>
      </c>
      <c r="H11" s="69">
        <v>339</v>
      </c>
      <c r="I11" s="69">
        <v>336</v>
      </c>
      <c r="J11" s="108">
        <f t="shared" si="0"/>
        <v>343.75</v>
      </c>
      <c r="K11" s="109"/>
      <c r="M11" s="13">
        <v>6</v>
      </c>
      <c r="N11" s="110">
        <v>7.8</v>
      </c>
      <c r="O11" s="111"/>
      <c r="P11" s="2"/>
      <c r="R11" s="146" t="s">
        <v>625</v>
      </c>
      <c r="S11" s="147">
        <f>S9/S6</f>
        <v>0.72745917204709454</v>
      </c>
    </row>
    <row r="12" spans="1:19" x14ac:dyDescent="0.25">
      <c r="A12" s="2"/>
      <c r="C12" s="9" t="s">
        <v>16</v>
      </c>
      <c r="D12" s="11"/>
      <c r="E12" s="11"/>
      <c r="F12" s="11">
        <v>172</v>
      </c>
      <c r="G12" s="69">
        <v>175</v>
      </c>
      <c r="H12" s="69">
        <v>156</v>
      </c>
      <c r="I12" s="69">
        <v>127</v>
      </c>
      <c r="J12" s="108">
        <f t="shared" si="0"/>
        <v>157.5</v>
      </c>
      <c r="K12" s="109"/>
      <c r="P12" s="2"/>
      <c r="R12" s="146" t="s">
        <v>626</v>
      </c>
      <c r="S12" s="148">
        <f>S10/S7</f>
        <v>0.68829814959603852</v>
      </c>
    </row>
    <row r="13" spans="1:19" ht="15.75" thickBot="1" x14ac:dyDescent="0.3">
      <c r="A13" s="2"/>
      <c r="C13" s="15" t="s">
        <v>17</v>
      </c>
      <c r="D13" s="16">
        <v>59.42</v>
      </c>
      <c r="E13" s="16">
        <v>8.6</v>
      </c>
      <c r="F13" s="16">
        <v>181</v>
      </c>
      <c r="G13" s="16">
        <v>179</v>
      </c>
      <c r="H13" s="16">
        <v>162</v>
      </c>
      <c r="I13" s="16">
        <v>139</v>
      </c>
      <c r="J13" s="112">
        <f t="shared" si="0"/>
        <v>165.25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9.61</v>
      </c>
      <c r="E16" s="11">
        <v>10.9</v>
      </c>
      <c r="F16" s="23">
        <v>1266</v>
      </c>
      <c r="G16" s="17"/>
      <c r="H16" s="24" t="s">
        <v>22</v>
      </c>
      <c r="I16" s="124">
        <v>6.28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67.88</v>
      </c>
      <c r="E17" s="11"/>
      <c r="F17" s="23">
        <v>188</v>
      </c>
      <c r="G17" s="17"/>
      <c r="H17" s="28" t="s">
        <v>26</v>
      </c>
      <c r="I17" s="126">
        <v>5.6</v>
      </c>
      <c r="J17" s="126"/>
      <c r="K17" s="127"/>
      <c r="M17" s="29">
        <v>7</v>
      </c>
      <c r="N17" s="30">
        <v>52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64.67</v>
      </c>
      <c r="E19" s="11"/>
      <c r="F19" s="23">
        <v>161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68.02</v>
      </c>
      <c r="E20" s="11"/>
      <c r="F20" s="23">
        <v>172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77.66</v>
      </c>
      <c r="E21" s="11"/>
      <c r="F21" s="23">
        <v>1709</v>
      </c>
      <c r="G21" s="17"/>
      <c r="H21" s="114">
        <v>6</v>
      </c>
      <c r="I21" s="116">
        <v>299</v>
      </c>
      <c r="J21" s="116">
        <v>129</v>
      </c>
      <c r="K21" s="118">
        <f>((I21-J21)/I21)</f>
        <v>0.56856187290969895</v>
      </c>
      <c r="M21" s="13">
        <v>2</v>
      </c>
      <c r="N21" s="38">
        <v>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76.09</v>
      </c>
      <c r="E22" s="11">
        <v>7.6</v>
      </c>
      <c r="F22" s="23">
        <v>429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411</v>
      </c>
      <c r="G23" s="17"/>
      <c r="H23" s="114">
        <v>11</v>
      </c>
      <c r="I23" s="116">
        <v>569</v>
      </c>
      <c r="J23" s="116">
        <v>229</v>
      </c>
      <c r="K23" s="118">
        <f>((I23-J23)/I23)</f>
        <v>0.5975395430579965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78.11</v>
      </c>
      <c r="E24" s="11">
        <v>7.3</v>
      </c>
      <c r="F24" s="23">
        <v>890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0.51587470701044114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880</v>
      </c>
      <c r="G25" s="17"/>
      <c r="M25" s="122" t="s">
        <v>44</v>
      </c>
      <c r="N25" s="123"/>
      <c r="O25" s="40">
        <f>(J10-J11)/J10</f>
        <v>0.394806338028169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0.54181818181818187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-4.9206349206349205E-2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90.79</v>
      </c>
      <c r="E28" s="36"/>
      <c r="F28" s="37"/>
      <c r="G28" s="49"/>
      <c r="H28" s="50" t="s">
        <v>22</v>
      </c>
      <c r="I28" s="36">
        <v>646</v>
      </c>
      <c r="J28" s="36">
        <v>566</v>
      </c>
      <c r="K28" s="39">
        <f>I28-J28</f>
        <v>80</v>
      </c>
      <c r="M28" s="133" t="s">
        <v>54</v>
      </c>
      <c r="N28" s="134"/>
      <c r="O28" s="51">
        <f>(J9-J13)/J9</f>
        <v>0.859151928404006</v>
      </c>
      <c r="P28" s="2"/>
    </row>
    <row r="29" spans="1:16" ht="15.75" thickBot="1" x14ac:dyDescent="0.3">
      <c r="A29" s="2"/>
      <c r="B29" s="44"/>
      <c r="C29" s="48" t="s">
        <v>55</v>
      </c>
      <c r="D29" s="36">
        <v>73.25</v>
      </c>
      <c r="E29" s="36">
        <v>68.64</v>
      </c>
      <c r="F29" s="37">
        <v>93.71</v>
      </c>
      <c r="G29" s="52">
        <v>5.2</v>
      </c>
      <c r="H29" s="29" t="s">
        <v>26</v>
      </c>
      <c r="I29" s="38">
        <v>209</v>
      </c>
      <c r="J29" s="38">
        <v>192</v>
      </c>
      <c r="K29" s="39">
        <f>I29-J29</f>
        <v>17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80.150000000000006</v>
      </c>
      <c r="E30" s="36">
        <v>66.81</v>
      </c>
      <c r="F30" s="37">
        <v>83.36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76.95</v>
      </c>
      <c r="E31" s="36">
        <v>55.29</v>
      </c>
      <c r="F31" s="37">
        <v>71.86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55.77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90.86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96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98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99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100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97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789</v>
      </c>
      <c r="G64" s="12"/>
      <c r="H64" s="12"/>
      <c r="I64" s="12"/>
      <c r="J64" s="108">
        <f>AVERAGE(F64:I64)</f>
        <v>789</v>
      </c>
      <c r="K64" s="109"/>
      <c r="M64" s="8">
        <v>2</v>
      </c>
      <c r="N64" s="106">
        <v>9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488</v>
      </c>
      <c r="G65" s="12"/>
      <c r="H65" s="12"/>
      <c r="I65" s="12"/>
      <c r="J65" s="108">
        <f t="shared" ref="J65:J70" si="1">AVERAGE(F65:I65)</f>
        <v>488</v>
      </c>
      <c r="K65" s="109"/>
      <c r="M65" s="8">
        <v>3</v>
      </c>
      <c r="N65" s="106">
        <v>8.5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62.62</v>
      </c>
      <c r="E66" s="11">
        <v>9</v>
      </c>
      <c r="F66" s="11">
        <v>1278</v>
      </c>
      <c r="G66" s="11">
        <v>1252</v>
      </c>
      <c r="H66" s="11">
        <v>929</v>
      </c>
      <c r="I66" s="11">
        <v>939</v>
      </c>
      <c r="J66" s="108">
        <f t="shared" si="1"/>
        <v>1099.5</v>
      </c>
      <c r="K66" s="109"/>
      <c r="M66" s="8">
        <v>4</v>
      </c>
      <c r="N66" s="106">
        <v>8.1</v>
      </c>
      <c r="O66" s="107"/>
      <c r="P66" s="2"/>
    </row>
    <row r="67" spans="1:16" ht="15" customHeight="1" x14ac:dyDescent="0.25">
      <c r="A67" s="2"/>
      <c r="C67" s="9" t="s">
        <v>14</v>
      </c>
      <c r="D67" s="11">
        <v>63.01</v>
      </c>
      <c r="E67" s="11">
        <v>8.5</v>
      </c>
      <c r="F67" s="11">
        <v>1118</v>
      </c>
      <c r="G67" s="11">
        <v>1103</v>
      </c>
      <c r="H67" s="11">
        <v>1939</v>
      </c>
      <c r="I67" s="11">
        <v>1671</v>
      </c>
      <c r="J67" s="108">
        <f t="shared" si="1"/>
        <v>1457.75</v>
      </c>
      <c r="K67" s="109"/>
      <c r="M67" s="8">
        <v>5</v>
      </c>
      <c r="N67" s="106">
        <v>8.6999999999999993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554</v>
      </c>
      <c r="G68" s="69">
        <v>567</v>
      </c>
      <c r="H68" s="69">
        <v>1263</v>
      </c>
      <c r="I68" s="69">
        <v>1179</v>
      </c>
      <c r="J68" s="108">
        <f t="shared" si="1"/>
        <v>890.75</v>
      </c>
      <c r="K68" s="109"/>
      <c r="M68" s="13">
        <v>6</v>
      </c>
      <c r="N68" s="110">
        <v>7.2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125</v>
      </c>
      <c r="G69" s="69">
        <v>156</v>
      </c>
      <c r="H69" s="69">
        <v>525</v>
      </c>
      <c r="I69" s="69">
        <v>544</v>
      </c>
      <c r="J69" s="108">
        <f t="shared" si="1"/>
        <v>337.5</v>
      </c>
      <c r="K69" s="109"/>
      <c r="P69" s="2"/>
    </row>
    <row r="70" spans="1:16" ht="15.75" thickBot="1" x14ac:dyDescent="0.3">
      <c r="A70" s="2"/>
      <c r="C70" s="15" t="s">
        <v>17</v>
      </c>
      <c r="D70" s="16">
        <v>61.79</v>
      </c>
      <c r="E70" s="16">
        <v>8.6</v>
      </c>
      <c r="F70" s="16">
        <v>131</v>
      </c>
      <c r="G70" s="16">
        <v>159</v>
      </c>
      <c r="H70" s="16">
        <v>573</v>
      </c>
      <c r="I70" s="16">
        <v>564</v>
      </c>
      <c r="J70" s="112">
        <f t="shared" si="1"/>
        <v>356.75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18.28</v>
      </c>
      <c r="E73" s="11">
        <v>10.6</v>
      </c>
      <c r="F73" s="23">
        <v>1780</v>
      </c>
      <c r="G73" s="17"/>
      <c r="H73" s="24" t="s">
        <v>22</v>
      </c>
      <c r="I73" s="124">
        <v>7.51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64.56</v>
      </c>
      <c r="E74" s="11"/>
      <c r="F74" s="23">
        <v>179</v>
      </c>
      <c r="G74" s="17"/>
      <c r="H74" s="28" t="s">
        <v>26</v>
      </c>
      <c r="I74" s="126">
        <v>7.18</v>
      </c>
      <c r="J74" s="126"/>
      <c r="K74" s="127"/>
      <c r="M74" s="29">
        <v>6.9</v>
      </c>
      <c r="N74" s="30">
        <v>59</v>
      </c>
      <c r="O74" s="31">
        <v>0.02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66.180000000000007</v>
      </c>
      <c r="E76" s="11"/>
      <c r="F76" s="23">
        <v>177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63.65</v>
      </c>
      <c r="E77" s="11"/>
      <c r="F77" s="23">
        <v>175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5.4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76.459999999999994</v>
      </c>
      <c r="E78" s="11"/>
      <c r="F78" s="23">
        <v>1878</v>
      </c>
      <c r="G78" s="17"/>
      <c r="H78" s="114">
        <v>1</v>
      </c>
      <c r="I78" s="116">
        <v>1706</v>
      </c>
      <c r="J78" s="116">
        <v>1457</v>
      </c>
      <c r="K78" s="118">
        <f>((I78-J78)/I78)</f>
        <v>0.14595545134818289</v>
      </c>
      <c r="M78" s="13">
        <v>2</v>
      </c>
      <c r="N78" s="38">
        <v>5.6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76.56</v>
      </c>
      <c r="E79" s="11">
        <v>7.5</v>
      </c>
      <c r="F79" s="23">
        <v>440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428</v>
      </c>
      <c r="G80" s="17"/>
      <c r="H80" s="114">
        <v>7</v>
      </c>
      <c r="I80" s="116">
        <v>1220</v>
      </c>
      <c r="J80" s="116">
        <v>350</v>
      </c>
      <c r="K80" s="118">
        <f>((I80-J80)/I80)</f>
        <v>0.71311475409836067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78.599999999999994</v>
      </c>
      <c r="E81" s="11">
        <v>7.1</v>
      </c>
      <c r="F81" s="23">
        <v>898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-0.32582992269213279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881</v>
      </c>
      <c r="G82" s="17"/>
      <c r="M82" s="122" t="s">
        <v>44</v>
      </c>
      <c r="N82" s="123"/>
      <c r="O82" s="40">
        <f>(J67-J68)/J67</f>
        <v>0.38895558223289317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0.62110580971091778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-5.7037037037037039E-2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</v>
      </c>
      <c r="E85" s="36"/>
      <c r="F85" s="37"/>
      <c r="G85" s="49"/>
      <c r="H85" s="50" t="s">
        <v>22</v>
      </c>
      <c r="I85" s="36">
        <v>628</v>
      </c>
      <c r="J85" s="36">
        <v>583</v>
      </c>
      <c r="K85" s="39">
        <v>45</v>
      </c>
      <c r="M85" s="133" t="s">
        <v>54</v>
      </c>
      <c r="N85" s="134"/>
      <c r="O85" s="51">
        <f>(J66-J70)/J66</f>
        <v>0.67553433378808547</v>
      </c>
      <c r="P85" s="2"/>
    </row>
    <row r="86" spans="1:16" ht="15.75" thickBot="1" x14ac:dyDescent="0.3">
      <c r="A86" s="2"/>
      <c r="B86" s="44"/>
      <c r="C86" s="48" t="s">
        <v>55</v>
      </c>
      <c r="D86" s="36">
        <v>72.900000000000006</v>
      </c>
      <c r="E86" s="36">
        <v>68.45</v>
      </c>
      <c r="F86" s="37">
        <v>93.9</v>
      </c>
      <c r="G86" s="52">
        <v>5.0999999999999996</v>
      </c>
      <c r="H86" s="29" t="s">
        <v>26</v>
      </c>
      <c r="I86" s="38">
        <v>112</v>
      </c>
      <c r="J86" s="38">
        <v>81</v>
      </c>
      <c r="K86" s="39">
        <v>31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79.8</v>
      </c>
      <c r="E87" s="36">
        <v>66.75</v>
      </c>
      <c r="F87" s="37">
        <v>83.65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75.7</v>
      </c>
      <c r="E88" s="36">
        <v>54.54</v>
      </c>
      <c r="F88" s="37">
        <v>72.05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52.6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101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105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102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103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104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106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752</v>
      </c>
      <c r="G119" s="12"/>
      <c r="H119" s="12"/>
      <c r="I119" s="12"/>
      <c r="J119" s="108">
        <f>AVERAGE(F119:I119)</f>
        <v>752</v>
      </c>
      <c r="K119" s="109"/>
      <c r="M119" s="8">
        <v>2</v>
      </c>
      <c r="N119" s="106">
        <v>9.1999999999999993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421</v>
      </c>
      <c r="G120" s="12"/>
      <c r="H120" s="12"/>
      <c r="I120" s="12"/>
      <c r="J120" s="108">
        <f t="shared" ref="J120:J125" si="2">AVERAGE(F120:I120)</f>
        <v>421</v>
      </c>
      <c r="K120" s="109"/>
      <c r="M120" s="8">
        <v>3</v>
      </c>
      <c r="N120" s="106">
        <v>8.6999999999999993</v>
      </c>
      <c r="O120" s="107"/>
      <c r="P120" s="2"/>
    </row>
    <row r="121" spans="1:16" x14ac:dyDescent="0.25">
      <c r="A121" s="2"/>
      <c r="C121" s="9" t="s">
        <v>13</v>
      </c>
      <c r="D121" s="11">
        <v>64.010000000000005</v>
      </c>
      <c r="E121" s="11">
        <v>8.4</v>
      </c>
      <c r="F121" s="11">
        <v>926</v>
      </c>
      <c r="G121" s="11">
        <v>953</v>
      </c>
      <c r="H121" s="11">
        <v>1035</v>
      </c>
      <c r="I121" s="11">
        <v>1160</v>
      </c>
      <c r="J121" s="108">
        <f t="shared" si="2"/>
        <v>1018.5</v>
      </c>
      <c r="K121" s="109"/>
      <c r="M121" s="8">
        <v>4</v>
      </c>
      <c r="N121" s="106">
        <v>8.4</v>
      </c>
      <c r="O121" s="107"/>
      <c r="P121" s="2"/>
    </row>
    <row r="122" spans="1:16" x14ac:dyDescent="0.25">
      <c r="A122" s="2"/>
      <c r="C122" s="9" t="s">
        <v>14</v>
      </c>
      <c r="D122" s="11">
        <v>61.94</v>
      </c>
      <c r="E122" s="11">
        <v>8.5</v>
      </c>
      <c r="F122" s="11">
        <v>1160</v>
      </c>
      <c r="G122" s="11">
        <v>854</v>
      </c>
      <c r="H122" s="11">
        <v>731</v>
      </c>
      <c r="I122" s="11">
        <v>663</v>
      </c>
      <c r="J122" s="108">
        <f t="shared" si="2"/>
        <v>852</v>
      </c>
      <c r="K122" s="109"/>
      <c r="M122" s="8">
        <v>5</v>
      </c>
      <c r="N122" s="106">
        <v>9.1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944</v>
      </c>
      <c r="G123" s="69">
        <v>606</v>
      </c>
      <c r="H123" s="69">
        <v>552</v>
      </c>
      <c r="I123" s="69">
        <v>468</v>
      </c>
      <c r="J123" s="108">
        <f t="shared" si="2"/>
        <v>642.5</v>
      </c>
      <c r="K123" s="109"/>
      <c r="M123" s="13">
        <v>6</v>
      </c>
      <c r="N123" s="110">
        <v>7.2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392</v>
      </c>
      <c r="G124" s="69">
        <v>367</v>
      </c>
      <c r="H124" s="69">
        <v>278</v>
      </c>
      <c r="I124" s="69">
        <v>246</v>
      </c>
      <c r="J124" s="108">
        <f t="shared" si="2"/>
        <v>320.75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61.36</v>
      </c>
      <c r="E125" s="16">
        <v>7.4</v>
      </c>
      <c r="F125" s="16">
        <v>492</v>
      </c>
      <c r="G125" s="16">
        <v>409</v>
      </c>
      <c r="H125" s="16">
        <v>332</v>
      </c>
      <c r="I125" s="16">
        <v>267</v>
      </c>
      <c r="J125" s="112">
        <f t="shared" si="2"/>
        <v>375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10.78</v>
      </c>
      <c r="E128" s="11">
        <v>9.6999999999999993</v>
      </c>
      <c r="F128" s="23">
        <v>1003</v>
      </c>
      <c r="G128" s="17"/>
      <c r="H128" s="24" t="s">
        <v>22</v>
      </c>
      <c r="I128" s="124">
        <v>6.95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64.58</v>
      </c>
      <c r="E129" s="11"/>
      <c r="F129" s="23">
        <v>579</v>
      </c>
      <c r="G129" s="17"/>
      <c r="H129" s="28" t="s">
        <v>26</v>
      </c>
      <c r="I129" s="126">
        <v>6.33</v>
      </c>
      <c r="J129" s="126"/>
      <c r="K129" s="127"/>
      <c r="M129" s="29">
        <v>7</v>
      </c>
      <c r="N129" s="30">
        <v>105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62.38</v>
      </c>
      <c r="E131" s="11"/>
      <c r="F131" s="23">
        <v>577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62.25</v>
      </c>
      <c r="E132" s="11"/>
      <c r="F132" s="23">
        <v>563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5.5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71.260000000000005</v>
      </c>
      <c r="E133" s="11"/>
      <c r="F133" s="23">
        <v>1818</v>
      </c>
      <c r="G133" s="17"/>
      <c r="H133" s="114">
        <v>14</v>
      </c>
      <c r="I133" s="116">
        <v>886</v>
      </c>
      <c r="J133" s="116">
        <v>317</v>
      </c>
      <c r="K133" s="118">
        <f>((I133-J133)/I133)</f>
        <v>0.64221218961625282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71.680000000000007</v>
      </c>
      <c r="E134" s="11">
        <v>7.9</v>
      </c>
      <c r="F134" s="23">
        <v>518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592</v>
      </c>
      <c r="G135" s="17"/>
      <c r="H135" s="114"/>
      <c r="I135" s="116"/>
      <c r="J135" s="116"/>
      <c r="K135" s="118" t="e">
        <f>((I135-J135)/I135)</f>
        <v>#DIV/0!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76.88</v>
      </c>
      <c r="E136" s="11">
        <v>6.7</v>
      </c>
      <c r="F136" s="23">
        <v>1136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0.16347569955817379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1201</v>
      </c>
      <c r="G137" s="17"/>
      <c r="M137" s="122" t="s">
        <v>44</v>
      </c>
      <c r="N137" s="123"/>
      <c r="O137" s="40">
        <f>(J122-J123)/J122</f>
        <v>0.24589201877934272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0.50077821011673151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-0.16913484021823849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557</v>
      </c>
      <c r="J140" s="36">
        <v>498</v>
      </c>
      <c r="K140" s="39">
        <f>I140-J140</f>
        <v>59</v>
      </c>
      <c r="M140" s="133" t="s">
        <v>54</v>
      </c>
      <c r="N140" s="134"/>
      <c r="O140" s="51">
        <f>(J121-J125)/J121</f>
        <v>0.63181148748159055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72.349999999999994</v>
      </c>
      <c r="E141" s="36">
        <v>67.84</v>
      </c>
      <c r="F141" s="37">
        <v>93.76</v>
      </c>
      <c r="G141" s="52">
        <v>5.5</v>
      </c>
      <c r="H141" s="29" t="s">
        <v>26</v>
      </c>
      <c r="I141" s="38">
        <v>329</v>
      </c>
      <c r="J141" s="38">
        <v>301</v>
      </c>
      <c r="K141" s="39">
        <f>I141-J141</f>
        <v>28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77.849999999999994</v>
      </c>
      <c r="E142" s="36">
        <v>65.599999999999994</v>
      </c>
      <c r="F142" s="37">
        <v>84.27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77.650000000000006</v>
      </c>
      <c r="E143" s="36">
        <v>55.67</v>
      </c>
      <c r="F143" s="37">
        <v>71.69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52.4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91.55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107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ht="15" customHeight="1" x14ac:dyDescent="0.25">
      <c r="A154" s="2"/>
      <c r="C154" s="128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ht="15" customHeight="1" x14ac:dyDescent="0.25">
      <c r="A155" s="2"/>
      <c r="C155" s="128" t="s">
        <v>108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ht="15" customHeight="1" x14ac:dyDescent="0.25">
      <c r="A156" s="2"/>
      <c r="C156" s="128" t="s">
        <v>109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110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111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 t="s">
        <v>112</v>
      </c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 t="s">
        <v>114</v>
      </c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 t="s">
        <v>113</v>
      </c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E616-BFA6-4338-8AFF-B618DCD1FA8A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948.83333333333337</v>
      </c>
    </row>
    <row r="7" spans="1:19" x14ac:dyDescent="0.25">
      <c r="A7" s="2"/>
      <c r="C7" s="9" t="s">
        <v>11</v>
      </c>
      <c r="D7" s="10"/>
      <c r="E7" s="10"/>
      <c r="F7" s="11">
        <v>746</v>
      </c>
      <c r="G7" s="12"/>
      <c r="H7" s="12"/>
      <c r="I7" s="12"/>
      <c r="J7" s="108">
        <f>AVERAGE(F7:I7)</f>
        <v>746</v>
      </c>
      <c r="K7" s="109"/>
      <c r="M7" s="8">
        <v>2</v>
      </c>
      <c r="N7" s="106">
        <v>9.1999999999999993</v>
      </c>
      <c r="O7" s="107"/>
      <c r="P7" s="2"/>
      <c r="R7" s="60" t="s">
        <v>22</v>
      </c>
      <c r="S7" s="141">
        <f>AVERAGE(J10,J67,J122)</f>
        <v>387.91666666666669</v>
      </c>
    </row>
    <row r="8" spans="1:19" x14ac:dyDescent="0.25">
      <c r="A8" s="2"/>
      <c r="C8" s="9" t="s">
        <v>12</v>
      </c>
      <c r="D8" s="10"/>
      <c r="E8" s="10"/>
      <c r="F8" s="11">
        <v>393</v>
      </c>
      <c r="G8" s="12"/>
      <c r="H8" s="12"/>
      <c r="I8" s="12"/>
      <c r="J8" s="108">
        <f t="shared" ref="J8:J13" si="0">AVERAGE(F8:I8)</f>
        <v>393</v>
      </c>
      <c r="K8" s="109"/>
      <c r="M8" s="8">
        <v>3</v>
      </c>
      <c r="N8" s="106">
        <v>8.6999999999999993</v>
      </c>
      <c r="O8" s="107"/>
      <c r="P8" s="2"/>
      <c r="R8" s="60" t="s">
        <v>26</v>
      </c>
      <c r="S8" s="142">
        <f>AVERAGE(J13,J70,J125)</f>
        <v>116.33333333333333</v>
      </c>
    </row>
    <row r="9" spans="1:19" x14ac:dyDescent="0.25">
      <c r="A9" s="2"/>
      <c r="C9" s="9" t="s">
        <v>13</v>
      </c>
      <c r="D9" s="11">
        <v>65.209999999999994</v>
      </c>
      <c r="E9" s="11">
        <v>8.6999999999999993</v>
      </c>
      <c r="F9" s="11">
        <v>975</v>
      </c>
      <c r="G9" s="11">
        <v>955</v>
      </c>
      <c r="H9" s="11">
        <v>793</v>
      </c>
      <c r="I9" s="11">
        <v>815</v>
      </c>
      <c r="J9" s="108">
        <f t="shared" si="0"/>
        <v>884.5</v>
      </c>
      <c r="K9" s="109"/>
      <c r="M9" s="8">
        <v>4</v>
      </c>
      <c r="N9" s="106">
        <v>7.8</v>
      </c>
      <c r="O9" s="107"/>
      <c r="P9" s="2"/>
      <c r="R9" s="143" t="s">
        <v>623</v>
      </c>
      <c r="S9" s="144">
        <f>S6-S8</f>
        <v>832.5</v>
      </c>
    </row>
    <row r="10" spans="1:19" x14ac:dyDescent="0.25">
      <c r="A10" s="2"/>
      <c r="C10" s="9" t="s">
        <v>14</v>
      </c>
      <c r="D10" s="11">
        <v>61.11</v>
      </c>
      <c r="E10" s="11">
        <v>8.3000000000000007</v>
      </c>
      <c r="F10" s="11">
        <v>375</v>
      </c>
      <c r="G10" s="11">
        <v>369</v>
      </c>
      <c r="H10" s="11">
        <v>407</v>
      </c>
      <c r="I10" s="11">
        <v>392</v>
      </c>
      <c r="J10" s="108">
        <f t="shared" si="0"/>
        <v>385.75</v>
      </c>
      <c r="K10" s="109"/>
      <c r="M10" s="8">
        <v>5</v>
      </c>
      <c r="N10" s="106">
        <v>7.5</v>
      </c>
      <c r="O10" s="107"/>
      <c r="P10" s="2"/>
      <c r="R10" s="143" t="s">
        <v>624</v>
      </c>
      <c r="S10" s="145">
        <f>S7-S8</f>
        <v>271.58333333333337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197</v>
      </c>
      <c r="G11" s="69">
        <v>195</v>
      </c>
      <c r="H11" s="69">
        <v>287</v>
      </c>
      <c r="I11" s="69">
        <v>277</v>
      </c>
      <c r="J11" s="108">
        <f t="shared" si="0"/>
        <v>239</v>
      </c>
      <c r="K11" s="109"/>
      <c r="M11" s="13">
        <v>6</v>
      </c>
      <c r="N11" s="110">
        <v>7.2</v>
      </c>
      <c r="O11" s="111"/>
      <c r="P11" s="2"/>
      <c r="R11" s="146" t="s">
        <v>625</v>
      </c>
      <c r="S11" s="147">
        <f>S9/S6</f>
        <v>0.87739329000526955</v>
      </c>
    </row>
    <row r="12" spans="1:19" x14ac:dyDescent="0.25">
      <c r="A12" s="2"/>
      <c r="C12" s="9" t="s">
        <v>16</v>
      </c>
      <c r="D12" s="11"/>
      <c r="E12" s="11"/>
      <c r="F12" s="11">
        <v>120</v>
      </c>
      <c r="G12" s="69">
        <v>117</v>
      </c>
      <c r="H12" s="69">
        <v>114</v>
      </c>
      <c r="I12" s="69">
        <v>113</v>
      </c>
      <c r="J12" s="108">
        <f t="shared" si="0"/>
        <v>116</v>
      </c>
      <c r="K12" s="109"/>
      <c r="P12" s="2"/>
      <c r="R12" s="146" t="s">
        <v>626</v>
      </c>
      <c r="S12" s="148">
        <f>S10/S7</f>
        <v>0.70010741138560695</v>
      </c>
    </row>
    <row r="13" spans="1:19" ht="15.75" thickBot="1" x14ac:dyDescent="0.3">
      <c r="A13" s="2"/>
      <c r="C13" s="15" t="s">
        <v>17</v>
      </c>
      <c r="D13" s="16">
        <v>62.12</v>
      </c>
      <c r="E13" s="16">
        <v>7.3</v>
      </c>
      <c r="F13" s="16">
        <v>128</v>
      </c>
      <c r="G13" s="16">
        <v>121</v>
      </c>
      <c r="H13" s="16">
        <v>120</v>
      </c>
      <c r="I13" s="16">
        <v>115</v>
      </c>
      <c r="J13" s="112">
        <f t="shared" si="0"/>
        <v>121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8.31</v>
      </c>
      <c r="E16" s="11">
        <v>10.9</v>
      </c>
      <c r="F16" s="23">
        <v>933</v>
      </c>
      <c r="G16" s="17"/>
      <c r="H16" s="24" t="s">
        <v>22</v>
      </c>
      <c r="I16" s="124">
        <v>4.5199999999999996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67.52</v>
      </c>
      <c r="E17" s="11"/>
      <c r="F17" s="23">
        <v>127</v>
      </c>
      <c r="G17" s="17"/>
      <c r="H17" s="28" t="s">
        <v>26</v>
      </c>
      <c r="I17" s="126">
        <v>4.2300000000000004</v>
      </c>
      <c r="J17" s="126"/>
      <c r="K17" s="127"/>
      <c r="M17" s="29">
        <v>7.1</v>
      </c>
      <c r="N17" s="30">
        <v>79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63.17</v>
      </c>
      <c r="E19" s="11"/>
      <c r="F19" s="23">
        <v>124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62.54</v>
      </c>
      <c r="E20" s="11"/>
      <c r="F20" s="23">
        <v>126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75.11</v>
      </c>
      <c r="E21" s="11"/>
      <c r="F21" s="23">
        <v>1644</v>
      </c>
      <c r="G21" s="17"/>
      <c r="H21" s="114">
        <v>2</v>
      </c>
      <c r="I21" s="116">
        <v>373</v>
      </c>
      <c r="J21" s="116">
        <v>256</v>
      </c>
      <c r="K21" s="118">
        <f>((I21-J21)/I21)</f>
        <v>0.31367292225201071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75.42</v>
      </c>
      <c r="E22" s="11">
        <v>7.4</v>
      </c>
      <c r="F22" s="23">
        <v>296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322</v>
      </c>
      <c r="G23" s="17"/>
      <c r="H23" s="114">
        <v>8</v>
      </c>
      <c r="I23" s="116">
        <v>245</v>
      </c>
      <c r="J23" s="116">
        <v>164</v>
      </c>
      <c r="K23" s="118">
        <f>((I23-J23)/I23)</f>
        <v>0.33061224489795921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77.290000000000006</v>
      </c>
      <c r="E24" s="11">
        <v>6.9</v>
      </c>
      <c r="F24" s="23">
        <v>633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0.5638778971170153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621</v>
      </c>
      <c r="G25" s="17"/>
      <c r="M25" s="122" t="s">
        <v>44</v>
      </c>
      <c r="N25" s="123"/>
      <c r="O25" s="40">
        <f>(J10-J11)/J10</f>
        <v>0.38042773817239145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0.5146443514644351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-4.3103448275862072E-2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91.55</v>
      </c>
      <c r="E28" s="36"/>
      <c r="F28" s="37"/>
      <c r="G28" s="49"/>
      <c r="H28" s="50" t="s">
        <v>22</v>
      </c>
      <c r="I28" s="36">
        <v>256</v>
      </c>
      <c r="J28" s="36">
        <v>208</v>
      </c>
      <c r="K28" s="37">
        <f>I28-J28</f>
        <v>48</v>
      </c>
      <c r="M28" s="133" t="s">
        <v>54</v>
      </c>
      <c r="N28" s="134"/>
      <c r="O28" s="51">
        <f>(J9-J13)/J9</f>
        <v>0.86319954776710006</v>
      </c>
      <c r="P28" s="2"/>
    </row>
    <row r="29" spans="1:16" ht="15.75" thickBot="1" x14ac:dyDescent="0.3">
      <c r="A29" s="2"/>
      <c r="B29" s="44"/>
      <c r="C29" s="48" t="s">
        <v>55</v>
      </c>
      <c r="D29" s="36">
        <v>72.8</v>
      </c>
      <c r="E29" s="36">
        <v>68.56</v>
      </c>
      <c r="F29" s="37">
        <v>94.72</v>
      </c>
      <c r="G29" s="52">
        <v>5.3</v>
      </c>
      <c r="H29" s="29" t="s">
        <v>26</v>
      </c>
      <c r="I29" s="38">
        <v>182</v>
      </c>
      <c r="J29" s="38">
        <v>169</v>
      </c>
      <c r="K29" s="37">
        <f t="shared" ref="K29" si="1">I29-J29</f>
        <v>13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78.150000000000006</v>
      </c>
      <c r="E30" s="36">
        <v>66.72</v>
      </c>
      <c r="F30" s="37">
        <v>85.37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77.45</v>
      </c>
      <c r="E31" s="36">
        <v>56.2</v>
      </c>
      <c r="F31" s="37">
        <v>72.56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54.15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 t="s">
        <v>442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ht="15" customHeight="1" x14ac:dyDescent="0.25">
      <c r="A42" s="2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ht="15" customHeight="1" x14ac:dyDescent="0.25">
      <c r="A43" s="2"/>
      <c r="C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3"/>
      <c r="P43" s="2"/>
    </row>
    <row r="44" spans="1:16" ht="15" customHeight="1" x14ac:dyDescent="0.25">
      <c r="A44" s="2"/>
      <c r="C44" s="128" t="s">
        <v>443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ht="15" customHeight="1" x14ac:dyDescent="0.25">
      <c r="A45" s="2"/>
      <c r="C45" s="128" t="s">
        <v>444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ht="15" customHeight="1" x14ac:dyDescent="0.25">
      <c r="A46" s="2"/>
      <c r="C46" s="128" t="s">
        <v>445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ht="15" customHeight="1" x14ac:dyDescent="0.25">
      <c r="A47" s="2"/>
      <c r="C47" s="128" t="s">
        <v>446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ht="15" customHeight="1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 t="s">
        <v>447</v>
      </c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774</v>
      </c>
      <c r="G64" s="12"/>
      <c r="H64" s="12"/>
      <c r="I64" s="12"/>
      <c r="J64" s="108">
        <f>AVERAGE(F64:I64)</f>
        <v>774</v>
      </c>
      <c r="K64" s="109"/>
      <c r="M64" s="8">
        <v>2</v>
      </c>
      <c r="N64" s="106">
        <v>9.1999999999999993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419</v>
      </c>
      <c r="G65" s="12"/>
      <c r="H65" s="12"/>
      <c r="I65" s="12"/>
      <c r="J65" s="108">
        <f t="shared" ref="J65:J70" si="2">AVERAGE(F65:I65)</f>
        <v>419</v>
      </c>
      <c r="K65" s="109"/>
      <c r="M65" s="8">
        <v>3</v>
      </c>
      <c r="N65" s="106">
        <v>8.8000000000000007</v>
      </c>
      <c r="O65" s="107"/>
      <c r="P65" s="2"/>
    </row>
    <row r="66" spans="1:16" ht="15" customHeight="1" x14ac:dyDescent="0.25">
      <c r="A66" s="2"/>
      <c r="C66" s="9" t="s">
        <v>13</v>
      </c>
      <c r="D66" s="11">
        <v>65.010000000000005</v>
      </c>
      <c r="E66" s="11">
        <v>8.1</v>
      </c>
      <c r="F66" s="11">
        <v>977</v>
      </c>
      <c r="G66" s="11">
        <v>984</v>
      </c>
      <c r="H66" s="11">
        <v>971</v>
      </c>
      <c r="I66" s="11">
        <v>933</v>
      </c>
      <c r="J66" s="108">
        <f t="shared" si="2"/>
        <v>966.25</v>
      </c>
      <c r="K66" s="109"/>
      <c r="M66" s="8">
        <v>4</v>
      </c>
      <c r="N66" s="106">
        <v>7.5</v>
      </c>
      <c r="O66" s="107"/>
      <c r="P66" s="2"/>
    </row>
    <row r="67" spans="1:16" ht="15" customHeight="1" x14ac:dyDescent="0.25">
      <c r="A67" s="2"/>
      <c r="C67" s="9" t="s">
        <v>14</v>
      </c>
      <c r="D67" s="11">
        <v>63.06</v>
      </c>
      <c r="E67" s="11">
        <v>7.8</v>
      </c>
      <c r="F67" s="11">
        <v>409</v>
      </c>
      <c r="G67" s="11">
        <v>416</v>
      </c>
      <c r="H67" s="11">
        <v>420</v>
      </c>
      <c r="I67" s="11">
        <v>379</v>
      </c>
      <c r="J67" s="108">
        <f t="shared" si="2"/>
        <v>406</v>
      </c>
      <c r="K67" s="109"/>
      <c r="M67" s="8">
        <v>5</v>
      </c>
      <c r="N67" s="106">
        <v>7.9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259</v>
      </c>
      <c r="G68" s="69">
        <v>262</v>
      </c>
      <c r="H68" s="69">
        <v>251</v>
      </c>
      <c r="I68" s="69">
        <v>229</v>
      </c>
      <c r="J68" s="108">
        <f t="shared" si="2"/>
        <v>250.25</v>
      </c>
      <c r="K68" s="109"/>
      <c r="M68" s="13">
        <v>6</v>
      </c>
      <c r="N68" s="110">
        <v>7.6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141</v>
      </c>
      <c r="G69" s="69">
        <v>137</v>
      </c>
      <c r="H69" s="69">
        <v>114</v>
      </c>
      <c r="I69" s="69">
        <v>99</v>
      </c>
      <c r="J69" s="108">
        <f t="shared" si="2"/>
        <v>122.75</v>
      </c>
      <c r="K69" s="109"/>
      <c r="P69" s="2"/>
    </row>
    <row r="70" spans="1:16" ht="15.75" thickBot="1" x14ac:dyDescent="0.3">
      <c r="A70" s="2"/>
      <c r="C70" s="15" t="s">
        <v>17</v>
      </c>
      <c r="D70" s="16">
        <v>63.09</v>
      </c>
      <c r="E70" s="16">
        <v>7.2</v>
      </c>
      <c r="F70" s="16">
        <v>135</v>
      </c>
      <c r="G70" s="16">
        <v>131</v>
      </c>
      <c r="H70" s="16">
        <v>126</v>
      </c>
      <c r="I70" s="16">
        <v>107</v>
      </c>
      <c r="J70" s="112">
        <f t="shared" si="2"/>
        <v>124.75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16.7</v>
      </c>
      <c r="E73" s="11">
        <v>10.7</v>
      </c>
      <c r="F73" s="23">
        <v>1078</v>
      </c>
      <c r="G73" s="17"/>
      <c r="H73" s="24" t="s">
        <v>22</v>
      </c>
      <c r="I73" s="124">
        <v>5.15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68.040000000000006</v>
      </c>
      <c r="E74" s="11"/>
      <c r="F74" s="23">
        <v>129</v>
      </c>
      <c r="G74" s="17"/>
      <c r="H74" s="28" t="s">
        <v>26</v>
      </c>
      <c r="I74" s="126">
        <v>4.71</v>
      </c>
      <c r="J74" s="126"/>
      <c r="K74" s="127"/>
      <c r="M74" s="29">
        <v>6.9</v>
      </c>
      <c r="N74" s="30">
        <v>44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64.459999999999994</v>
      </c>
      <c r="E76" s="11"/>
      <c r="F76" s="23">
        <v>115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63.88</v>
      </c>
      <c r="E77" s="11"/>
      <c r="F77" s="23">
        <v>134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5.0999999999999996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74.09</v>
      </c>
      <c r="E78" s="11"/>
      <c r="F78" s="23">
        <v>1712</v>
      </c>
      <c r="G78" s="17"/>
      <c r="H78" s="114">
        <v>9</v>
      </c>
      <c r="I78" s="116">
        <v>356</v>
      </c>
      <c r="J78" s="116">
        <v>90</v>
      </c>
      <c r="K78" s="118">
        <f>((I78-J78)/I78)</f>
        <v>0.7471910112359551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76.010000000000005</v>
      </c>
      <c r="E79" s="11">
        <v>7</v>
      </c>
      <c r="F79" s="23">
        <v>355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333</v>
      </c>
      <c r="G80" s="17"/>
      <c r="H80" s="114">
        <v>12</v>
      </c>
      <c r="I80" s="116">
        <v>213</v>
      </c>
      <c r="J80" s="116">
        <v>57</v>
      </c>
      <c r="K80" s="118">
        <f>((I80-J80)/I80)</f>
        <v>0.73239436619718312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78.09</v>
      </c>
      <c r="E81" s="11">
        <v>6.6</v>
      </c>
      <c r="F81" s="23">
        <v>644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0.57981888745148769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629</v>
      </c>
      <c r="G82" s="17"/>
      <c r="M82" s="122" t="s">
        <v>44</v>
      </c>
      <c r="N82" s="123"/>
      <c r="O82" s="40">
        <f>(J67-J68)/J67</f>
        <v>0.38362068965517243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0.50949050949050945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-1.6293279022403257E-2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91.06</v>
      </c>
      <c r="E85" s="36"/>
      <c r="F85" s="37"/>
      <c r="G85" s="49"/>
      <c r="H85" s="50" t="s">
        <v>22</v>
      </c>
      <c r="I85" s="36">
        <v>429</v>
      </c>
      <c r="J85" s="36">
        <v>389</v>
      </c>
      <c r="K85" s="37">
        <f>I85-J85</f>
        <v>40</v>
      </c>
      <c r="M85" s="133" t="s">
        <v>54</v>
      </c>
      <c r="N85" s="134"/>
      <c r="O85" s="51">
        <f>(J66-J70)/J66</f>
        <v>0.8708926261319534</v>
      </c>
      <c r="P85" s="2"/>
    </row>
    <row r="86" spans="1:16" ht="15.75" thickBot="1" x14ac:dyDescent="0.3">
      <c r="A86" s="2"/>
      <c r="B86" s="44"/>
      <c r="C86" s="48" t="s">
        <v>55</v>
      </c>
      <c r="D86" s="36">
        <v>73.349999999999994</v>
      </c>
      <c r="E86" s="36">
        <v>68.41</v>
      </c>
      <c r="F86" s="37">
        <v>93.27</v>
      </c>
      <c r="G86" s="52">
        <v>5.3</v>
      </c>
      <c r="H86" s="29" t="s">
        <v>26</v>
      </c>
      <c r="I86" s="38">
        <v>198</v>
      </c>
      <c r="J86" s="38">
        <v>180</v>
      </c>
      <c r="K86" s="37">
        <f t="shared" ref="K86" si="3">I86-J86</f>
        <v>18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80.349999999999994</v>
      </c>
      <c r="E87" s="36">
        <v>67.84</v>
      </c>
      <c r="F87" s="37">
        <v>84.44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75.650000000000006</v>
      </c>
      <c r="E88" s="36">
        <v>53.6</v>
      </c>
      <c r="F88" s="37">
        <v>70.86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53.88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90.89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448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450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451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ht="15" customHeight="1" x14ac:dyDescent="0.25">
      <c r="A101" s="2"/>
      <c r="C101" s="128" t="s">
        <v>452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ht="15" customHeight="1" x14ac:dyDescent="0.25">
      <c r="A102" s="2"/>
      <c r="C102" s="128" t="s">
        <v>449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ht="15" customHeight="1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/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789</v>
      </c>
      <c r="G119" s="12"/>
      <c r="H119" s="12"/>
      <c r="I119" s="12"/>
      <c r="J119" s="108">
        <f>AVERAGE(F119:I119)</f>
        <v>789</v>
      </c>
      <c r="K119" s="109"/>
      <c r="M119" s="8">
        <v>2</v>
      </c>
      <c r="N119" s="106">
        <v>9.4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435</v>
      </c>
      <c r="G120" s="12"/>
      <c r="H120" s="12"/>
      <c r="I120" s="12"/>
      <c r="J120" s="108">
        <f t="shared" ref="J120:J125" si="4">AVERAGE(F120:I120)</f>
        <v>435</v>
      </c>
      <c r="K120" s="109"/>
      <c r="M120" s="8">
        <v>3</v>
      </c>
      <c r="N120" s="106">
        <v>8.5</v>
      </c>
      <c r="O120" s="107"/>
      <c r="P120" s="2"/>
    </row>
    <row r="121" spans="1:16" x14ac:dyDescent="0.25">
      <c r="A121" s="2"/>
      <c r="C121" s="9" t="s">
        <v>13</v>
      </c>
      <c r="D121" s="11">
        <v>62.27</v>
      </c>
      <c r="E121" s="11">
        <v>8.4</v>
      </c>
      <c r="F121" s="11">
        <v>964</v>
      </c>
      <c r="G121" s="11">
        <v>980</v>
      </c>
      <c r="H121" s="11">
        <v>951</v>
      </c>
      <c r="I121" s="11">
        <v>1088</v>
      </c>
      <c r="J121" s="108">
        <f t="shared" si="4"/>
        <v>995.75</v>
      </c>
      <c r="K121" s="109"/>
      <c r="M121" s="8">
        <v>4</v>
      </c>
      <c r="N121" s="106">
        <v>7.2</v>
      </c>
      <c r="O121" s="107"/>
      <c r="P121" s="2"/>
    </row>
    <row r="122" spans="1:16" x14ac:dyDescent="0.25">
      <c r="A122" s="2"/>
      <c r="C122" s="9" t="s">
        <v>14</v>
      </c>
      <c r="D122" s="11">
        <v>60.94</v>
      </c>
      <c r="E122" s="11">
        <v>7.5</v>
      </c>
      <c r="F122" s="11">
        <v>354</v>
      </c>
      <c r="G122" s="11">
        <v>373</v>
      </c>
      <c r="H122" s="11">
        <v>389</v>
      </c>
      <c r="I122" s="11">
        <v>372</v>
      </c>
      <c r="J122" s="108">
        <f t="shared" si="4"/>
        <v>372</v>
      </c>
      <c r="K122" s="109"/>
      <c r="M122" s="8">
        <v>5</v>
      </c>
      <c r="N122" s="106">
        <v>7.6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249</v>
      </c>
      <c r="G123" s="69">
        <v>270</v>
      </c>
      <c r="H123" s="69">
        <v>288</v>
      </c>
      <c r="I123" s="69">
        <v>262</v>
      </c>
      <c r="J123" s="108">
        <f t="shared" si="4"/>
        <v>267.25</v>
      </c>
      <c r="K123" s="109"/>
      <c r="M123" s="13">
        <v>6</v>
      </c>
      <c r="N123" s="110">
        <v>7.1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105</v>
      </c>
      <c r="G124" s="69">
        <v>100</v>
      </c>
      <c r="H124" s="69">
        <v>102</v>
      </c>
      <c r="I124" s="69">
        <v>104</v>
      </c>
      <c r="J124" s="108">
        <f t="shared" si="4"/>
        <v>102.75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61.52</v>
      </c>
      <c r="E125" s="16">
        <v>7.8</v>
      </c>
      <c r="F125" s="16">
        <v>104</v>
      </c>
      <c r="G125" s="16">
        <v>102</v>
      </c>
      <c r="H125" s="16">
        <v>105</v>
      </c>
      <c r="I125" s="16">
        <v>102</v>
      </c>
      <c r="J125" s="112">
        <f t="shared" si="4"/>
        <v>103.25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11.75</v>
      </c>
      <c r="E128" s="11">
        <v>10.8</v>
      </c>
      <c r="F128" s="23">
        <v>998</v>
      </c>
      <c r="G128" s="17"/>
      <c r="H128" s="24" t="s">
        <v>22</v>
      </c>
      <c r="I128" s="124">
        <v>4.37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67.55</v>
      </c>
      <c r="E129" s="11"/>
      <c r="F129" s="23">
        <v>119</v>
      </c>
      <c r="G129" s="17"/>
      <c r="H129" s="28" t="s">
        <v>26</v>
      </c>
      <c r="I129" s="126">
        <v>4.04</v>
      </c>
      <c r="J129" s="126"/>
      <c r="K129" s="127"/>
      <c r="M129" s="29">
        <v>7</v>
      </c>
      <c r="N129" s="30">
        <v>51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65.790000000000006</v>
      </c>
      <c r="E131" s="11"/>
      <c r="F131" s="23">
        <v>116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62.16</v>
      </c>
      <c r="E132" s="11"/>
      <c r="F132" s="23">
        <v>115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74.97</v>
      </c>
      <c r="E133" s="11"/>
      <c r="F133" s="23">
        <v>1798</v>
      </c>
      <c r="G133" s="17"/>
      <c r="H133" s="114">
        <v>3</v>
      </c>
      <c r="I133" s="116">
        <v>416</v>
      </c>
      <c r="J133" s="116">
        <v>252</v>
      </c>
      <c r="K133" s="118">
        <f>((I133-J133)/I133)</f>
        <v>0.39423076923076922</v>
      </c>
      <c r="M133" s="13">
        <v>2</v>
      </c>
      <c r="N133" s="38">
        <v>5.6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76.349999999999994</v>
      </c>
      <c r="E134" s="11">
        <v>7.1</v>
      </c>
      <c r="F134" s="23">
        <v>363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349</v>
      </c>
      <c r="G135" s="17"/>
      <c r="H135" s="114">
        <v>5</v>
      </c>
      <c r="I135" s="116">
        <v>277</v>
      </c>
      <c r="J135" s="116">
        <v>200</v>
      </c>
      <c r="K135" s="118">
        <f>((I135-J135)/I135)</f>
        <v>0.27797833935018051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77.45</v>
      </c>
      <c r="E136" s="11">
        <v>6.7</v>
      </c>
      <c r="F136" s="23">
        <v>646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0.62641225207130302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633</v>
      </c>
      <c r="G137" s="17"/>
      <c r="M137" s="122" t="s">
        <v>44</v>
      </c>
      <c r="N137" s="123"/>
      <c r="O137" s="40">
        <f>(J122-J123)/J122</f>
        <v>0.28158602150537637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0.6155285313376988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-4.8661800486618006E-3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</v>
      </c>
      <c r="E140" s="36"/>
      <c r="F140" s="37"/>
      <c r="G140" s="49"/>
      <c r="H140" s="50" t="s">
        <v>22</v>
      </c>
      <c r="I140" s="36">
        <v>310</v>
      </c>
      <c r="J140" s="36">
        <v>281</v>
      </c>
      <c r="K140" s="37">
        <f>I140-J140</f>
        <v>29</v>
      </c>
      <c r="M140" s="133" t="s">
        <v>54</v>
      </c>
      <c r="N140" s="134"/>
      <c r="O140" s="51">
        <f>(J121-J125)/J121</f>
        <v>0.8963093145869947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68.58</v>
      </c>
      <c r="F141" s="37">
        <v>93.75</v>
      </c>
      <c r="G141" s="52">
        <v>5.0999999999999996</v>
      </c>
      <c r="H141" s="29" t="s">
        <v>26</v>
      </c>
      <c r="I141" s="38">
        <v>169</v>
      </c>
      <c r="J141" s="38">
        <v>150</v>
      </c>
      <c r="K141" s="37">
        <f t="shared" ref="K141" si="5">I141-J141</f>
        <v>19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79.2</v>
      </c>
      <c r="E142" s="36">
        <v>66.66</v>
      </c>
      <c r="F142" s="37">
        <v>84.17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74.95</v>
      </c>
      <c r="E143" s="36">
        <v>53.3</v>
      </c>
      <c r="F143" s="37">
        <v>71.11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52.75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 t="s">
        <v>453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 t="s">
        <v>454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455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456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457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ht="15" customHeight="1" x14ac:dyDescent="0.25">
      <c r="A157" s="2"/>
      <c r="C157" s="128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8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3C36-ABF6-4945-8AD6-D794C9F0BFA4}">
  <dimension ref="A1:T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1007.75</v>
      </c>
    </row>
    <row r="7" spans="1:19" x14ac:dyDescent="0.25">
      <c r="A7" s="2"/>
      <c r="C7" s="9" t="s">
        <v>11</v>
      </c>
      <c r="D7" s="10"/>
      <c r="E7" s="10"/>
      <c r="F7" s="11">
        <v>758</v>
      </c>
      <c r="G7" s="12"/>
      <c r="H7" s="12"/>
      <c r="I7" s="12"/>
      <c r="J7" s="108">
        <f>AVERAGE(F7:I7)</f>
        <v>758</v>
      </c>
      <c r="K7" s="109"/>
      <c r="M7" s="8">
        <v>2</v>
      </c>
      <c r="N7" s="106">
        <v>9.5</v>
      </c>
      <c r="O7" s="107"/>
      <c r="P7" s="2"/>
      <c r="R7" s="60" t="s">
        <v>22</v>
      </c>
      <c r="S7" s="141">
        <f>AVERAGE(J10,J67,J122)</f>
        <v>419.58333333333331</v>
      </c>
    </row>
    <row r="8" spans="1:19" x14ac:dyDescent="0.25">
      <c r="A8" s="2"/>
      <c r="C8" s="9" t="s">
        <v>12</v>
      </c>
      <c r="D8" s="10"/>
      <c r="E8" s="10"/>
      <c r="F8" s="11">
        <v>411</v>
      </c>
      <c r="G8" s="12"/>
      <c r="H8" s="12"/>
      <c r="I8" s="12"/>
      <c r="J8" s="108">
        <f t="shared" ref="J8:J13" si="0">AVERAGE(F8:I8)</f>
        <v>411</v>
      </c>
      <c r="K8" s="109"/>
      <c r="M8" s="8">
        <v>3</v>
      </c>
      <c r="N8" s="106">
        <v>8.8000000000000007</v>
      </c>
      <c r="O8" s="107"/>
      <c r="P8" s="2"/>
      <c r="R8" s="60" t="s">
        <v>26</v>
      </c>
      <c r="S8" s="142">
        <f>AVERAGE(J13,J70,J125)</f>
        <v>118.75</v>
      </c>
    </row>
    <row r="9" spans="1:19" x14ac:dyDescent="0.25">
      <c r="A9" s="2"/>
      <c r="C9" s="9" t="s">
        <v>13</v>
      </c>
      <c r="D9" s="11">
        <v>63</v>
      </c>
      <c r="E9" s="11">
        <v>8.8000000000000007</v>
      </c>
      <c r="F9" s="11">
        <v>887</v>
      </c>
      <c r="G9" s="11">
        <v>862</v>
      </c>
      <c r="H9" s="11">
        <v>980</v>
      </c>
      <c r="I9" s="11">
        <v>988</v>
      </c>
      <c r="J9" s="108">
        <f t="shared" si="0"/>
        <v>929.25</v>
      </c>
      <c r="K9" s="109"/>
      <c r="M9" s="8">
        <v>4</v>
      </c>
      <c r="N9" s="106">
        <v>7.4</v>
      </c>
      <c r="O9" s="107"/>
      <c r="P9" s="2"/>
      <c r="R9" s="143" t="s">
        <v>623</v>
      </c>
      <c r="S9" s="144">
        <f>S6-S8</f>
        <v>889</v>
      </c>
    </row>
    <row r="10" spans="1:19" x14ac:dyDescent="0.25">
      <c r="A10" s="2"/>
      <c r="C10" s="9" t="s">
        <v>14</v>
      </c>
      <c r="D10" s="11">
        <v>61.75</v>
      </c>
      <c r="E10" s="11">
        <v>7.8</v>
      </c>
      <c r="F10" s="11">
        <v>319</v>
      </c>
      <c r="G10" s="11">
        <v>312</v>
      </c>
      <c r="H10" s="11">
        <v>359</v>
      </c>
      <c r="I10" s="11">
        <v>368</v>
      </c>
      <c r="J10" s="108">
        <f t="shared" si="0"/>
        <v>339.5</v>
      </c>
      <c r="K10" s="109"/>
      <c r="M10" s="8">
        <v>5</v>
      </c>
      <c r="N10" s="106">
        <v>7.4</v>
      </c>
      <c r="O10" s="107"/>
      <c r="P10" s="2"/>
      <c r="R10" s="143" t="s">
        <v>624</v>
      </c>
      <c r="S10" s="145">
        <f>S7-S8</f>
        <v>300.83333333333331</v>
      </c>
    </row>
    <row r="11" spans="1:19" ht="15.75" thickBot="1" x14ac:dyDescent="0.3">
      <c r="A11" s="2"/>
      <c r="C11" s="9" t="s">
        <v>15</v>
      </c>
      <c r="D11" s="11"/>
      <c r="E11" s="11"/>
      <c r="F11" s="11">
        <v>170</v>
      </c>
      <c r="G11" s="69">
        <v>178</v>
      </c>
      <c r="H11" s="69">
        <v>223</v>
      </c>
      <c r="I11" s="69">
        <v>243</v>
      </c>
      <c r="J11" s="108">
        <f t="shared" si="0"/>
        <v>203.5</v>
      </c>
      <c r="K11" s="109"/>
      <c r="M11" s="13">
        <v>6</v>
      </c>
      <c r="N11" s="110">
        <v>7.2</v>
      </c>
      <c r="O11" s="111"/>
      <c r="P11" s="2"/>
      <c r="R11" s="146" t="s">
        <v>625</v>
      </c>
      <c r="S11" s="147">
        <f>S9/S6</f>
        <v>0.88216323492929793</v>
      </c>
    </row>
    <row r="12" spans="1:19" x14ac:dyDescent="0.25">
      <c r="A12" s="2"/>
      <c r="C12" s="9" t="s">
        <v>16</v>
      </c>
      <c r="D12" s="11"/>
      <c r="E12" s="11"/>
      <c r="F12" s="11">
        <v>99</v>
      </c>
      <c r="G12" s="69">
        <v>98</v>
      </c>
      <c r="H12" s="69">
        <v>107</v>
      </c>
      <c r="I12" s="69">
        <v>114</v>
      </c>
      <c r="J12" s="108">
        <f t="shared" si="0"/>
        <v>104.5</v>
      </c>
      <c r="K12" s="109"/>
      <c r="P12" s="2"/>
      <c r="R12" s="146" t="s">
        <v>626</v>
      </c>
      <c r="S12" s="148">
        <f>S10/S7</f>
        <v>0.71698113207547165</v>
      </c>
    </row>
    <row r="13" spans="1:19" ht="15.75" thickBot="1" x14ac:dyDescent="0.3">
      <c r="A13" s="2"/>
      <c r="C13" s="15" t="s">
        <v>17</v>
      </c>
      <c r="D13" s="16">
        <v>60.42</v>
      </c>
      <c r="E13" s="16">
        <v>7.4</v>
      </c>
      <c r="F13" s="16">
        <v>103</v>
      </c>
      <c r="G13" s="16">
        <v>100</v>
      </c>
      <c r="H13" s="16">
        <v>114</v>
      </c>
      <c r="I13" s="16">
        <v>118</v>
      </c>
      <c r="J13" s="112">
        <f t="shared" si="0"/>
        <v>108.75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7.7</v>
      </c>
      <c r="E16" s="11">
        <v>10.7</v>
      </c>
      <c r="F16" s="23">
        <v>882</v>
      </c>
      <c r="G16" s="17"/>
      <c r="H16" s="24" t="s">
        <v>22</v>
      </c>
      <c r="I16" s="124">
        <v>4.2699999999999996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67.06</v>
      </c>
      <c r="E17" s="11"/>
      <c r="F17" s="23">
        <v>111</v>
      </c>
      <c r="G17" s="17"/>
      <c r="H17" s="28" t="s">
        <v>26</v>
      </c>
      <c r="I17" s="126">
        <v>3.94</v>
      </c>
      <c r="J17" s="126"/>
      <c r="K17" s="127"/>
      <c r="M17" s="29">
        <v>6.9</v>
      </c>
      <c r="N17" s="30">
        <v>62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62.13</v>
      </c>
      <c r="E19" s="11"/>
      <c r="F19" s="23">
        <v>106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61.87</v>
      </c>
      <c r="E20" s="11"/>
      <c r="F20" s="23">
        <v>107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70.31</v>
      </c>
      <c r="E21" s="11"/>
      <c r="F21" s="23">
        <v>1938</v>
      </c>
      <c r="G21" s="17"/>
      <c r="H21" s="114">
        <v>4</v>
      </c>
      <c r="I21" s="116">
        <v>317</v>
      </c>
      <c r="J21" s="116">
        <v>198</v>
      </c>
      <c r="K21" s="118">
        <f>((I21-J21)/I21)</f>
        <v>0.37539432176656151</v>
      </c>
      <c r="M21" s="13">
        <v>2</v>
      </c>
      <c r="N21" s="38">
        <v>5.7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69.41</v>
      </c>
      <c r="E22" s="11">
        <v>7.2</v>
      </c>
      <c r="F22" s="23">
        <v>332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314</v>
      </c>
      <c r="G23" s="17"/>
      <c r="H23" s="114">
        <v>6</v>
      </c>
      <c r="I23" s="116">
        <v>173</v>
      </c>
      <c r="J23" s="116">
        <v>72</v>
      </c>
      <c r="K23" s="118">
        <f>((I23-J23)/I23)</f>
        <v>0.58381502890173409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74.209999999999994</v>
      </c>
      <c r="E24" s="11">
        <v>6.6</v>
      </c>
      <c r="F24" s="23">
        <v>675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0.63465160075329563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642</v>
      </c>
      <c r="G25" s="17"/>
      <c r="M25" s="122" t="s">
        <v>44</v>
      </c>
      <c r="N25" s="123"/>
      <c r="O25" s="40">
        <f>(J10-J11)/J10</f>
        <v>0.40058910162002948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0.48648648648648651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-4.0669856459330141E-2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91.25</v>
      </c>
      <c r="E28" s="36"/>
      <c r="F28" s="37"/>
      <c r="G28" s="49"/>
      <c r="H28" s="50" t="s">
        <v>22</v>
      </c>
      <c r="I28" s="36">
        <v>255</v>
      </c>
      <c r="J28" s="36">
        <v>210</v>
      </c>
      <c r="K28" s="37">
        <f>I28-J28</f>
        <v>45</v>
      </c>
      <c r="M28" s="133" t="s">
        <v>54</v>
      </c>
      <c r="N28" s="134"/>
      <c r="O28" s="51">
        <f>(J9-J13)/J9</f>
        <v>0.88297013720742534</v>
      </c>
      <c r="P28" s="2"/>
    </row>
    <row r="29" spans="1:16" ht="15.75" thickBot="1" x14ac:dyDescent="0.3">
      <c r="A29" s="2"/>
      <c r="B29" s="44"/>
      <c r="C29" s="48" t="s">
        <v>55</v>
      </c>
      <c r="D29" s="36">
        <v>73.150000000000006</v>
      </c>
      <c r="E29" s="36">
        <v>68.930000000000007</v>
      </c>
      <c r="F29" s="37">
        <v>94.23</v>
      </c>
      <c r="G29" s="52">
        <v>5.3</v>
      </c>
      <c r="H29" s="29" t="s">
        <v>26</v>
      </c>
      <c r="I29" s="38">
        <v>171</v>
      </c>
      <c r="J29" s="38">
        <v>156</v>
      </c>
      <c r="K29" s="37">
        <f t="shared" ref="K29" si="1">I29-J29</f>
        <v>15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78.75</v>
      </c>
      <c r="E30" s="36">
        <v>67.09</v>
      </c>
      <c r="F30" s="37">
        <v>85.19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75.900000000000006</v>
      </c>
      <c r="E31" s="36">
        <v>54.92</v>
      </c>
      <c r="F31" s="37">
        <v>72.36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54.45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 t="s">
        <v>458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ht="15" customHeight="1" x14ac:dyDescent="0.25">
      <c r="A42" s="2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ht="15" customHeight="1" x14ac:dyDescent="0.25">
      <c r="A43" s="2"/>
      <c r="C43" s="128" t="s">
        <v>462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ht="15" customHeight="1" x14ac:dyDescent="0.25">
      <c r="A44" s="2"/>
      <c r="C44" s="128" t="s">
        <v>460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ht="15" customHeight="1" x14ac:dyDescent="0.25">
      <c r="A45" s="2"/>
      <c r="C45" s="128" t="s">
        <v>459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ht="15" customHeight="1" x14ac:dyDescent="0.25">
      <c r="A46" s="2"/>
      <c r="C46" s="128" t="s">
        <v>461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ht="15" customHeight="1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771</v>
      </c>
      <c r="G64" s="12"/>
      <c r="H64" s="12"/>
      <c r="I64" s="12"/>
      <c r="J64" s="108">
        <f>AVERAGE(F64:I64)</f>
        <v>771</v>
      </c>
      <c r="K64" s="109"/>
      <c r="M64" s="8">
        <v>2</v>
      </c>
      <c r="N64" s="106">
        <v>9.3000000000000007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426</v>
      </c>
      <c r="G65" s="12"/>
      <c r="H65" s="12"/>
      <c r="I65" s="12"/>
      <c r="J65" s="108">
        <f t="shared" ref="J65:J70" si="2">AVERAGE(F65:I65)</f>
        <v>426</v>
      </c>
      <c r="K65" s="109"/>
      <c r="M65" s="8">
        <v>3</v>
      </c>
      <c r="N65" s="106">
        <v>8.9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62.02</v>
      </c>
      <c r="E66" s="11">
        <v>8.4</v>
      </c>
      <c r="F66" s="11">
        <v>1180</v>
      </c>
      <c r="G66" s="11">
        <v>1166</v>
      </c>
      <c r="H66" s="11">
        <v>1161</v>
      </c>
      <c r="I66" s="11">
        <v>1091</v>
      </c>
      <c r="J66" s="108">
        <f t="shared" si="2"/>
        <v>1149.5</v>
      </c>
      <c r="K66" s="109"/>
      <c r="M66" s="8">
        <v>4</v>
      </c>
      <c r="N66" s="106">
        <v>7.5</v>
      </c>
      <c r="O66" s="107"/>
      <c r="P66" s="2"/>
    </row>
    <row r="67" spans="1:16" ht="15" customHeight="1" x14ac:dyDescent="0.25">
      <c r="A67" s="2"/>
      <c r="C67" s="9" t="s">
        <v>14</v>
      </c>
      <c r="D67" s="11">
        <v>61.71</v>
      </c>
      <c r="E67" s="11">
        <v>7.6</v>
      </c>
      <c r="F67" s="11">
        <v>466</v>
      </c>
      <c r="G67" s="11">
        <v>463</v>
      </c>
      <c r="H67" s="11">
        <v>459</v>
      </c>
      <c r="I67" s="11">
        <v>441</v>
      </c>
      <c r="J67" s="108">
        <f t="shared" si="2"/>
        <v>457.25</v>
      </c>
      <c r="K67" s="109"/>
      <c r="M67" s="8">
        <v>5</v>
      </c>
      <c r="N67" s="106">
        <v>7.9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299</v>
      </c>
      <c r="G68" s="69">
        <v>303</v>
      </c>
      <c r="H68" s="69">
        <v>295</v>
      </c>
      <c r="I68" s="69">
        <v>281</v>
      </c>
      <c r="J68" s="108">
        <f t="shared" si="2"/>
        <v>294.5</v>
      </c>
      <c r="K68" s="109"/>
      <c r="M68" s="13">
        <v>6</v>
      </c>
      <c r="N68" s="110">
        <v>7.5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136</v>
      </c>
      <c r="G69" s="69">
        <v>139</v>
      </c>
      <c r="H69" s="69">
        <v>129</v>
      </c>
      <c r="I69" s="69">
        <v>122</v>
      </c>
      <c r="J69" s="108">
        <f t="shared" si="2"/>
        <v>131.5</v>
      </c>
      <c r="K69" s="109"/>
      <c r="P69" s="2"/>
    </row>
    <row r="70" spans="1:16" ht="15.75" thickBot="1" x14ac:dyDescent="0.3">
      <c r="A70" s="2"/>
      <c r="C70" s="15" t="s">
        <v>17</v>
      </c>
      <c r="D70" s="16">
        <v>61.46</v>
      </c>
      <c r="E70" s="16">
        <v>7.2</v>
      </c>
      <c r="F70" s="16">
        <v>129</v>
      </c>
      <c r="G70" s="16">
        <v>131</v>
      </c>
      <c r="H70" s="16">
        <v>125</v>
      </c>
      <c r="I70" s="16">
        <v>117</v>
      </c>
      <c r="J70" s="112">
        <f t="shared" si="2"/>
        <v>125.5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15.22</v>
      </c>
      <c r="E73" s="11">
        <v>10.4</v>
      </c>
      <c r="F73" s="23">
        <v>1477</v>
      </c>
      <c r="G73" s="17"/>
      <c r="H73" s="24" t="s">
        <v>22</v>
      </c>
      <c r="I73" s="124">
        <v>4.71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68.09</v>
      </c>
      <c r="E74" s="11"/>
      <c r="F74" s="23">
        <v>117</v>
      </c>
      <c r="G74" s="17"/>
      <c r="H74" s="28" t="s">
        <v>26</v>
      </c>
      <c r="I74" s="126">
        <v>4.4800000000000004</v>
      </c>
      <c r="J74" s="126"/>
      <c r="K74" s="127"/>
      <c r="M74" s="29">
        <v>6.8</v>
      </c>
      <c r="N74" s="30">
        <v>73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66.11</v>
      </c>
      <c r="E76" s="11"/>
      <c r="F76" s="23">
        <v>128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64.06</v>
      </c>
      <c r="E77" s="11"/>
      <c r="F77" s="23">
        <v>115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5.4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71.040000000000006</v>
      </c>
      <c r="E78" s="11"/>
      <c r="F78" s="23">
        <v>1891</v>
      </c>
      <c r="G78" s="17"/>
      <c r="H78" s="114">
        <v>10</v>
      </c>
      <c r="I78" s="116">
        <v>333</v>
      </c>
      <c r="J78" s="116">
        <v>222</v>
      </c>
      <c r="K78" s="118">
        <f>((I78-J78)/I78)</f>
        <v>0.33333333333333331</v>
      </c>
      <c r="M78" s="13">
        <v>2</v>
      </c>
      <c r="N78" s="38">
        <v>5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73.36</v>
      </c>
      <c r="E79" s="11">
        <v>7.2</v>
      </c>
      <c r="F79" s="23">
        <v>307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291</v>
      </c>
      <c r="G80" s="17"/>
      <c r="H80" s="114"/>
      <c r="I80" s="116"/>
      <c r="J80" s="116"/>
      <c r="K80" s="118" t="e">
        <f>((I80-J80)/I80)</f>
        <v>#DIV/0!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75.77</v>
      </c>
      <c r="E81" s="11">
        <v>7</v>
      </c>
      <c r="F81" s="23">
        <v>555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0.60221835580687255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533</v>
      </c>
      <c r="G82" s="17"/>
      <c r="M82" s="122" t="s">
        <v>44</v>
      </c>
      <c r="N82" s="123"/>
      <c r="O82" s="40">
        <f>(J67-J68)/J67</f>
        <v>0.3559322033898305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0.5534804753820034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4.5627376425855515E-2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91.09</v>
      </c>
      <c r="E85" s="36"/>
      <c r="F85" s="37"/>
      <c r="G85" s="49"/>
      <c r="H85" s="50" t="s">
        <v>22</v>
      </c>
      <c r="I85" s="36">
        <v>491</v>
      </c>
      <c r="J85" s="36">
        <v>444</v>
      </c>
      <c r="K85" s="37">
        <f>I85-J85</f>
        <v>47</v>
      </c>
      <c r="M85" s="133" t="s">
        <v>54</v>
      </c>
      <c r="N85" s="134"/>
      <c r="O85" s="51">
        <f>(J66-J70)/J66</f>
        <v>0.89082209656372335</v>
      </c>
      <c r="P85" s="2"/>
    </row>
    <row r="86" spans="1:16" ht="15.75" thickBot="1" x14ac:dyDescent="0.3">
      <c r="A86" s="2"/>
      <c r="B86" s="44"/>
      <c r="C86" s="48" t="s">
        <v>55</v>
      </c>
      <c r="D86" s="36">
        <v>72.95</v>
      </c>
      <c r="E86" s="36">
        <v>68.900000000000006</v>
      </c>
      <c r="F86" s="37">
        <v>94.45</v>
      </c>
      <c r="G86" s="52">
        <v>5.0999999999999996</v>
      </c>
      <c r="H86" s="29" t="s">
        <v>26</v>
      </c>
      <c r="I86" s="38">
        <v>166</v>
      </c>
      <c r="J86" s="38">
        <v>146</v>
      </c>
      <c r="K86" s="37">
        <f t="shared" ref="K86" si="3">I86-J86</f>
        <v>20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76.349999999999994</v>
      </c>
      <c r="E87" s="36">
        <v>65.48</v>
      </c>
      <c r="F87" s="37">
        <v>85.77</v>
      </c>
      <c r="P87" s="2"/>
    </row>
    <row r="88" spans="1:16" ht="15" customHeight="1" x14ac:dyDescent="0.25">
      <c r="A88" s="2"/>
      <c r="B88" s="44"/>
      <c r="C88" s="48" t="s">
        <v>57</v>
      </c>
      <c r="D88" s="36">
        <v>71.55</v>
      </c>
      <c r="E88" s="36">
        <v>50.93</v>
      </c>
      <c r="F88" s="37">
        <v>71.19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53.79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90.86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 t="s">
        <v>463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467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466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465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464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762</v>
      </c>
      <c r="G119" s="12"/>
      <c r="H119" s="12"/>
      <c r="I119" s="12"/>
      <c r="J119" s="108">
        <f>AVERAGE(F119:I119)</f>
        <v>762</v>
      </c>
      <c r="K119" s="109"/>
      <c r="M119" s="8">
        <v>2</v>
      </c>
      <c r="N119" s="106">
        <v>9.1999999999999993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442</v>
      </c>
      <c r="G120" s="12"/>
      <c r="H120" s="12"/>
      <c r="I120" s="12"/>
      <c r="J120" s="108">
        <f t="shared" ref="J120:J125" si="4">AVERAGE(F120:I120)</f>
        <v>442</v>
      </c>
      <c r="K120" s="109"/>
      <c r="M120" s="8">
        <v>3</v>
      </c>
      <c r="N120" s="106">
        <v>8.6999999999999993</v>
      </c>
      <c r="O120" s="107"/>
      <c r="P120" s="2"/>
    </row>
    <row r="121" spans="1:16" x14ac:dyDescent="0.25">
      <c r="A121" s="2"/>
      <c r="C121" s="9" t="s">
        <v>13</v>
      </c>
      <c r="D121" s="11">
        <v>63.62</v>
      </c>
      <c r="E121" s="11">
        <v>8.9</v>
      </c>
      <c r="F121" s="11">
        <v>970</v>
      </c>
      <c r="G121" s="11">
        <v>970</v>
      </c>
      <c r="H121" s="11">
        <v>938</v>
      </c>
      <c r="I121" s="11">
        <v>900</v>
      </c>
      <c r="J121" s="108">
        <f t="shared" si="4"/>
        <v>944.5</v>
      </c>
      <c r="K121" s="109"/>
      <c r="M121" s="8">
        <v>4</v>
      </c>
      <c r="N121" s="106">
        <v>7.5</v>
      </c>
      <c r="O121" s="107"/>
      <c r="P121" s="2"/>
    </row>
    <row r="122" spans="1:16" x14ac:dyDescent="0.25">
      <c r="A122" s="2"/>
      <c r="C122" s="9" t="s">
        <v>14</v>
      </c>
      <c r="D122" s="11">
        <v>60.46</v>
      </c>
      <c r="E122" s="11">
        <v>7.5</v>
      </c>
      <c r="F122" s="11">
        <v>480</v>
      </c>
      <c r="G122" s="11">
        <v>474</v>
      </c>
      <c r="H122" s="11">
        <v>443</v>
      </c>
      <c r="I122" s="11">
        <v>451</v>
      </c>
      <c r="J122" s="108">
        <f t="shared" si="4"/>
        <v>462</v>
      </c>
      <c r="K122" s="109"/>
      <c r="M122" s="8">
        <v>5</v>
      </c>
      <c r="N122" s="106">
        <v>7.8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266</v>
      </c>
      <c r="G123" s="69">
        <v>261</v>
      </c>
      <c r="H123" s="69">
        <v>246</v>
      </c>
      <c r="I123" s="69">
        <v>230</v>
      </c>
      <c r="J123" s="108">
        <f t="shared" si="4"/>
        <v>250.75</v>
      </c>
      <c r="K123" s="109"/>
      <c r="M123" s="13">
        <v>6</v>
      </c>
      <c r="N123" s="110">
        <v>7.6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129</v>
      </c>
      <c r="G124" s="69">
        <v>131</v>
      </c>
      <c r="H124" s="69">
        <v>125</v>
      </c>
      <c r="I124" s="69">
        <v>120</v>
      </c>
      <c r="J124" s="108">
        <f t="shared" si="4"/>
        <v>126.25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61.05</v>
      </c>
      <c r="E125" s="16">
        <v>7.2</v>
      </c>
      <c r="F125" s="16">
        <v>121</v>
      </c>
      <c r="G125" s="16">
        <v>131</v>
      </c>
      <c r="H125" s="16">
        <v>122</v>
      </c>
      <c r="I125" s="16">
        <v>114</v>
      </c>
      <c r="J125" s="112">
        <f t="shared" si="4"/>
        <v>122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11.97</v>
      </c>
      <c r="E128" s="11">
        <v>10.5</v>
      </c>
      <c r="F128" s="23">
        <v>1046</v>
      </c>
      <c r="G128" s="17"/>
      <c r="H128" s="24" t="s">
        <v>22</v>
      </c>
      <c r="I128" s="124">
        <v>4.6399999999999997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20" ht="15.75" thickBot="1" x14ac:dyDescent="0.3">
      <c r="A129" s="2"/>
      <c r="C129" s="22" t="s">
        <v>25</v>
      </c>
      <c r="D129" s="11">
        <v>66.52</v>
      </c>
      <c r="E129" s="11"/>
      <c r="F129" s="23">
        <v>134</v>
      </c>
      <c r="G129" s="17"/>
      <c r="H129" s="28" t="s">
        <v>26</v>
      </c>
      <c r="I129" s="126">
        <v>4.08</v>
      </c>
      <c r="J129" s="126"/>
      <c r="K129" s="127"/>
      <c r="M129" s="29">
        <v>7.1</v>
      </c>
      <c r="N129" s="30">
        <v>77</v>
      </c>
      <c r="O129" s="31">
        <v>0.04</v>
      </c>
      <c r="P129" s="2"/>
    </row>
    <row r="130" spans="1:20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20" ht="15" customHeight="1" x14ac:dyDescent="0.25">
      <c r="A131" s="2"/>
      <c r="C131" s="22" t="s">
        <v>28</v>
      </c>
      <c r="D131" s="11">
        <v>65.349999999999994</v>
      </c>
      <c r="E131" s="11"/>
      <c r="F131" s="23">
        <v>131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20" x14ac:dyDescent="0.25">
      <c r="A132" s="2"/>
      <c r="C132" s="22" t="s">
        <v>32</v>
      </c>
      <c r="D132" s="11">
        <v>62.59</v>
      </c>
      <c r="E132" s="11"/>
      <c r="F132" s="23">
        <v>128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20" ht="15.75" thickBot="1" x14ac:dyDescent="0.3">
      <c r="A133" s="2"/>
      <c r="C133" s="22" t="s">
        <v>37</v>
      </c>
      <c r="D133" s="11">
        <v>75.42</v>
      </c>
      <c r="E133" s="11"/>
      <c r="F133" s="23">
        <v>1762</v>
      </c>
      <c r="G133" s="17"/>
      <c r="H133" s="114">
        <v>7</v>
      </c>
      <c r="I133" s="116">
        <v>257</v>
      </c>
      <c r="J133" s="116">
        <v>96</v>
      </c>
      <c r="K133" s="118">
        <f>((I133-J133)/I133)</f>
        <v>0.62645914396887159</v>
      </c>
      <c r="M133" s="13">
        <v>2</v>
      </c>
      <c r="N133" s="38">
        <v>5.9</v>
      </c>
      <c r="O133" s="39">
        <v>100</v>
      </c>
      <c r="P133" s="2"/>
    </row>
    <row r="134" spans="1:20" ht="15.75" thickBot="1" x14ac:dyDescent="0.3">
      <c r="A134" s="2"/>
      <c r="C134" s="22" t="s">
        <v>38</v>
      </c>
      <c r="D134" s="11">
        <v>73.61</v>
      </c>
      <c r="E134" s="11">
        <v>7.3</v>
      </c>
      <c r="F134" s="23">
        <v>282</v>
      </c>
      <c r="G134" s="17"/>
      <c r="H134" s="114"/>
      <c r="I134" s="116"/>
      <c r="J134" s="116"/>
      <c r="K134" s="118"/>
      <c r="P134" s="2"/>
    </row>
    <row r="135" spans="1:20" ht="15" customHeight="1" x14ac:dyDescent="0.25">
      <c r="A135" s="2"/>
      <c r="C135" s="22" t="s">
        <v>39</v>
      </c>
      <c r="D135" s="11"/>
      <c r="E135" s="11"/>
      <c r="F135" s="23">
        <v>271</v>
      </c>
      <c r="G135" s="17"/>
      <c r="H135" s="114">
        <v>11</v>
      </c>
      <c r="I135" s="116">
        <v>458</v>
      </c>
      <c r="J135" s="116">
        <v>147</v>
      </c>
      <c r="K135" s="118">
        <f>((I135-J135)/I135)</f>
        <v>0.67903930131004364</v>
      </c>
      <c r="M135" s="120" t="s">
        <v>40</v>
      </c>
      <c r="N135" s="121"/>
      <c r="O135" s="104"/>
      <c r="P135" s="2"/>
      <c r="T135">
        <v>1</v>
      </c>
    </row>
    <row r="136" spans="1:20" ht="15.75" thickBot="1" x14ac:dyDescent="0.3">
      <c r="A136" s="2"/>
      <c r="C136" s="22" t="s">
        <v>41</v>
      </c>
      <c r="D136" s="11">
        <v>75.400000000000006</v>
      </c>
      <c r="E136" s="11">
        <v>6.9</v>
      </c>
      <c r="F136" s="23">
        <v>541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0.51085230280571736</v>
      </c>
      <c r="P136" s="2"/>
    </row>
    <row r="137" spans="1:20" ht="15.75" thickBot="1" x14ac:dyDescent="0.3">
      <c r="A137" s="2"/>
      <c r="C137" s="41" t="s">
        <v>43</v>
      </c>
      <c r="D137" s="16"/>
      <c r="E137" s="16"/>
      <c r="F137" s="42">
        <v>513</v>
      </c>
      <c r="G137" s="17"/>
      <c r="M137" s="122" t="s">
        <v>44</v>
      </c>
      <c r="N137" s="123"/>
      <c r="O137" s="40">
        <f>(J122-J123)/J122</f>
        <v>0.45725108225108224</v>
      </c>
      <c r="P137" s="2"/>
    </row>
    <row r="138" spans="1:20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0.49651046859421732</v>
      </c>
      <c r="P138" s="2"/>
    </row>
    <row r="139" spans="1:20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3.3663366336633666E-2</v>
      </c>
      <c r="P139" s="2"/>
    </row>
    <row r="140" spans="1:20" ht="15.75" thickBot="1" x14ac:dyDescent="0.3">
      <c r="A140" s="2"/>
      <c r="B140" s="44"/>
      <c r="C140" s="48" t="s">
        <v>53</v>
      </c>
      <c r="D140" s="36">
        <v>91.44</v>
      </c>
      <c r="E140" s="36"/>
      <c r="F140" s="37"/>
      <c r="G140" s="49"/>
      <c r="H140" s="50" t="s">
        <v>22</v>
      </c>
      <c r="I140" s="36">
        <v>494</v>
      </c>
      <c r="J140" s="36">
        <v>452</v>
      </c>
      <c r="K140" s="37">
        <f>I140-J140</f>
        <v>42</v>
      </c>
      <c r="M140" s="133" t="s">
        <v>54</v>
      </c>
      <c r="N140" s="134"/>
      <c r="O140" s="51">
        <f>(J121-J125)/J121</f>
        <v>0.87083112758073056</v>
      </c>
      <c r="P140" s="2"/>
    </row>
    <row r="141" spans="1:20" ht="15.75" thickBot="1" x14ac:dyDescent="0.3">
      <c r="A141" s="2"/>
      <c r="B141" s="44"/>
      <c r="C141" s="48" t="s">
        <v>55</v>
      </c>
      <c r="D141" s="36">
        <v>72.55</v>
      </c>
      <c r="E141" s="36">
        <v>68.39</v>
      </c>
      <c r="F141" s="37">
        <v>94.27</v>
      </c>
      <c r="G141" s="52">
        <v>5.0999999999999996</v>
      </c>
      <c r="H141" s="29" t="s">
        <v>26</v>
      </c>
      <c r="I141" s="38">
        <v>135</v>
      </c>
      <c r="J141" s="38">
        <v>118</v>
      </c>
      <c r="K141" s="37">
        <f t="shared" ref="K141" si="5">I141-J141</f>
        <v>17</v>
      </c>
      <c r="L141" s="53"/>
      <c r="M141" s="53"/>
      <c r="N141" s="53"/>
      <c r="P141" s="2"/>
    </row>
    <row r="142" spans="1:20" ht="15" customHeight="1" x14ac:dyDescent="0.25">
      <c r="A142" s="2"/>
      <c r="B142" s="44"/>
      <c r="C142" s="48" t="s">
        <v>56</v>
      </c>
      <c r="D142" s="36">
        <v>76.849999999999994</v>
      </c>
      <c r="E142" s="36">
        <v>65.09</v>
      </c>
      <c r="F142" s="37">
        <v>85.35</v>
      </c>
      <c r="P142" s="2"/>
    </row>
    <row r="143" spans="1:20" ht="15" customHeight="1" x14ac:dyDescent="0.25">
      <c r="A143" s="2"/>
      <c r="B143" s="44"/>
      <c r="C143" s="48" t="s">
        <v>57</v>
      </c>
      <c r="D143" s="36">
        <v>74.5</v>
      </c>
      <c r="E143" s="36">
        <v>53.08</v>
      </c>
      <c r="F143" s="37">
        <v>71.25</v>
      </c>
      <c r="P143" s="2"/>
    </row>
    <row r="144" spans="1:20" ht="15" customHeight="1" thickBot="1" x14ac:dyDescent="0.3">
      <c r="A144" s="2"/>
      <c r="B144" s="44"/>
      <c r="C144" s="54" t="s">
        <v>58</v>
      </c>
      <c r="D144" s="55">
        <v>54.77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91.37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 t="s">
        <v>468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 t="s">
        <v>469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470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471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472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ht="15" customHeight="1" x14ac:dyDescent="0.25">
      <c r="A157" s="2"/>
      <c r="C157" s="128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3D5F-FDD5-4814-958F-BADE0DA5B12D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1007.4166666666666</v>
      </c>
    </row>
    <row r="7" spans="1:19" x14ac:dyDescent="0.25">
      <c r="A7" s="2"/>
      <c r="C7" s="9" t="s">
        <v>11</v>
      </c>
      <c r="D7" s="10"/>
      <c r="E7" s="10"/>
      <c r="F7" s="11">
        <v>779</v>
      </c>
      <c r="G7" s="12"/>
      <c r="H7" s="12"/>
      <c r="I7" s="12"/>
      <c r="J7" s="108">
        <f>AVERAGE(F7:I7)</f>
        <v>779</v>
      </c>
      <c r="K7" s="109"/>
      <c r="M7" s="8">
        <v>2</v>
      </c>
      <c r="N7" s="106">
        <v>9</v>
      </c>
      <c r="O7" s="107"/>
      <c r="P7" s="2"/>
      <c r="R7" s="60" t="s">
        <v>22</v>
      </c>
      <c r="S7" s="141">
        <f>AVERAGE(J10,J67,J122)</f>
        <v>437.83333333333331</v>
      </c>
    </row>
    <row r="8" spans="1:19" x14ac:dyDescent="0.25">
      <c r="A8" s="2"/>
      <c r="C8" s="9" t="s">
        <v>12</v>
      </c>
      <c r="D8" s="10"/>
      <c r="E8" s="10"/>
      <c r="F8" s="11">
        <v>417</v>
      </c>
      <c r="G8" s="12"/>
      <c r="H8" s="12"/>
      <c r="I8" s="12"/>
      <c r="J8" s="108">
        <f t="shared" ref="J8:J13" si="0">AVERAGE(F8:I8)</f>
        <v>417</v>
      </c>
      <c r="K8" s="109"/>
      <c r="M8" s="8">
        <v>3</v>
      </c>
      <c r="N8" s="106">
        <v>8.4</v>
      </c>
      <c r="O8" s="107"/>
      <c r="P8" s="2"/>
      <c r="R8" s="60" t="s">
        <v>26</v>
      </c>
      <c r="S8" s="142">
        <f>AVERAGE(J13,J70,J125)</f>
        <v>127.25</v>
      </c>
    </row>
    <row r="9" spans="1:19" x14ac:dyDescent="0.25">
      <c r="A9" s="2"/>
      <c r="C9" s="9" t="s">
        <v>13</v>
      </c>
      <c r="D9" s="11">
        <v>66.069999999999993</v>
      </c>
      <c r="E9" s="11">
        <v>7.2</v>
      </c>
      <c r="F9" s="11">
        <v>917</v>
      </c>
      <c r="G9" s="11">
        <v>933</v>
      </c>
      <c r="H9" s="11">
        <v>956</v>
      </c>
      <c r="I9" s="11">
        <v>992</v>
      </c>
      <c r="J9" s="108">
        <f t="shared" si="0"/>
        <v>949.5</v>
      </c>
      <c r="K9" s="109"/>
      <c r="M9" s="8">
        <v>4</v>
      </c>
      <c r="N9" s="106">
        <v>7</v>
      </c>
      <c r="O9" s="107"/>
      <c r="P9" s="2"/>
      <c r="R9" s="143" t="s">
        <v>623</v>
      </c>
      <c r="S9" s="144">
        <f>S6-S8</f>
        <v>880.16666666666663</v>
      </c>
    </row>
    <row r="10" spans="1:19" x14ac:dyDescent="0.25">
      <c r="A10" s="2"/>
      <c r="C10" s="9" t="s">
        <v>14</v>
      </c>
      <c r="D10" s="11">
        <v>63.41</v>
      </c>
      <c r="E10" s="11">
        <v>7.5</v>
      </c>
      <c r="F10" s="11">
        <v>406</v>
      </c>
      <c r="G10" s="11">
        <v>411</v>
      </c>
      <c r="H10" s="11">
        <v>415</v>
      </c>
      <c r="I10" s="11">
        <v>420</v>
      </c>
      <c r="J10" s="108">
        <f t="shared" si="0"/>
        <v>413</v>
      </c>
      <c r="K10" s="109"/>
      <c r="M10" s="8">
        <v>5</v>
      </c>
      <c r="N10" s="106">
        <v>7</v>
      </c>
      <c r="O10" s="107"/>
      <c r="P10" s="2"/>
      <c r="R10" s="143" t="s">
        <v>624</v>
      </c>
      <c r="S10" s="145">
        <f>S7-S8</f>
        <v>310.58333333333331</v>
      </c>
    </row>
    <row r="11" spans="1:19" ht="15.75" thickBot="1" x14ac:dyDescent="0.3">
      <c r="A11" s="2"/>
      <c r="C11" s="9" t="s">
        <v>15</v>
      </c>
      <c r="D11" s="11"/>
      <c r="E11" s="11"/>
      <c r="F11" s="11">
        <v>210</v>
      </c>
      <c r="G11" s="69">
        <v>228</v>
      </c>
      <c r="H11" s="69">
        <v>252</v>
      </c>
      <c r="I11" s="69">
        <v>271</v>
      </c>
      <c r="J11" s="108">
        <f t="shared" si="0"/>
        <v>240.25</v>
      </c>
      <c r="K11" s="109"/>
      <c r="M11" s="13">
        <v>6</v>
      </c>
      <c r="N11" s="110">
        <v>7</v>
      </c>
      <c r="O11" s="111"/>
      <c r="P11" s="2"/>
      <c r="R11" s="146" t="s">
        <v>625</v>
      </c>
      <c r="S11" s="147">
        <f>S9/S6</f>
        <v>0.87368682273140874</v>
      </c>
    </row>
    <row r="12" spans="1:19" x14ac:dyDescent="0.25">
      <c r="A12" s="2"/>
      <c r="C12" s="9" t="s">
        <v>16</v>
      </c>
      <c r="D12" s="11"/>
      <c r="E12" s="11"/>
      <c r="F12" s="11">
        <v>117</v>
      </c>
      <c r="G12" s="69">
        <v>121</v>
      </c>
      <c r="H12" s="69">
        <v>126</v>
      </c>
      <c r="I12" s="69">
        <v>134</v>
      </c>
      <c r="J12" s="108">
        <f t="shared" si="0"/>
        <v>124.5</v>
      </c>
      <c r="K12" s="109"/>
      <c r="P12" s="2"/>
      <c r="R12" s="146" t="s">
        <v>626</v>
      </c>
      <c r="S12" s="148">
        <f>S10/S7</f>
        <v>0.70936429387133615</v>
      </c>
    </row>
    <row r="13" spans="1:19" ht="15.75" thickBot="1" x14ac:dyDescent="0.3">
      <c r="A13" s="2"/>
      <c r="C13" s="15" t="s">
        <v>17</v>
      </c>
      <c r="D13" s="16">
        <v>61.25</v>
      </c>
      <c r="E13" s="16">
        <v>7.2</v>
      </c>
      <c r="F13" s="16">
        <v>120</v>
      </c>
      <c r="G13" s="16">
        <v>124</v>
      </c>
      <c r="H13" s="16">
        <v>129</v>
      </c>
      <c r="I13" s="16">
        <v>134</v>
      </c>
      <c r="J13" s="112">
        <f t="shared" si="0"/>
        <v>126.75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21.82</v>
      </c>
      <c r="E16" s="11">
        <v>10.7</v>
      </c>
      <c r="F16" s="23">
        <v>933</v>
      </c>
      <c r="G16" s="17"/>
      <c r="H16" s="24" t="s">
        <v>22</v>
      </c>
      <c r="I16" s="124">
        <v>4.82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67.099999999999994</v>
      </c>
      <c r="E17" s="11"/>
      <c r="F17" s="23">
        <v>120</v>
      </c>
      <c r="G17" s="17"/>
      <c r="H17" s="28" t="s">
        <v>26</v>
      </c>
      <c r="I17" s="126">
        <v>4.5199999999999996</v>
      </c>
      <c r="J17" s="126"/>
      <c r="K17" s="127"/>
      <c r="M17" s="29">
        <v>7</v>
      </c>
      <c r="N17" s="30">
        <v>69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63.35</v>
      </c>
      <c r="E19" s="11"/>
      <c r="F19" s="23">
        <v>122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62.32</v>
      </c>
      <c r="E20" s="11"/>
      <c r="F20" s="23">
        <v>117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79.06</v>
      </c>
      <c r="E21" s="11"/>
      <c r="F21" s="23">
        <v>1101</v>
      </c>
      <c r="G21" s="17"/>
      <c r="H21" s="114">
        <v>1</v>
      </c>
      <c r="I21" s="116">
        <v>392</v>
      </c>
      <c r="J21" s="116">
        <v>316</v>
      </c>
      <c r="K21" s="118">
        <f>((I21-J21)/I21)</f>
        <v>0.19387755102040816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72.12</v>
      </c>
      <c r="E22" s="11">
        <v>7</v>
      </c>
      <c r="F22" s="23">
        <v>322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367</v>
      </c>
      <c r="G23" s="17"/>
      <c r="H23" s="114">
        <v>8</v>
      </c>
      <c r="I23" s="116">
        <v>215</v>
      </c>
      <c r="J23" s="116">
        <v>153</v>
      </c>
      <c r="K23" s="118">
        <f>((I23-J23)/I23)</f>
        <v>0.28837209302325584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77</v>
      </c>
      <c r="E24" s="11">
        <v>6.6</v>
      </c>
      <c r="F24" s="23">
        <v>581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0.56503422854133756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612</v>
      </c>
      <c r="G25" s="17"/>
      <c r="M25" s="122" t="s">
        <v>44</v>
      </c>
      <c r="N25" s="123"/>
      <c r="O25" s="40">
        <f>(J10-J11)/J10</f>
        <v>0.41828087167070216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0.48178980228928198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-1.8072289156626505E-2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91.65</v>
      </c>
      <c r="E28" s="36"/>
      <c r="F28" s="37"/>
      <c r="G28" s="49"/>
      <c r="H28" s="50" t="s">
        <v>22</v>
      </c>
      <c r="I28" s="36">
        <v>278</v>
      </c>
      <c r="J28" s="36">
        <v>232</v>
      </c>
      <c r="K28" s="37">
        <f>I28-J28</f>
        <v>46</v>
      </c>
      <c r="M28" s="133" t="s">
        <v>54</v>
      </c>
      <c r="N28" s="134"/>
      <c r="O28" s="51">
        <f>(J9-J13)/J9</f>
        <v>0.86650868878357035</v>
      </c>
      <c r="P28" s="2"/>
    </row>
    <row r="29" spans="1:16" ht="15.75" thickBot="1" x14ac:dyDescent="0.3">
      <c r="A29" s="2"/>
      <c r="B29" s="44"/>
      <c r="C29" s="48" t="s">
        <v>55</v>
      </c>
      <c r="D29" s="36">
        <v>72.45</v>
      </c>
      <c r="E29" s="36">
        <v>68.150000000000006</v>
      </c>
      <c r="F29" s="37">
        <v>94.06</v>
      </c>
      <c r="G29" s="52">
        <v>5.3</v>
      </c>
      <c r="H29" s="29" t="s">
        <v>26</v>
      </c>
      <c r="I29" s="38">
        <v>182</v>
      </c>
      <c r="J29" s="38">
        <v>170</v>
      </c>
      <c r="K29" s="37">
        <f t="shared" ref="K29" si="1">I29-J29</f>
        <v>12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78.55</v>
      </c>
      <c r="E30" s="36">
        <v>66.86</v>
      </c>
      <c r="F30" s="37">
        <v>85.12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76.5</v>
      </c>
      <c r="E31" s="36">
        <v>54.86</v>
      </c>
      <c r="F31" s="37">
        <v>71.72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54.25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473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474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475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476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477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ht="15" customHeight="1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765</v>
      </c>
      <c r="G64" s="12"/>
      <c r="H64" s="12"/>
      <c r="I64" s="12"/>
      <c r="J64" s="108">
        <f>AVERAGE(F64:I64)</f>
        <v>765</v>
      </c>
      <c r="K64" s="109"/>
      <c r="M64" s="8">
        <v>2</v>
      </c>
      <c r="N64" s="106">
        <v>9.1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430</v>
      </c>
      <c r="G65" s="12"/>
      <c r="H65" s="12"/>
      <c r="I65" s="12"/>
      <c r="J65" s="108">
        <f t="shared" ref="J65:J70" si="2">AVERAGE(F65:I65)</f>
        <v>430</v>
      </c>
      <c r="K65" s="109"/>
      <c r="M65" s="8">
        <v>3</v>
      </c>
      <c r="N65" s="106">
        <v>8.6999999999999993</v>
      </c>
      <c r="O65" s="107"/>
      <c r="P65" s="2"/>
    </row>
    <row r="66" spans="1:16" ht="15" customHeight="1" x14ac:dyDescent="0.25">
      <c r="A66" s="2"/>
      <c r="C66" s="9" t="s">
        <v>13</v>
      </c>
      <c r="D66" s="11">
        <v>63.69</v>
      </c>
      <c r="E66" s="11">
        <v>8.1</v>
      </c>
      <c r="F66" s="11">
        <v>1049</v>
      </c>
      <c r="G66" s="11">
        <v>1025</v>
      </c>
      <c r="H66" s="11">
        <v>1119</v>
      </c>
      <c r="I66" s="11">
        <v>1101</v>
      </c>
      <c r="J66" s="108">
        <f t="shared" si="2"/>
        <v>1073.5</v>
      </c>
      <c r="K66" s="109"/>
      <c r="M66" s="8">
        <v>4</v>
      </c>
      <c r="N66" s="106">
        <v>7.5</v>
      </c>
      <c r="O66" s="107"/>
      <c r="P66" s="2"/>
    </row>
    <row r="67" spans="1:16" ht="15" customHeight="1" x14ac:dyDescent="0.25">
      <c r="A67" s="2"/>
      <c r="C67" s="9" t="s">
        <v>14</v>
      </c>
      <c r="D67" s="11">
        <v>65.349999999999994</v>
      </c>
      <c r="E67" s="11">
        <v>8.1</v>
      </c>
      <c r="F67" s="11">
        <v>436</v>
      </c>
      <c r="G67" s="11">
        <v>420</v>
      </c>
      <c r="H67" s="11">
        <v>489</v>
      </c>
      <c r="I67" s="11">
        <v>497</v>
      </c>
      <c r="J67" s="108">
        <f t="shared" si="2"/>
        <v>460.5</v>
      </c>
      <c r="K67" s="109"/>
      <c r="M67" s="8">
        <v>5</v>
      </c>
      <c r="N67" s="106">
        <v>7.8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210</v>
      </c>
      <c r="G68" s="69">
        <v>222</v>
      </c>
      <c r="H68" s="69">
        <v>240</v>
      </c>
      <c r="I68" s="69">
        <v>229</v>
      </c>
      <c r="J68" s="108">
        <f t="shared" si="2"/>
        <v>225.25</v>
      </c>
      <c r="K68" s="109"/>
      <c r="M68" s="13">
        <v>6</v>
      </c>
      <c r="N68" s="110">
        <v>7.3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135</v>
      </c>
      <c r="G69" s="69">
        <v>133</v>
      </c>
      <c r="H69" s="69">
        <v>115</v>
      </c>
      <c r="I69" s="69">
        <v>116</v>
      </c>
      <c r="J69" s="108">
        <f t="shared" si="2"/>
        <v>124.75</v>
      </c>
      <c r="K69" s="109"/>
      <c r="P69" s="2"/>
    </row>
    <row r="70" spans="1:16" ht="15.75" thickBot="1" x14ac:dyDescent="0.3">
      <c r="A70" s="2"/>
      <c r="C70" s="15" t="s">
        <v>17</v>
      </c>
      <c r="D70" s="16">
        <v>63.11</v>
      </c>
      <c r="E70" s="16">
        <v>7.2</v>
      </c>
      <c r="F70" s="16">
        <v>133</v>
      </c>
      <c r="G70" s="16">
        <v>131</v>
      </c>
      <c r="H70" s="16">
        <v>117</v>
      </c>
      <c r="I70" s="16">
        <v>119</v>
      </c>
      <c r="J70" s="112">
        <f t="shared" si="2"/>
        <v>125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15.72</v>
      </c>
      <c r="E73" s="11">
        <v>10.6</v>
      </c>
      <c r="F73" s="23">
        <v>1398</v>
      </c>
      <c r="G73" s="17"/>
      <c r="H73" s="24" t="s">
        <v>22</v>
      </c>
      <c r="I73" s="124">
        <v>4.5999999999999996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67.05</v>
      </c>
      <c r="E74" s="11"/>
      <c r="F74" s="23">
        <v>123</v>
      </c>
      <c r="G74" s="17"/>
      <c r="H74" s="28" t="s">
        <v>26</v>
      </c>
      <c r="I74" s="126">
        <v>4.26</v>
      </c>
      <c r="J74" s="126"/>
      <c r="K74" s="127"/>
      <c r="M74" s="29">
        <v>6.8</v>
      </c>
      <c r="N74" s="30">
        <v>42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66.180000000000007</v>
      </c>
      <c r="E76" s="11"/>
      <c r="F76" s="23">
        <v>120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70.31</v>
      </c>
      <c r="E77" s="11"/>
      <c r="F77" s="23">
        <v>118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76.900000000000006</v>
      </c>
      <c r="E78" s="11"/>
      <c r="F78" s="23">
        <v>1188</v>
      </c>
      <c r="G78" s="17"/>
      <c r="H78" s="114">
        <v>2</v>
      </c>
      <c r="I78" s="116">
        <v>431</v>
      </c>
      <c r="J78" s="116">
        <v>203</v>
      </c>
      <c r="K78" s="118">
        <f>((I78-J78)/I78)</f>
        <v>0.52900232018561488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73.23</v>
      </c>
      <c r="E79" s="11">
        <v>7.2</v>
      </c>
      <c r="F79" s="23">
        <v>345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331</v>
      </c>
      <c r="G80" s="17"/>
      <c r="H80" s="114"/>
      <c r="I80" s="116"/>
      <c r="J80" s="116"/>
      <c r="K80" s="118" t="e">
        <f>((I80-J80)/I80)</f>
        <v>#DIV/0!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76.87</v>
      </c>
      <c r="E81" s="11">
        <v>6.8</v>
      </c>
      <c r="F81" s="23">
        <v>596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0.57102934326967858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583</v>
      </c>
      <c r="G82" s="17"/>
      <c r="M82" s="122" t="s">
        <v>44</v>
      </c>
      <c r="N82" s="123"/>
      <c r="O82" s="40">
        <f>(J67-J68)/J67</f>
        <v>0.51085776330076005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0.44617092119866814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-2.004008016032064E-3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91.3</v>
      </c>
      <c r="E85" s="36"/>
      <c r="F85" s="37"/>
      <c r="G85" s="49"/>
      <c r="H85" s="50" t="s">
        <v>22</v>
      </c>
      <c r="I85" s="36">
        <v>340</v>
      </c>
      <c r="J85" s="36">
        <v>279</v>
      </c>
      <c r="K85" s="37">
        <f>I85-J85</f>
        <v>61</v>
      </c>
      <c r="M85" s="133" t="s">
        <v>54</v>
      </c>
      <c r="N85" s="134"/>
      <c r="O85" s="51">
        <f>(J66-J70)/J66</f>
        <v>0.88355845365626451</v>
      </c>
      <c r="P85" s="2"/>
    </row>
    <row r="86" spans="1:16" ht="15.75" thickBot="1" x14ac:dyDescent="0.3">
      <c r="A86" s="2"/>
      <c r="B86" s="44"/>
      <c r="C86" s="48" t="s">
        <v>55</v>
      </c>
      <c r="D86" s="36">
        <v>72.8</v>
      </c>
      <c r="E86" s="36">
        <v>68.36</v>
      </c>
      <c r="F86" s="37">
        <v>93.9</v>
      </c>
      <c r="G86" s="52">
        <v>5.2</v>
      </c>
      <c r="H86" s="29" t="s">
        <v>26</v>
      </c>
      <c r="I86" s="38">
        <v>198</v>
      </c>
      <c r="J86" s="38">
        <v>158</v>
      </c>
      <c r="K86" s="37">
        <f t="shared" ref="K86" si="3">I86-J86</f>
        <v>40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78.150000000000006</v>
      </c>
      <c r="E87" s="36">
        <v>66.36</v>
      </c>
      <c r="F87" s="37">
        <v>84.91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75.599999999999994</v>
      </c>
      <c r="E88" s="36">
        <v>54.35</v>
      </c>
      <c r="F88" s="37">
        <v>71.89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52.45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 t="s">
        <v>478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479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480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481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482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716</v>
      </c>
      <c r="G119" s="12"/>
      <c r="H119" s="12"/>
      <c r="I119" s="12"/>
      <c r="J119" s="108">
        <f>AVERAGE(F119:I119)</f>
        <v>716</v>
      </c>
      <c r="K119" s="109"/>
      <c r="M119" s="8">
        <v>2</v>
      </c>
      <c r="N119" s="106">
        <v>9.1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451</v>
      </c>
      <c r="G120" s="12"/>
      <c r="H120" s="12"/>
      <c r="I120" s="12"/>
      <c r="J120" s="108">
        <f t="shared" ref="J120:J125" si="4">AVERAGE(F120:I120)</f>
        <v>451</v>
      </c>
      <c r="K120" s="109"/>
      <c r="M120" s="8">
        <v>3</v>
      </c>
      <c r="N120" s="106">
        <v>8.6</v>
      </c>
      <c r="O120" s="107"/>
      <c r="P120" s="2"/>
    </row>
    <row r="121" spans="1:16" x14ac:dyDescent="0.25">
      <c r="A121" s="2"/>
      <c r="C121" s="9" t="s">
        <v>13</v>
      </c>
      <c r="D121" s="11">
        <v>66.38</v>
      </c>
      <c r="E121" s="11">
        <v>8</v>
      </c>
      <c r="F121" s="11">
        <v>1081</v>
      </c>
      <c r="G121" s="11">
        <v>1046</v>
      </c>
      <c r="H121" s="11">
        <v>944</v>
      </c>
      <c r="I121" s="11">
        <v>926</v>
      </c>
      <c r="J121" s="108">
        <f t="shared" si="4"/>
        <v>999.25</v>
      </c>
      <c r="K121" s="109"/>
      <c r="M121" s="8">
        <v>4</v>
      </c>
      <c r="N121" s="106">
        <v>7.5</v>
      </c>
      <c r="O121" s="107"/>
      <c r="P121" s="2"/>
    </row>
    <row r="122" spans="1:16" x14ac:dyDescent="0.25">
      <c r="A122" s="2"/>
      <c r="C122" s="9" t="s">
        <v>14</v>
      </c>
      <c r="D122" s="11">
        <v>63.26</v>
      </c>
      <c r="E122" s="11">
        <v>8.1</v>
      </c>
      <c r="F122" s="11">
        <v>436</v>
      </c>
      <c r="G122" s="11">
        <v>441</v>
      </c>
      <c r="H122" s="11">
        <v>440</v>
      </c>
      <c r="I122" s="11">
        <v>443</v>
      </c>
      <c r="J122" s="108">
        <f t="shared" si="4"/>
        <v>440</v>
      </c>
      <c r="K122" s="109"/>
      <c r="M122" s="8">
        <v>5</v>
      </c>
      <c r="N122" s="106">
        <v>7.7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238</v>
      </c>
      <c r="G123" s="69">
        <v>234</v>
      </c>
      <c r="H123" s="69">
        <v>260</v>
      </c>
      <c r="I123" s="69">
        <v>267</v>
      </c>
      <c r="J123" s="108">
        <f t="shared" si="4"/>
        <v>249.75</v>
      </c>
      <c r="K123" s="109"/>
      <c r="M123" s="13">
        <v>6</v>
      </c>
      <c r="N123" s="110">
        <v>7.4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120</v>
      </c>
      <c r="G124" s="69">
        <v>126</v>
      </c>
      <c r="H124" s="69">
        <v>138</v>
      </c>
      <c r="I124" s="69">
        <v>150</v>
      </c>
      <c r="J124" s="108">
        <f t="shared" si="4"/>
        <v>133.5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64.16</v>
      </c>
      <c r="E125" s="16">
        <v>7.2</v>
      </c>
      <c r="F125" s="16">
        <v>118</v>
      </c>
      <c r="G125" s="16">
        <v>121</v>
      </c>
      <c r="H125" s="16">
        <v>133</v>
      </c>
      <c r="I125" s="16">
        <v>148</v>
      </c>
      <c r="J125" s="112">
        <f t="shared" si="4"/>
        <v>130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13.85</v>
      </c>
      <c r="E128" s="11">
        <v>10.3</v>
      </c>
      <c r="F128" s="23">
        <v>1022</v>
      </c>
      <c r="G128" s="17"/>
      <c r="H128" s="24" t="s">
        <v>22</v>
      </c>
      <c r="I128" s="124">
        <v>4.55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67.27</v>
      </c>
      <c r="E129" s="11"/>
      <c r="F129" s="23">
        <v>128</v>
      </c>
      <c r="G129" s="17"/>
      <c r="H129" s="28" t="s">
        <v>26</v>
      </c>
      <c r="I129" s="126">
        <v>4.3600000000000003</v>
      </c>
      <c r="J129" s="126"/>
      <c r="K129" s="127"/>
      <c r="M129" s="29">
        <v>6.8</v>
      </c>
      <c r="N129" s="30">
        <v>65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65.48</v>
      </c>
      <c r="E131" s="11"/>
      <c r="F131" s="23">
        <v>125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70.33</v>
      </c>
      <c r="E132" s="11"/>
      <c r="F132" s="23">
        <v>122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74.239999999999995</v>
      </c>
      <c r="E133" s="11"/>
      <c r="F133" s="23">
        <v>1586</v>
      </c>
      <c r="G133" s="17"/>
      <c r="H133" s="114">
        <v>3</v>
      </c>
      <c r="I133" s="116">
        <v>416</v>
      </c>
      <c r="J133" s="116">
        <v>178</v>
      </c>
      <c r="K133" s="118">
        <f>((I133-J133)/I133)</f>
        <v>0.57211538461538458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74.58</v>
      </c>
      <c r="E134" s="11">
        <v>7.1</v>
      </c>
      <c r="F134" s="23">
        <v>341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321</v>
      </c>
      <c r="G135" s="17"/>
      <c r="H135" s="114">
        <v>13</v>
      </c>
      <c r="I135" s="116">
        <v>224</v>
      </c>
      <c r="J135" s="116">
        <v>120</v>
      </c>
      <c r="K135" s="118">
        <f>((I135-J135)/I135)</f>
        <v>0.4642857142857143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76.52</v>
      </c>
      <c r="E136" s="11">
        <v>6.8</v>
      </c>
      <c r="F136" s="23">
        <v>566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0.55966975231423566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543</v>
      </c>
      <c r="G137" s="17"/>
      <c r="M137" s="122" t="s">
        <v>44</v>
      </c>
      <c r="N137" s="123"/>
      <c r="O137" s="40">
        <f>(J122-J123)/J122</f>
        <v>0.43238636363636362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0.46546546546546547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2.6217228464419477E-2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91.35</v>
      </c>
      <c r="E140" s="36"/>
      <c r="F140" s="37"/>
      <c r="G140" s="49"/>
      <c r="H140" s="50" t="s">
        <v>22</v>
      </c>
      <c r="I140" s="36">
        <v>448</v>
      </c>
      <c r="J140" s="36">
        <v>402</v>
      </c>
      <c r="K140" s="37">
        <f>I140-J140</f>
        <v>46</v>
      </c>
      <c r="M140" s="133" t="s">
        <v>54</v>
      </c>
      <c r="N140" s="134"/>
      <c r="O140" s="51">
        <f>(J121-J125)/J121</f>
        <v>0.86990242682011509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72.55</v>
      </c>
      <c r="E141" s="36">
        <v>68.42</v>
      </c>
      <c r="F141" s="37">
        <v>94.32</v>
      </c>
      <c r="G141" s="52">
        <v>5.0999999999999996</v>
      </c>
      <c r="H141" s="29" t="s">
        <v>26</v>
      </c>
      <c r="I141" s="38">
        <v>126</v>
      </c>
      <c r="J141" s="38">
        <v>102</v>
      </c>
      <c r="K141" s="37">
        <f t="shared" ref="K141" si="5">I141-J141</f>
        <v>24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77.55</v>
      </c>
      <c r="E142" s="36">
        <v>65.33</v>
      </c>
      <c r="F142" s="37">
        <v>84.25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75.25</v>
      </c>
      <c r="E143" s="36">
        <v>54.66</v>
      </c>
      <c r="F143" s="37">
        <v>72.64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54.15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91.48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483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484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485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486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487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488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9E96-EDF5-4944-93FC-5DC8D353FC1D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1015.9166666666666</v>
      </c>
    </row>
    <row r="7" spans="1:19" x14ac:dyDescent="0.25">
      <c r="A7" s="2"/>
      <c r="C7" s="9" t="s">
        <v>11</v>
      </c>
      <c r="D7" s="10"/>
      <c r="E7" s="10"/>
      <c r="F7" s="11">
        <v>744</v>
      </c>
      <c r="G7" s="12"/>
      <c r="H7" s="12"/>
      <c r="I7" s="12"/>
      <c r="J7" s="108">
        <f>AVERAGE(F7:I7)</f>
        <v>744</v>
      </c>
      <c r="K7" s="109"/>
      <c r="M7" s="8">
        <v>2</v>
      </c>
      <c r="N7" s="106">
        <v>9.1999999999999993</v>
      </c>
      <c r="O7" s="107"/>
      <c r="P7" s="2"/>
      <c r="R7" s="60" t="s">
        <v>22</v>
      </c>
      <c r="S7" s="141">
        <f>AVERAGE(J10,J67,J122)</f>
        <v>484.75</v>
      </c>
    </row>
    <row r="8" spans="1:19" x14ac:dyDescent="0.25">
      <c r="A8" s="2"/>
      <c r="C8" s="9" t="s">
        <v>12</v>
      </c>
      <c r="D8" s="10"/>
      <c r="E8" s="10"/>
      <c r="F8" s="11">
        <v>441</v>
      </c>
      <c r="G8" s="12"/>
      <c r="H8" s="12"/>
      <c r="I8" s="12"/>
      <c r="J8" s="108">
        <f t="shared" ref="J8:J13" si="0">AVERAGE(F8:I8)</f>
        <v>441</v>
      </c>
      <c r="K8" s="109"/>
      <c r="M8" s="8">
        <v>3</v>
      </c>
      <c r="N8" s="106">
        <v>8.8000000000000007</v>
      </c>
      <c r="O8" s="107"/>
      <c r="P8" s="2"/>
      <c r="R8" s="60" t="s">
        <v>26</v>
      </c>
      <c r="S8" s="142">
        <f>AVERAGE(J13,J70,J125)</f>
        <v>140.83333333333334</v>
      </c>
    </row>
    <row r="9" spans="1:19" x14ac:dyDescent="0.25">
      <c r="A9" s="2"/>
      <c r="C9" s="9" t="s">
        <v>13</v>
      </c>
      <c r="D9" s="11">
        <v>65.010000000000005</v>
      </c>
      <c r="E9" s="11">
        <v>7.1</v>
      </c>
      <c r="F9" s="11">
        <v>988</v>
      </c>
      <c r="G9" s="11">
        <v>992</v>
      </c>
      <c r="H9" s="11">
        <v>989</v>
      </c>
      <c r="I9" s="11">
        <v>971</v>
      </c>
      <c r="J9" s="108">
        <f t="shared" si="0"/>
        <v>985</v>
      </c>
      <c r="K9" s="109"/>
      <c r="M9" s="8">
        <v>4</v>
      </c>
      <c r="N9" s="106">
        <v>8</v>
      </c>
      <c r="O9" s="107"/>
      <c r="P9" s="2"/>
      <c r="R9" s="143" t="s">
        <v>623</v>
      </c>
      <c r="S9" s="144">
        <f>S6-S8</f>
        <v>875.08333333333326</v>
      </c>
    </row>
    <row r="10" spans="1:19" x14ac:dyDescent="0.25">
      <c r="A10" s="2"/>
      <c r="C10" s="9" t="s">
        <v>14</v>
      </c>
      <c r="D10" s="11">
        <v>64.040000000000006</v>
      </c>
      <c r="E10" s="11">
        <v>8</v>
      </c>
      <c r="F10" s="11">
        <v>486</v>
      </c>
      <c r="G10" s="11">
        <v>477</v>
      </c>
      <c r="H10" s="11">
        <v>481</v>
      </c>
      <c r="I10" s="11">
        <v>444</v>
      </c>
      <c r="J10" s="108">
        <f t="shared" si="0"/>
        <v>472</v>
      </c>
      <c r="K10" s="109"/>
      <c r="M10" s="8">
        <v>5</v>
      </c>
      <c r="N10" s="106">
        <v>7.9</v>
      </c>
      <c r="O10" s="107"/>
      <c r="P10" s="2"/>
      <c r="R10" s="143" t="s">
        <v>624</v>
      </c>
      <c r="S10" s="145">
        <f>S7-S8</f>
        <v>343.91666666666663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291</v>
      </c>
      <c r="G11" s="69">
        <v>298</v>
      </c>
      <c r="H11" s="69">
        <v>302</v>
      </c>
      <c r="I11" s="69">
        <v>288</v>
      </c>
      <c r="J11" s="108">
        <f t="shared" si="0"/>
        <v>294.75</v>
      </c>
      <c r="K11" s="109"/>
      <c r="M11" s="13">
        <v>6</v>
      </c>
      <c r="N11" s="110">
        <v>7.5</v>
      </c>
      <c r="O11" s="111"/>
      <c r="P11" s="2"/>
      <c r="R11" s="146" t="s">
        <v>625</v>
      </c>
      <c r="S11" s="147">
        <f>S9/S6</f>
        <v>0.86137314412271349</v>
      </c>
    </row>
    <row r="12" spans="1:19" x14ac:dyDescent="0.25">
      <c r="A12" s="2"/>
      <c r="C12" s="9" t="s">
        <v>16</v>
      </c>
      <c r="D12" s="11"/>
      <c r="E12" s="11"/>
      <c r="F12" s="11">
        <v>141</v>
      </c>
      <c r="G12" s="69">
        <v>159</v>
      </c>
      <c r="H12" s="69">
        <v>147</v>
      </c>
      <c r="I12" s="69">
        <v>120</v>
      </c>
      <c r="J12" s="108">
        <f t="shared" si="0"/>
        <v>141.75</v>
      </c>
      <c r="K12" s="109"/>
      <c r="P12" s="2"/>
      <c r="R12" s="146" t="s">
        <v>626</v>
      </c>
      <c r="S12" s="148">
        <f>S10/S7</f>
        <v>0.7094722365480487</v>
      </c>
    </row>
    <row r="13" spans="1:19" ht="15.75" thickBot="1" x14ac:dyDescent="0.3">
      <c r="A13" s="2"/>
      <c r="C13" s="15" t="s">
        <v>17</v>
      </c>
      <c r="D13" s="16">
        <v>62.71</v>
      </c>
      <c r="E13" s="16">
        <v>7.4</v>
      </c>
      <c r="F13" s="16">
        <v>153</v>
      </c>
      <c r="G13" s="16">
        <v>151</v>
      </c>
      <c r="H13" s="16">
        <v>156</v>
      </c>
      <c r="I13" s="16">
        <v>132</v>
      </c>
      <c r="J13" s="112">
        <f t="shared" si="0"/>
        <v>148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17.239999999999998</v>
      </c>
      <c r="E16" s="11">
        <v>10.6</v>
      </c>
      <c r="F16" s="23">
        <v>1086</v>
      </c>
      <c r="G16" s="17"/>
      <c r="H16" s="24" t="s">
        <v>22</v>
      </c>
      <c r="I16" s="124">
        <v>4.82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68.08</v>
      </c>
      <c r="E17" s="11"/>
      <c r="F17" s="23">
        <v>141</v>
      </c>
      <c r="G17" s="17"/>
      <c r="H17" s="28" t="s">
        <v>26</v>
      </c>
      <c r="I17" s="126">
        <v>4.26</v>
      </c>
      <c r="J17" s="126"/>
      <c r="K17" s="127"/>
      <c r="M17" s="29">
        <v>6.9</v>
      </c>
      <c r="N17" s="30">
        <v>74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67.709999999999994</v>
      </c>
      <c r="E19" s="11"/>
      <c r="F19" s="23">
        <v>149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68.33</v>
      </c>
      <c r="E20" s="11"/>
      <c r="F20" s="23">
        <v>128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74.760000000000005</v>
      </c>
      <c r="E21" s="11"/>
      <c r="F21" s="23">
        <v>1779</v>
      </c>
      <c r="G21" s="17"/>
      <c r="H21" s="114">
        <v>4</v>
      </c>
      <c r="I21" s="116">
        <v>467</v>
      </c>
      <c r="J21" s="116">
        <v>279</v>
      </c>
      <c r="K21" s="118">
        <f>((I21-J21)/I21)</f>
        <v>0.40256959314775159</v>
      </c>
      <c r="M21" s="13">
        <v>2</v>
      </c>
      <c r="N21" s="38">
        <v>5.4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76.08</v>
      </c>
      <c r="E22" s="11">
        <v>6.8</v>
      </c>
      <c r="F22" s="23">
        <v>331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322</v>
      </c>
      <c r="G23" s="17"/>
      <c r="H23" s="114">
        <v>5</v>
      </c>
      <c r="I23" s="116">
        <v>288</v>
      </c>
      <c r="J23" s="116">
        <v>177</v>
      </c>
      <c r="K23" s="118">
        <f>((I23-J23)/I23)</f>
        <v>0.38541666666666669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77.11</v>
      </c>
      <c r="E24" s="11">
        <v>6.5</v>
      </c>
      <c r="F24" s="23">
        <v>711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0.52081218274111674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692</v>
      </c>
      <c r="G25" s="17"/>
      <c r="M25" s="122" t="s">
        <v>44</v>
      </c>
      <c r="N25" s="123"/>
      <c r="O25" s="40">
        <f>(J10-J11)/J10</f>
        <v>0.37552966101694918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0.51908396946564883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-4.4091710758377423E-2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90.86</v>
      </c>
      <c r="E28" s="36"/>
      <c r="F28" s="37"/>
      <c r="G28" s="49"/>
      <c r="H28" s="50" t="s">
        <v>22</v>
      </c>
      <c r="I28" s="36">
        <v>677</v>
      </c>
      <c r="J28" s="36">
        <v>602</v>
      </c>
      <c r="K28" s="37">
        <f>I28-J28</f>
        <v>75</v>
      </c>
      <c r="M28" s="133" t="s">
        <v>54</v>
      </c>
      <c r="N28" s="134"/>
      <c r="O28" s="51">
        <f>(J9-J13)/J9</f>
        <v>0.84974619289340103</v>
      </c>
      <c r="P28" s="2"/>
    </row>
    <row r="29" spans="1:16" ht="15.75" thickBot="1" x14ac:dyDescent="0.3">
      <c r="A29" s="2"/>
      <c r="B29" s="44"/>
      <c r="C29" s="48" t="s">
        <v>55</v>
      </c>
      <c r="D29" s="36">
        <v>73.05</v>
      </c>
      <c r="E29" s="36">
        <v>68.510000000000005</v>
      </c>
      <c r="F29" s="37">
        <v>93.79</v>
      </c>
      <c r="G29" s="52">
        <v>5.2</v>
      </c>
      <c r="H29" s="29" t="s">
        <v>26</v>
      </c>
      <c r="I29" s="38">
        <v>261</v>
      </c>
      <c r="J29" s="38">
        <v>245</v>
      </c>
      <c r="K29" s="37">
        <f t="shared" ref="K29" si="1">I29-J29</f>
        <v>16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80.25</v>
      </c>
      <c r="E30" s="36">
        <v>68.66</v>
      </c>
      <c r="F30" s="37">
        <v>85.57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76.349999999999994</v>
      </c>
      <c r="E31" s="36">
        <v>54.03</v>
      </c>
      <c r="F31" s="37">
        <v>70.77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75.63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489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495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494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491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492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490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 t="s">
        <v>493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 t="s">
        <v>496</v>
      </c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731</v>
      </c>
      <c r="G64" s="12"/>
      <c r="H64" s="12"/>
      <c r="I64" s="12"/>
      <c r="J64" s="108">
        <f>AVERAGE(F64:I64)</f>
        <v>731</v>
      </c>
      <c r="K64" s="109"/>
      <c r="M64" s="8">
        <v>2</v>
      </c>
      <c r="N64" s="106">
        <v>9.4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425</v>
      </c>
      <c r="G65" s="12"/>
      <c r="H65" s="12"/>
      <c r="I65" s="12"/>
      <c r="J65" s="108">
        <f t="shared" ref="J65:J70" si="2">AVERAGE(F65:I65)</f>
        <v>425</v>
      </c>
      <c r="K65" s="109"/>
      <c r="M65" s="8">
        <v>3</v>
      </c>
      <c r="N65" s="106">
        <v>9.1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62.77</v>
      </c>
      <c r="E66" s="11">
        <v>8.3000000000000007</v>
      </c>
      <c r="F66" s="11">
        <v>956</v>
      </c>
      <c r="G66" s="11">
        <v>970</v>
      </c>
      <c r="H66" s="11">
        <v>1017</v>
      </c>
      <c r="I66" s="11">
        <v>1010</v>
      </c>
      <c r="J66" s="108">
        <f t="shared" si="2"/>
        <v>988.25</v>
      </c>
      <c r="K66" s="109"/>
      <c r="M66" s="8">
        <v>4</v>
      </c>
      <c r="N66" s="106">
        <v>7.6</v>
      </c>
      <c r="O66" s="107"/>
      <c r="P66" s="2"/>
    </row>
    <row r="67" spans="1:16" ht="15" customHeight="1" x14ac:dyDescent="0.25">
      <c r="A67" s="2"/>
      <c r="C67" s="9" t="s">
        <v>14</v>
      </c>
      <c r="D67" s="11">
        <v>61.72</v>
      </c>
      <c r="E67" s="11">
        <v>7.8</v>
      </c>
      <c r="F67" s="11">
        <v>439</v>
      </c>
      <c r="G67" s="11">
        <v>427</v>
      </c>
      <c r="H67" s="11">
        <v>515</v>
      </c>
      <c r="I67" s="11">
        <v>523</v>
      </c>
      <c r="J67" s="108">
        <f t="shared" si="2"/>
        <v>476</v>
      </c>
      <c r="K67" s="109"/>
      <c r="M67" s="8">
        <v>5</v>
      </c>
      <c r="N67" s="106">
        <v>7.9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281</v>
      </c>
      <c r="G68" s="69">
        <v>269</v>
      </c>
      <c r="H68" s="69">
        <v>299</v>
      </c>
      <c r="I68" s="69">
        <v>288</v>
      </c>
      <c r="J68" s="108">
        <f t="shared" si="2"/>
        <v>284.25</v>
      </c>
      <c r="K68" s="109"/>
      <c r="M68" s="13">
        <v>6</v>
      </c>
      <c r="N68" s="110">
        <v>7.6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149</v>
      </c>
      <c r="G69" s="69">
        <v>147</v>
      </c>
      <c r="H69" s="69">
        <v>127</v>
      </c>
      <c r="I69" s="69">
        <v>129</v>
      </c>
      <c r="J69" s="108">
        <f t="shared" si="2"/>
        <v>138</v>
      </c>
      <c r="K69" s="109"/>
      <c r="P69" s="2"/>
    </row>
    <row r="70" spans="1:16" ht="15.75" thickBot="1" x14ac:dyDescent="0.3">
      <c r="A70" s="2"/>
      <c r="C70" s="15" t="s">
        <v>17</v>
      </c>
      <c r="D70" s="16">
        <v>61.49</v>
      </c>
      <c r="E70" s="16">
        <v>7.2</v>
      </c>
      <c r="F70" s="16">
        <v>144</v>
      </c>
      <c r="G70" s="16">
        <v>142</v>
      </c>
      <c r="H70" s="16">
        <v>130</v>
      </c>
      <c r="I70" s="16">
        <v>127</v>
      </c>
      <c r="J70" s="112">
        <f t="shared" si="2"/>
        <v>135.75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16.11</v>
      </c>
      <c r="E73" s="11">
        <v>10.4</v>
      </c>
      <c r="F73" s="23">
        <v>1202</v>
      </c>
      <c r="G73" s="17"/>
      <c r="H73" s="24" t="s">
        <v>22</v>
      </c>
      <c r="I73" s="124">
        <v>4.5999999999999996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64.680000000000007</v>
      </c>
      <c r="E74" s="11"/>
      <c r="F74" s="23">
        <v>135</v>
      </c>
      <c r="G74" s="17"/>
      <c r="H74" s="28" t="s">
        <v>26</v>
      </c>
      <c r="I74" s="126">
        <v>4.37</v>
      </c>
      <c r="J74" s="126"/>
      <c r="K74" s="127"/>
      <c r="M74" s="29">
        <v>6.9</v>
      </c>
      <c r="N74" s="30">
        <v>71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65.349999999999994</v>
      </c>
      <c r="E76" s="11"/>
      <c r="F76" s="23">
        <v>132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66.16</v>
      </c>
      <c r="E77" s="11"/>
      <c r="F77" s="23">
        <v>133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5.0999999999999996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75.599999999999994</v>
      </c>
      <c r="E78" s="11"/>
      <c r="F78" s="23">
        <v>1855</v>
      </c>
      <c r="G78" s="17"/>
      <c r="H78" s="114">
        <v>11</v>
      </c>
      <c r="I78" s="116">
        <v>529</v>
      </c>
      <c r="J78" s="116">
        <v>187</v>
      </c>
      <c r="K78" s="118">
        <f>((I78-J78)/I78)</f>
        <v>0.64650283553875232</v>
      </c>
      <c r="M78" s="13">
        <v>2</v>
      </c>
      <c r="N78" s="38">
        <v>5.4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76.36</v>
      </c>
      <c r="E79" s="11">
        <v>7.1</v>
      </c>
      <c r="F79" s="23">
        <v>350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337</v>
      </c>
      <c r="G80" s="17"/>
      <c r="H80" s="114">
        <v>6</v>
      </c>
      <c r="I80" s="116">
        <v>269</v>
      </c>
      <c r="J80" s="116">
        <v>111</v>
      </c>
      <c r="K80" s="118">
        <f>((I80-J80)/I80)</f>
        <v>0.58736059479553904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77.47</v>
      </c>
      <c r="E81" s="11">
        <v>6.7</v>
      </c>
      <c r="F81" s="23">
        <v>735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0.51834050088540351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720</v>
      </c>
      <c r="G82" s="17"/>
      <c r="M82" s="122" t="s">
        <v>44</v>
      </c>
      <c r="N82" s="123"/>
      <c r="O82" s="40">
        <f>(J67-J68)/J67</f>
        <v>0.40283613445378152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0.51451187335092352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1.6304347826086956E-2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22</v>
      </c>
      <c r="I85" s="36">
        <v>389</v>
      </c>
      <c r="J85" s="36">
        <v>348</v>
      </c>
      <c r="K85" s="37">
        <f>I85-J85</f>
        <v>41</v>
      </c>
      <c r="M85" s="133" t="s">
        <v>54</v>
      </c>
      <c r="N85" s="134"/>
      <c r="O85" s="51">
        <f>(J66-J70)/J66</f>
        <v>0.86263597267897796</v>
      </c>
      <c r="P85" s="2"/>
    </row>
    <row r="86" spans="1:16" ht="15.75" thickBot="1" x14ac:dyDescent="0.3">
      <c r="A86" s="2"/>
      <c r="B86" s="44"/>
      <c r="C86" s="48" t="s">
        <v>55</v>
      </c>
      <c r="D86" s="36">
        <v>72.75</v>
      </c>
      <c r="E86" s="36">
        <v>68.349999999999994</v>
      </c>
      <c r="F86" s="37">
        <v>93.95</v>
      </c>
      <c r="G86" s="52">
        <v>5.4</v>
      </c>
      <c r="H86" s="29" t="s">
        <v>26</v>
      </c>
      <c r="I86" s="38">
        <v>191</v>
      </c>
      <c r="J86" s="38">
        <v>163</v>
      </c>
      <c r="K86" s="37">
        <f t="shared" ref="K86" si="3">I86-J86</f>
        <v>28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79.5</v>
      </c>
      <c r="E87" s="36">
        <v>67.849999999999994</v>
      </c>
      <c r="F87" s="37">
        <v>85.35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75.8</v>
      </c>
      <c r="E88" s="36">
        <v>53.8</v>
      </c>
      <c r="F88" s="37">
        <v>70.98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 t="s">
        <v>497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498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499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500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501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751</v>
      </c>
      <c r="G119" s="12"/>
      <c r="H119" s="12"/>
      <c r="I119" s="12"/>
      <c r="J119" s="108">
        <f>AVERAGE(F119:I119)</f>
        <v>751</v>
      </c>
      <c r="K119" s="109"/>
      <c r="M119" s="8">
        <v>2</v>
      </c>
      <c r="N119" s="106">
        <v>9.3000000000000007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432</v>
      </c>
      <c r="G120" s="12"/>
      <c r="H120" s="12"/>
      <c r="I120" s="12"/>
      <c r="J120" s="108">
        <f t="shared" ref="J120:J125" si="4">AVERAGE(F120:I120)</f>
        <v>432</v>
      </c>
      <c r="K120" s="109"/>
      <c r="M120" s="8">
        <v>3</v>
      </c>
      <c r="N120" s="106">
        <v>9.1</v>
      </c>
      <c r="O120" s="107"/>
      <c r="P120" s="2"/>
    </row>
    <row r="121" spans="1:16" x14ac:dyDescent="0.25">
      <c r="A121" s="2"/>
      <c r="C121" s="9" t="s">
        <v>13</v>
      </c>
      <c r="D121" s="11">
        <v>62.65</v>
      </c>
      <c r="E121" s="11">
        <v>7.5</v>
      </c>
      <c r="F121" s="11">
        <v>1122</v>
      </c>
      <c r="G121" s="11">
        <v>1096</v>
      </c>
      <c r="H121" s="11">
        <v>1139</v>
      </c>
      <c r="I121" s="11">
        <v>941</v>
      </c>
      <c r="J121" s="108">
        <f t="shared" si="4"/>
        <v>1074.5</v>
      </c>
      <c r="K121" s="109"/>
      <c r="M121" s="8">
        <v>4</v>
      </c>
      <c r="N121" s="106">
        <v>7.6</v>
      </c>
      <c r="O121" s="107"/>
      <c r="P121" s="2"/>
    </row>
    <row r="122" spans="1:16" x14ac:dyDescent="0.25">
      <c r="A122" s="2"/>
      <c r="C122" s="9" t="s">
        <v>14</v>
      </c>
      <c r="D122" s="11">
        <v>62.78</v>
      </c>
      <c r="E122" s="11">
        <v>7.8</v>
      </c>
      <c r="F122" s="11">
        <v>540</v>
      </c>
      <c r="G122" s="11">
        <v>545</v>
      </c>
      <c r="H122" s="11">
        <v>469</v>
      </c>
      <c r="I122" s="11">
        <v>471</v>
      </c>
      <c r="J122" s="108">
        <f t="shared" si="4"/>
        <v>506.25</v>
      </c>
      <c r="K122" s="109"/>
      <c r="M122" s="8">
        <v>5</v>
      </c>
      <c r="N122" s="106">
        <v>7.8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310</v>
      </c>
      <c r="G123" s="69">
        <v>316</v>
      </c>
      <c r="H123" s="69">
        <v>321</v>
      </c>
      <c r="I123" s="69">
        <v>242</v>
      </c>
      <c r="J123" s="108">
        <f t="shared" si="4"/>
        <v>297.25</v>
      </c>
      <c r="K123" s="109"/>
      <c r="M123" s="13">
        <v>6</v>
      </c>
      <c r="N123" s="110">
        <v>7.6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142</v>
      </c>
      <c r="G124" s="69">
        <v>140</v>
      </c>
      <c r="H124" s="69">
        <v>164</v>
      </c>
      <c r="I124" s="69">
        <v>139</v>
      </c>
      <c r="J124" s="108">
        <f t="shared" si="4"/>
        <v>146.25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61.67</v>
      </c>
      <c r="E125" s="16">
        <v>7.1</v>
      </c>
      <c r="F125" s="16">
        <v>132</v>
      </c>
      <c r="G125" s="16">
        <v>128</v>
      </c>
      <c r="H125" s="16">
        <v>159</v>
      </c>
      <c r="I125" s="16">
        <v>136</v>
      </c>
      <c r="J125" s="112">
        <f t="shared" si="4"/>
        <v>138.75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17.95</v>
      </c>
      <c r="E128" s="11">
        <v>10.4</v>
      </c>
      <c r="F128" s="23">
        <v>1035</v>
      </c>
      <c r="G128" s="17"/>
      <c r="H128" s="24" t="s">
        <v>22</v>
      </c>
      <c r="I128" s="124">
        <v>4.9800000000000004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65.77</v>
      </c>
      <c r="E129" s="11"/>
      <c r="F129" s="23">
        <v>143</v>
      </c>
      <c r="G129" s="17"/>
      <c r="H129" s="28" t="s">
        <v>26</v>
      </c>
      <c r="I129" s="126">
        <v>4.45</v>
      </c>
      <c r="J129" s="126"/>
      <c r="K129" s="127"/>
      <c r="M129" s="29">
        <v>6.9</v>
      </c>
      <c r="N129" s="30">
        <v>88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66.48</v>
      </c>
      <c r="E131" s="11"/>
      <c r="F131" s="23">
        <v>140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71.319999999999993</v>
      </c>
      <c r="E132" s="11"/>
      <c r="F132" s="23">
        <v>137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74.13</v>
      </c>
      <c r="E133" s="11"/>
      <c r="F133" s="23">
        <v>1771</v>
      </c>
      <c r="G133" s="17"/>
      <c r="H133" s="114">
        <v>1</v>
      </c>
      <c r="I133" s="116">
        <v>488</v>
      </c>
      <c r="J133" s="116">
        <v>420</v>
      </c>
      <c r="K133" s="118">
        <f>((I133-J133)/I133)</f>
        <v>0.13934426229508196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76.459999999999994</v>
      </c>
      <c r="E134" s="11">
        <v>7.2</v>
      </c>
      <c r="F134" s="23">
        <v>344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327</v>
      </c>
      <c r="G135" s="17"/>
      <c r="H135" s="114">
        <v>7</v>
      </c>
      <c r="I135" s="116">
        <v>306</v>
      </c>
      <c r="J135" s="116">
        <v>112</v>
      </c>
      <c r="K135" s="118">
        <f>((I135-J135)/I135)</f>
        <v>0.63398692810457513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77.650000000000006</v>
      </c>
      <c r="E136" s="11">
        <v>6.8</v>
      </c>
      <c r="F136" s="23">
        <v>708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0.5288506281991624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688</v>
      </c>
      <c r="G137" s="17"/>
      <c r="M137" s="122" t="s">
        <v>44</v>
      </c>
      <c r="N137" s="123"/>
      <c r="O137" s="40">
        <f>(J122-J123)/J122</f>
        <v>0.41283950617283949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0.50798990748528172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5.128205128205128E-2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552</v>
      </c>
      <c r="J140" s="36">
        <v>511</v>
      </c>
      <c r="K140" s="37">
        <f>I140-J140</f>
        <v>41</v>
      </c>
      <c r="M140" s="133" t="s">
        <v>54</v>
      </c>
      <c r="N140" s="134"/>
      <c r="O140" s="51">
        <f>(J121-J125)/J121</f>
        <v>0.87087017217310381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72.650000000000006</v>
      </c>
      <c r="E141" s="36">
        <v>68.47</v>
      </c>
      <c r="F141" s="37">
        <v>94.25</v>
      </c>
      <c r="G141" s="52">
        <v>5.2</v>
      </c>
      <c r="H141" s="29" t="s">
        <v>26</v>
      </c>
      <c r="I141" s="38">
        <v>144</v>
      </c>
      <c r="J141" s="38">
        <v>117</v>
      </c>
      <c r="K141" s="37">
        <f t="shared" ref="K141" si="5">I141-J141</f>
        <v>27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78.349999999999994</v>
      </c>
      <c r="E142" s="36">
        <v>66.290000000000006</v>
      </c>
      <c r="F142" s="37">
        <v>84.2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75.599999999999994</v>
      </c>
      <c r="E143" s="36">
        <v>53.18</v>
      </c>
      <c r="F143" s="37">
        <v>70.349999999999994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53.88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91.31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 t="s">
        <v>502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503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ht="15" customHeight="1" x14ac:dyDescent="0.25">
      <c r="A154" s="2"/>
      <c r="C154" s="128" t="s">
        <v>504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ht="15" customHeight="1" x14ac:dyDescent="0.25">
      <c r="A155" s="2"/>
      <c r="C155" s="128" t="s">
        <v>505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ht="15" customHeight="1" x14ac:dyDescent="0.25">
      <c r="A156" s="2"/>
      <c r="C156" s="128" t="s">
        <v>506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C1D-BA69-4BB1-92FE-334DDAC66AFA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1092.0833333333333</v>
      </c>
    </row>
    <row r="7" spans="1:19" x14ac:dyDescent="0.25">
      <c r="A7" s="2"/>
      <c r="C7" s="9" t="s">
        <v>11</v>
      </c>
      <c r="D7" s="10"/>
      <c r="E7" s="10"/>
      <c r="F7" s="11">
        <v>760</v>
      </c>
      <c r="G7" s="12"/>
      <c r="H7" s="12"/>
      <c r="I7" s="12"/>
      <c r="J7" s="108">
        <f>AVERAGE(F7:I7)</f>
        <v>760</v>
      </c>
      <c r="K7" s="109"/>
      <c r="M7" s="8">
        <v>2</v>
      </c>
      <c r="N7" s="106">
        <v>9.4</v>
      </c>
      <c r="O7" s="107"/>
      <c r="P7" s="2"/>
      <c r="R7" s="60" t="s">
        <v>22</v>
      </c>
      <c r="S7" s="141">
        <f>AVERAGE(J10,J67,J122)</f>
        <v>515.25</v>
      </c>
    </row>
    <row r="8" spans="1:19" x14ac:dyDescent="0.25">
      <c r="A8" s="2"/>
      <c r="C8" s="9" t="s">
        <v>12</v>
      </c>
      <c r="D8" s="10"/>
      <c r="E8" s="10"/>
      <c r="F8" s="11">
        <v>421</v>
      </c>
      <c r="G8" s="12"/>
      <c r="H8" s="12"/>
      <c r="I8" s="12"/>
      <c r="J8" s="108">
        <f t="shared" ref="J8:J13" si="0">AVERAGE(F8:I8)</f>
        <v>421</v>
      </c>
      <c r="K8" s="109"/>
      <c r="M8" s="8">
        <v>3</v>
      </c>
      <c r="N8" s="106">
        <v>9.1</v>
      </c>
      <c r="O8" s="107"/>
      <c r="P8" s="2"/>
      <c r="R8" s="60" t="s">
        <v>26</v>
      </c>
      <c r="S8" s="142">
        <f>AVERAGE(J13,J70,J125)</f>
        <v>174.33333333333334</v>
      </c>
    </row>
    <row r="9" spans="1:19" x14ac:dyDescent="0.25">
      <c r="A9" s="2"/>
      <c r="C9" s="9" t="s">
        <v>13</v>
      </c>
      <c r="D9" s="11">
        <v>66.61</v>
      </c>
      <c r="E9" s="11">
        <v>7.5</v>
      </c>
      <c r="F9" s="11">
        <v>1188</v>
      </c>
      <c r="G9" s="11">
        <v>1177</v>
      </c>
      <c r="H9" s="11">
        <v>1162</v>
      </c>
      <c r="I9" s="11">
        <v>1288</v>
      </c>
      <c r="J9" s="108">
        <f t="shared" si="0"/>
        <v>1203.75</v>
      </c>
      <c r="K9" s="109"/>
      <c r="M9" s="8">
        <v>4</v>
      </c>
      <c r="N9" s="106">
        <v>7.8</v>
      </c>
      <c r="O9" s="107"/>
      <c r="P9" s="2"/>
      <c r="R9" s="143" t="s">
        <v>623</v>
      </c>
      <c r="S9" s="144">
        <f>S6-S8</f>
        <v>917.74999999999989</v>
      </c>
    </row>
    <row r="10" spans="1:19" x14ac:dyDescent="0.25">
      <c r="A10" s="2"/>
      <c r="C10" s="9" t="s">
        <v>14</v>
      </c>
      <c r="D10" s="11">
        <v>64.42</v>
      </c>
      <c r="E10" s="11">
        <v>8.1</v>
      </c>
      <c r="F10" s="11">
        <v>535</v>
      </c>
      <c r="G10" s="11">
        <v>528</v>
      </c>
      <c r="H10" s="11">
        <v>519</v>
      </c>
      <c r="I10" s="11">
        <v>555</v>
      </c>
      <c r="J10" s="108">
        <f t="shared" si="0"/>
        <v>534.25</v>
      </c>
      <c r="K10" s="109"/>
      <c r="M10" s="8">
        <v>5</v>
      </c>
      <c r="N10" s="106">
        <v>7.9</v>
      </c>
      <c r="O10" s="107"/>
      <c r="P10" s="2"/>
      <c r="R10" s="143" t="s">
        <v>624</v>
      </c>
      <c r="S10" s="145">
        <f>S7-S8</f>
        <v>340.91666666666663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286</v>
      </c>
      <c r="G11" s="69">
        <v>293</v>
      </c>
      <c r="H11" s="69">
        <v>299</v>
      </c>
      <c r="I11" s="69">
        <v>320</v>
      </c>
      <c r="J11" s="108">
        <f t="shared" si="0"/>
        <v>299.5</v>
      </c>
      <c r="K11" s="109"/>
      <c r="M11" s="13">
        <v>6</v>
      </c>
      <c r="N11" s="110">
        <v>7.5</v>
      </c>
      <c r="O11" s="111"/>
      <c r="P11" s="2"/>
      <c r="R11" s="146" t="s">
        <v>625</v>
      </c>
      <c r="S11" s="147">
        <f>S9/S6</f>
        <v>0.84036627241510864</v>
      </c>
    </row>
    <row r="12" spans="1:19" x14ac:dyDescent="0.25">
      <c r="A12" s="2"/>
      <c r="C12" s="9" t="s">
        <v>16</v>
      </c>
      <c r="D12" s="11"/>
      <c r="E12" s="11"/>
      <c r="F12" s="11">
        <v>140</v>
      </c>
      <c r="G12" s="69">
        <v>149</v>
      </c>
      <c r="H12" s="69">
        <v>157</v>
      </c>
      <c r="I12" s="69">
        <v>188</v>
      </c>
      <c r="J12" s="108">
        <f t="shared" si="0"/>
        <v>158.5</v>
      </c>
      <c r="K12" s="109"/>
      <c r="P12" s="2"/>
      <c r="R12" s="146" t="s">
        <v>626</v>
      </c>
      <c r="S12" s="148">
        <f>S10/S7</f>
        <v>0.6616529192948406</v>
      </c>
    </row>
    <row r="13" spans="1:19" ht="15.75" thickBot="1" x14ac:dyDescent="0.3">
      <c r="A13" s="2"/>
      <c r="C13" s="15" t="s">
        <v>17</v>
      </c>
      <c r="D13" s="16">
        <v>63.77</v>
      </c>
      <c r="E13" s="16">
        <v>7.5</v>
      </c>
      <c r="F13" s="16">
        <v>149</v>
      </c>
      <c r="G13" s="16">
        <v>157</v>
      </c>
      <c r="H13" s="16">
        <v>166</v>
      </c>
      <c r="I13" s="16">
        <v>179</v>
      </c>
      <c r="J13" s="112">
        <f t="shared" si="0"/>
        <v>162.75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19.12</v>
      </c>
      <c r="E16" s="11">
        <v>10.5</v>
      </c>
      <c r="F16" s="23">
        <v>1301</v>
      </c>
      <c r="G16" s="17"/>
      <c r="H16" s="24" t="s">
        <v>22</v>
      </c>
      <c r="I16" s="124">
        <v>4.59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68.77</v>
      </c>
      <c r="E17" s="11"/>
      <c r="F17" s="23">
        <v>141</v>
      </c>
      <c r="G17" s="17"/>
      <c r="H17" s="28" t="s">
        <v>26</v>
      </c>
      <c r="I17" s="126">
        <v>4.37</v>
      </c>
      <c r="J17" s="126"/>
      <c r="K17" s="127"/>
      <c r="M17" s="29">
        <v>7</v>
      </c>
      <c r="N17" s="30">
        <v>38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67.81</v>
      </c>
      <c r="E19" s="11"/>
      <c r="F19" s="23">
        <v>157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71.44</v>
      </c>
      <c r="E20" s="11"/>
      <c r="F20" s="23">
        <v>130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5.2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73.97</v>
      </c>
      <c r="E21" s="11"/>
      <c r="F21" s="23">
        <v>1819</v>
      </c>
      <c r="G21" s="17"/>
      <c r="H21" s="114">
        <v>2</v>
      </c>
      <c r="I21" s="116">
        <v>519</v>
      </c>
      <c r="J21" s="116">
        <v>405</v>
      </c>
      <c r="K21" s="118">
        <f>((I21-J21)/I21)</f>
        <v>0.21965317919075145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77.239999999999995</v>
      </c>
      <c r="E22" s="11">
        <v>6.8</v>
      </c>
      <c r="F22" s="23">
        <v>397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387</v>
      </c>
      <c r="G23" s="17"/>
      <c r="H23" s="114">
        <v>13</v>
      </c>
      <c r="I23" s="116">
        <v>344</v>
      </c>
      <c r="J23" s="116">
        <v>160</v>
      </c>
      <c r="K23" s="118">
        <f>((I23-J23)/I23)</f>
        <v>0.53488372093023251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79.06</v>
      </c>
      <c r="E24" s="11">
        <v>6.6</v>
      </c>
      <c r="F24" s="23">
        <v>666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0.55617860851505707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641</v>
      </c>
      <c r="G25" s="17"/>
      <c r="M25" s="122" t="s">
        <v>44</v>
      </c>
      <c r="N25" s="123"/>
      <c r="O25" s="40">
        <f>(J10-J11)/J10</f>
        <v>0.43940102948058024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0.47078464106844742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-2.6813880126182965E-2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90.91</v>
      </c>
      <c r="E28" s="36"/>
      <c r="F28" s="37"/>
      <c r="G28" s="49"/>
      <c r="H28" s="50" t="s">
        <v>22</v>
      </c>
      <c r="I28" s="36">
        <v>661</v>
      </c>
      <c r="J28" s="36">
        <v>601</v>
      </c>
      <c r="K28" s="37">
        <f>I28-J28</f>
        <v>60</v>
      </c>
      <c r="M28" s="133" t="s">
        <v>54</v>
      </c>
      <c r="N28" s="134"/>
      <c r="O28" s="51">
        <f>(J9-J13)/J9</f>
        <v>0.864797507788162</v>
      </c>
      <c r="P28" s="2"/>
    </row>
    <row r="29" spans="1:16" ht="15.75" thickBot="1" x14ac:dyDescent="0.3">
      <c r="A29" s="2"/>
      <c r="B29" s="44"/>
      <c r="C29" s="48" t="s">
        <v>55</v>
      </c>
      <c r="D29" s="36">
        <v>72.8</v>
      </c>
      <c r="E29" s="36">
        <v>68.75</v>
      </c>
      <c r="F29" s="37">
        <v>94.44</v>
      </c>
      <c r="G29" s="52">
        <v>5.2</v>
      </c>
      <c r="H29" s="29" t="s">
        <v>26</v>
      </c>
      <c r="I29" s="38">
        <v>178</v>
      </c>
      <c r="J29" s="38">
        <v>160</v>
      </c>
      <c r="K29" s="37">
        <f t="shared" ref="K29" si="1">I29-J29</f>
        <v>18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78.05</v>
      </c>
      <c r="E30" s="36">
        <v>66.41</v>
      </c>
      <c r="F30" s="37">
        <v>85.09</v>
      </c>
      <c r="P30" s="2"/>
    </row>
    <row r="31" spans="1:16" ht="15" customHeight="1" x14ac:dyDescent="0.25">
      <c r="A31" s="2"/>
      <c r="B31" s="44"/>
      <c r="C31" s="48" t="s">
        <v>57</v>
      </c>
      <c r="D31" s="36">
        <v>72.25</v>
      </c>
      <c r="E31" s="36">
        <v>51.98</v>
      </c>
      <c r="F31" s="37">
        <v>71.95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57.04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91.19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507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510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511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508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509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512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 t="s">
        <v>513</v>
      </c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840</v>
      </c>
      <c r="G64" s="12"/>
      <c r="H64" s="12"/>
      <c r="I64" s="12"/>
      <c r="J64" s="108">
        <f>AVERAGE(F64:I64)</f>
        <v>840</v>
      </c>
      <c r="K64" s="109"/>
      <c r="M64" s="8">
        <v>2</v>
      </c>
      <c r="N64" s="106">
        <v>8.3000000000000007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460</v>
      </c>
      <c r="G65" s="12"/>
      <c r="H65" s="12"/>
      <c r="I65" s="12"/>
      <c r="J65" s="108">
        <f t="shared" ref="J65:J70" si="2">AVERAGE(F65:I65)</f>
        <v>460</v>
      </c>
      <c r="K65" s="109"/>
      <c r="M65" s="8">
        <v>3</v>
      </c>
      <c r="N65" s="106">
        <v>8.5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62.65</v>
      </c>
      <c r="E66" s="11">
        <v>8.5</v>
      </c>
      <c r="F66" s="11">
        <v>1190</v>
      </c>
      <c r="G66" s="11">
        <v>1179</v>
      </c>
      <c r="H66" s="11">
        <v>1024</v>
      </c>
      <c r="I66" s="11">
        <v>1012</v>
      </c>
      <c r="J66" s="108">
        <f t="shared" si="2"/>
        <v>1101.25</v>
      </c>
      <c r="K66" s="109"/>
      <c r="M66" s="8">
        <v>4</v>
      </c>
      <c r="N66" s="106">
        <v>7.3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60.66</v>
      </c>
      <c r="E67" s="11">
        <v>7.3</v>
      </c>
      <c r="F67" s="11">
        <v>498</v>
      </c>
      <c r="G67" s="11">
        <v>487</v>
      </c>
      <c r="H67" s="11">
        <v>548</v>
      </c>
      <c r="I67" s="11">
        <v>533</v>
      </c>
      <c r="J67" s="108">
        <f t="shared" si="2"/>
        <v>516.5</v>
      </c>
      <c r="K67" s="109"/>
      <c r="M67" s="8">
        <v>5</v>
      </c>
      <c r="N67" s="106">
        <v>7.4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305</v>
      </c>
      <c r="G68" s="69">
        <v>298</v>
      </c>
      <c r="H68" s="69">
        <v>310</v>
      </c>
      <c r="I68" s="69">
        <v>312</v>
      </c>
      <c r="J68" s="108">
        <f t="shared" si="2"/>
        <v>306.25</v>
      </c>
      <c r="K68" s="109"/>
      <c r="M68" s="13">
        <v>6</v>
      </c>
      <c r="N68" s="110">
        <v>7.1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150</v>
      </c>
      <c r="G69" s="69">
        <v>148</v>
      </c>
      <c r="H69" s="69">
        <v>187</v>
      </c>
      <c r="I69" s="69">
        <v>185</v>
      </c>
      <c r="J69" s="108">
        <f t="shared" si="2"/>
        <v>167.5</v>
      </c>
      <c r="K69" s="109"/>
      <c r="P69" s="2"/>
    </row>
    <row r="70" spans="1:16" ht="15.75" thickBot="1" x14ac:dyDescent="0.3">
      <c r="A70" s="2"/>
      <c r="C70" s="15" t="s">
        <v>17</v>
      </c>
      <c r="D70" s="16">
        <v>61.21</v>
      </c>
      <c r="E70" s="16">
        <v>7.2</v>
      </c>
      <c r="F70" s="16">
        <v>155</v>
      </c>
      <c r="G70" s="16">
        <v>152</v>
      </c>
      <c r="H70" s="16">
        <v>185</v>
      </c>
      <c r="I70" s="16">
        <v>182</v>
      </c>
      <c r="J70" s="112">
        <f t="shared" si="2"/>
        <v>168.5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24.65</v>
      </c>
      <c r="E73" s="11">
        <v>10</v>
      </c>
      <c r="F73" s="23">
        <v>1363</v>
      </c>
      <c r="G73" s="17"/>
      <c r="H73" s="24" t="s">
        <v>22</v>
      </c>
      <c r="I73" s="124">
        <v>4.49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67.87</v>
      </c>
      <c r="E74" s="11"/>
      <c r="F74" s="23">
        <v>139</v>
      </c>
      <c r="G74" s="17"/>
      <c r="H74" s="28" t="s">
        <v>26</v>
      </c>
      <c r="I74" s="126">
        <v>4.26</v>
      </c>
      <c r="J74" s="126"/>
      <c r="K74" s="127"/>
      <c r="M74" s="29">
        <v>7</v>
      </c>
      <c r="N74" s="30">
        <v>53</v>
      </c>
      <c r="O74" s="31">
        <v>0.05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66.08</v>
      </c>
      <c r="E76" s="11"/>
      <c r="F76" s="23">
        <v>136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70.510000000000005</v>
      </c>
      <c r="E77" s="11"/>
      <c r="F77" s="23">
        <v>134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74.849999999999994</v>
      </c>
      <c r="E78" s="11"/>
      <c r="F78" s="23">
        <v>1911</v>
      </c>
      <c r="G78" s="17"/>
      <c r="H78" s="114">
        <v>12</v>
      </c>
      <c r="I78" s="116">
        <v>420</v>
      </c>
      <c r="J78" s="116">
        <v>112</v>
      </c>
      <c r="K78" s="118">
        <f>((I78-J78)/I78)</f>
        <v>0.73333333333333328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76.98</v>
      </c>
      <c r="E79" s="11">
        <v>6.9</v>
      </c>
      <c r="F79" s="23">
        <v>411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397</v>
      </c>
      <c r="G80" s="17"/>
      <c r="H80" s="114"/>
      <c r="I80" s="116"/>
      <c r="J80" s="116"/>
      <c r="K80" s="118" t="e">
        <f>((I80-J80)/I80)</f>
        <v>#DIV/0!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77.900000000000006</v>
      </c>
      <c r="E81" s="11">
        <v>6.7</v>
      </c>
      <c r="F81" s="23">
        <v>688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0.53098751418842227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676</v>
      </c>
      <c r="G82" s="17"/>
      <c r="M82" s="122" t="s">
        <v>44</v>
      </c>
      <c r="N82" s="123"/>
      <c r="O82" s="40">
        <f>(J67-J68)/J67</f>
        <v>0.40706679574056148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0.45306122448979591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-5.9701492537313433E-3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91.4</v>
      </c>
      <c r="E85" s="36"/>
      <c r="F85" s="37"/>
      <c r="G85" s="49"/>
      <c r="H85" s="50" t="s">
        <v>22</v>
      </c>
      <c r="I85" s="36">
        <v>336</v>
      </c>
      <c r="J85" s="36">
        <v>253</v>
      </c>
      <c r="K85" s="37">
        <f>I85-J85</f>
        <v>83</v>
      </c>
      <c r="M85" s="133" t="s">
        <v>54</v>
      </c>
      <c r="N85" s="134"/>
      <c r="O85" s="51">
        <f>(J66-J70)/J66</f>
        <v>0.84699205448354142</v>
      </c>
      <c r="P85" s="2"/>
    </row>
    <row r="86" spans="1:16" ht="15.75" thickBot="1" x14ac:dyDescent="0.3">
      <c r="A86" s="2"/>
      <c r="B86" s="44"/>
      <c r="C86" s="48" t="s">
        <v>55</v>
      </c>
      <c r="D86" s="36">
        <v>72.599999999999994</v>
      </c>
      <c r="E86" s="36">
        <v>68.459999999999994</v>
      </c>
      <c r="F86" s="37">
        <v>94.3</v>
      </c>
      <c r="G86" s="52">
        <v>5</v>
      </c>
      <c r="H86" s="29" t="s">
        <v>26</v>
      </c>
      <c r="I86" s="38">
        <v>158</v>
      </c>
      <c r="J86" s="38">
        <v>125</v>
      </c>
      <c r="K86" s="37">
        <f t="shared" ref="K86" si="3">I86-J86</f>
        <v>33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78.7</v>
      </c>
      <c r="E87" s="36">
        <v>66.849999999999994</v>
      </c>
      <c r="F87" s="37">
        <v>84.94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74.2</v>
      </c>
      <c r="E88" s="36">
        <v>53.23</v>
      </c>
      <c r="F88" s="37">
        <v>71.739999999999995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52.9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514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515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516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517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518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ht="15" customHeight="1" x14ac:dyDescent="0.25">
      <c r="A102" s="2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799</v>
      </c>
      <c r="G119" s="12"/>
      <c r="H119" s="12"/>
      <c r="I119" s="12"/>
      <c r="J119" s="108">
        <f>AVERAGE(F119:I119)</f>
        <v>799</v>
      </c>
      <c r="K119" s="109"/>
      <c r="M119" s="8">
        <v>2</v>
      </c>
      <c r="N119" s="106">
        <v>8.6999999999999993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421</v>
      </c>
      <c r="G120" s="12"/>
      <c r="H120" s="12"/>
      <c r="I120" s="12"/>
      <c r="J120" s="108">
        <f t="shared" ref="J120:J125" si="4">AVERAGE(F120:I120)</f>
        <v>421</v>
      </c>
      <c r="K120" s="109"/>
      <c r="M120" s="8">
        <v>3</v>
      </c>
      <c r="N120" s="106">
        <v>8.9</v>
      </c>
      <c r="O120" s="107"/>
      <c r="P120" s="2"/>
    </row>
    <row r="121" spans="1:16" x14ac:dyDescent="0.25">
      <c r="A121" s="2"/>
      <c r="C121" s="9" t="s">
        <v>13</v>
      </c>
      <c r="D121" s="11">
        <v>65.14</v>
      </c>
      <c r="E121" s="11">
        <v>7.4</v>
      </c>
      <c r="F121" s="11">
        <v>955</v>
      </c>
      <c r="G121" s="11">
        <v>883</v>
      </c>
      <c r="H121" s="11">
        <v>947</v>
      </c>
      <c r="I121" s="11">
        <v>1100</v>
      </c>
      <c r="J121" s="108">
        <f t="shared" si="4"/>
        <v>971.25</v>
      </c>
      <c r="K121" s="109"/>
      <c r="M121" s="8">
        <v>4</v>
      </c>
      <c r="N121" s="106">
        <v>7.5</v>
      </c>
      <c r="O121" s="107"/>
      <c r="P121" s="2"/>
    </row>
    <row r="122" spans="1:16" x14ac:dyDescent="0.25">
      <c r="A122" s="2"/>
      <c r="C122" s="9" t="s">
        <v>14</v>
      </c>
      <c r="D122" s="11">
        <v>61.36</v>
      </c>
      <c r="E122" s="11">
        <v>7.4</v>
      </c>
      <c r="F122" s="11">
        <v>512</v>
      </c>
      <c r="G122" s="11">
        <v>502</v>
      </c>
      <c r="H122" s="11">
        <v>492</v>
      </c>
      <c r="I122" s="11">
        <v>474</v>
      </c>
      <c r="J122" s="108">
        <f t="shared" si="4"/>
        <v>495</v>
      </c>
      <c r="K122" s="109"/>
      <c r="M122" s="8">
        <v>5</v>
      </c>
      <c r="N122" s="106">
        <v>7.5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319</v>
      </c>
      <c r="G123" s="69">
        <v>328</v>
      </c>
      <c r="H123" s="69">
        <v>338</v>
      </c>
      <c r="I123" s="69">
        <v>343</v>
      </c>
      <c r="J123" s="108">
        <f t="shared" si="4"/>
        <v>332</v>
      </c>
      <c r="K123" s="109"/>
      <c r="M123" s="13">
        <v>6</v>
      </c>
      <c r="N123" s="110">
        <v>7.3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175</v>
      </c>
      <c r="G124" s="69">
        <v>183</v>
      </c>
      <c r="H124" s="69">
        <v>191</v>
      </c>
      <c r="I124" s="69">
        <v>184</v>
      </c>
      <c r="J124" s="108">
        <f t="shared" si="4"/>
        <v>183.25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61.07</v>
      </c>
      <c r="E125" s="16">
        <v>7.2</v>
      </c>
      <c r="F125" s="16">
        <v>190</v>
      </c>
      <c r="G125" s="16">
        <v>193</v>
      </c>
      <c r="H125" s="16">
        <v>195</v>
      </c>
      <c r="I125" s="16">
        <v>189</v>
      </c>
      <c r="J125" s="112">
        <f t="shared" si="4"/>
        <v>191.75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36.26</v>
      </c>
      <c r="E128" s="11">
        <v>9.1999999999999993</v>
      </c>
      <c r="F128" s="23">
        <v>1025</v>
      </c>
      <c r="G128" s="17"/>
      <c r="H128" s="24" t="s">
        <v>22</v>
      </c>
      <c r="I128" s="124">
        <v>5.52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65.48</v>
      </c>
      <c r="E129" s="11"/>
      <c r="F129" s="23">
        <v>184</v>
      </c>
      <c r="G129" s="17"/>
      <c r="H129" s="28" t="s">
        <v>26</v>
      </c>
      <c r="I129" s="126">
        <v>5.07</v>
      </c>
      <c r="J129" s="126"/>
      <c r="K129" s="127"/>
      <c r="M129" s="29">
        <v>7.1</v>
      </c>
      <c r="N129" s="30">
        <v>99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63.01</v>
      </c>
      <c r="E131" s="11"/>
      <c r="F131" s="23">
        <v>192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72.86</v>
      </c>
      <c r="E132" s="11"/>
      <c r="F132" s="23">
        <v>195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74.22</v>
      </c>
      <c r="E133" s="11"/>
      <c r="F133" s="23">
        <v>1524</v>
      </c>
      <c r="G133" s="17"/>
      <c r="H133" s="114">
        <v>3</v>
      </c>
      <c r="I133" s="116">
        <v>506</v>
      </c>
      <c r="J133" s="116">
        <v>404</v>
      </c>
      <c r="K133" s="118">
        <f>((I133-J133)/I133)</f>
        <v>0.20158102766798419</v>
      </c>
      <c r="M133" s="13">
        <v>2</v>
      </c>
      <c r="N133" s="38">
        <v>5.6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76.41</v>
      </c>
      <c r="E134" s="11">
        <v>6.9</v>
      </c>
      <c r="F134" s="23">
        <v>436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451</v>
      </c>
      <c r="G135" s="17"/>
      <c r="H135" s="114"/>
      <c r="I135" s="116"/>
      <c r="J135" s="116"/>
      <c r="K135" s="118" t="e">
        <f>((I135-J135)/I135)</f>
        <v>#DIV/0!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78.010000000000005</v>
      </c>
      <c r="E136" s="11">
        <v>6.5</v>
      </c>
      <c r="F136" s="23">
        <v>656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0.49034749034749037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669</v>
      </c>
      <c r="G137" s="17"/>
      <c r="M137" s="122" t="s">
        <v>44</v>
      </c>
      <c r="N137" s="123"/>
      <c r="O137" s="40">
        <f>(J122-J123)/J122</f>
        <v>0.3292929292929293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0.44804216867469882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-4.6384720327421552E-2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91.45</v>
      </c>
      <c r="E140" s="36"/>
      <c r="F140" s="37"/>
      <c r="G140" s="49"/>
      <c r="H140" s="50" t="s">
        <v>22</v>
      </c>
      <c r="I140" s="36">
        <v>332</v>
      </c>
      <c r="J140" s="36">
        <v>287</v>
      </c>
      <c r="K140" s="37">
        <f>I140-J140</f>
        <v>45</v>
      </c>
      <c r="M140" s="133" t="s">
        <v>54</v>
      </c>
      <c r="N140" s="134"/>
      <c r="O140" s="51">
        <f>(J121-J125)/J121</f>
        <v>0.80257400257400258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68.63</v>
      </c>
      <c r="F141" s="37">
        <v>93.82</v>
      </c>
      <c r="G141" s="52">
        <v>5.4</v>
      </c>
      <c r="H141" s="29" t="s">
        <v>26</v>
      </c>
      <c r="I141" s="38">
        <v>209</v>
      </c>
      <c r="J141" s="38">
        <v>197</v>
      </c>
      <c r="K141" s="37">
        <f t="shared" ref="K141" si="5">I141-J141</f>
        <v>12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78.099999999999994</v>
      </c>
      <c r="E142" s="36">
        <v>66.010000000000005</v>
      </c>
      <c r="F142" s="37">
        <v>84.52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77.650000000000006</v>
      </c>
      <c r="E143" s="36">
        <v>55.41</v>
      </c>
      <c r="F143" s="37">
        <v>71.36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54.15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ht="15" customHeight="1" x14ac:dyDescent="0.25">
      <c r="A153" s="2"/>
      <c r="C153" s="128" t="s">
        <v>519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ht="15" customHeight="1" x14ac:dyDescent="0.25">
      <c r="A154" s="2"/>
      <c r="C154" s="128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ht="15" customHeight="1" x14ac:dyDescent="0.25">
      <c r="A155" s="2"/>
      <c r="C155" s="128" t="s">
        <v>520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ht="15" customHeight="1" x14ac:dyDescent="0.25">
      <c r="A156" s="2"/>
      <c r="C156" s="128" t="s">
        <v>521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522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523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 t="s">
        <v>524</v>
      </c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36D1-B003-4759-AC2E-31B7CDE25225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1048.5833333333333</v>
      </c>
    </row>
    <row r="7" spans="1:19" x14ac:dyDescent="0.25">
      <c r="A7" s="2"/>
      <c r="C7" s="9" t="s">
        <v>11</v>
      </c>
      <c r="D7" s="10"/>
      <c r="E7" s="10"/>
      <c r="F7" s="11">
        <v>1522</v>
      </c>
      <c r="G7" s="12"/>
      <c r="H7" s="12"/>
      <c r="I7" s="12"/>
      <c r="J7" s="108">
        <f>AVERAGE(F7:I7)</f>
        <v>1522</v>
      </c>
      <c r="K7" s="109"/>
      <c r="M7" s="8">
        <v>2</v>
      </c>
      <c r="N7" s="106">
        <v>8.9</v>
      </c>
      <c r="O7" s="107"/>
      <c r="P7" s="2"/>
      <c r="R7" s="60" t="s">
        <v>22</v>
      </c>
      <c r="S7" s="141">
        <f>AVERAGE(J10,J67,J122)</f>
        <v>592.33333333333337</v>
      </c>
    </row>
    <row r="8" spans="1:19" x14ac:dyDescent="0.25">
      <c r="A8" s="2"/>
      <c r="C8" s="9" t="s">
        <v>12</v>
      </c>
      <c r="D8" s="10"/>
      <c r="E8" s="10"/>
      <c r="F8" s="11">
        <v>589</v>
      </c>
      <c r="G8" s="12"/>
      <c r="H8" s="12"/>
      <c r="I8" s="12"/>
      <c r="J8" s="108">
        <f t="shared" ref="J8:J13" si="0">AVERAGE(F8:I8)</f>
        <v>589</v>
      </c>
      <c r="K8" s="109"/>
      <c r="M8" s="8">
        <v>3</v>
      </c>
      <c r="N8" s="106">
        <v>8.4</v>
      </c>
      <c r="O8" s="107"/>
      <c r="P8" s="2"/>
      <c r="R8" s="60" t="s">
        <v>26</v>
      </c>
      <c r="S8" s="142">
        <f>AVERAGE(J13,J70,J125)</f>
        <v>204.25</v>
      </c>
    </row>
    <row r="9" spans="1:19" x14ac:dyDescent="0.25">
      <c r="A9" s="2"/>
      <c r="C9" s="9" t="s">
        <v>13</v>
      </c>
      <c r="D9" s="11">
        <v>64.44</v>
      </c>
      <c r="E9" s="11">
        <v>7.8</v>
      </c>
      <c r="F9" s="11">
        <v>1089</v>
      </c>
      <c r="G9" s="11">
        <v>1101</v>
      </c>
      <c r="H9" s="11">
        <v>1127</v>
      </c>
      <c r="I9" s="11">
        <v>1133</v>
      </c>
      <c r="J9" s="108">
        <f t="shared" si="0"/>
        <v>1112.5</v>
      </c>
      <c r="K9" s="109"/>
      <c r="M9" s="8">
        <v>4</v>
      </c>
      <c r="N9" s="106">
        <v>7.6</v>
      </c>
      <c r="O9" s="107"/>
      <c r="P9" s="2"/>
      <c r="R9" s="143" t="s">
        <v>623</v>
      </c>
      <c r="S9" s="144">
        <f>S6-S8</f>
        <v>844.33333333333326</v>
      </c>
    </row>
    <row r="10" spans="1:19" x14ac:dyDescent="0.25">
      <c r="A10" s="2"/>
      <c r="C10" s="9" t="s">
        <v>14</v>
      </c>
      <c r="D10" s="11">
        <v>63.41</v>
      </c>
      <c r="E10" s="11">
        <v>7.7</v>
      </c>
      <c r="F10" s="11">
        <v>539</v>
      </c>
      <c r="G10" s="11">
        <v>548</v>
      </c>
      <c r="H10" s="11">
        <v>509</v>
      </c>
      <c r="I10" s="11">
        <v>501</v>
      </c>
      <c r="J10" s="108">
        <f t="shared" si="0"/>
        <v>524.25</v>
      </c>
      <c r="K10" s="109"/>
      <c r="M10" s="8">
        <v>5</v>
      </c>
      <c r="N10" s="106">
        <v>7.9</v>
      </c>
      <c r="O10" s="107"/>
      <c r="P10" s="2"/>
      <c r="R10" s="143" t="s">
        <v>624</v>
      </c>
      <c r="S10" s="145">
        <f>S7-S8</f>
        <v>388.08333333333337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308</v>
      </c>
      <c r="G11" s="69">
        <v>305</v>
      </c>
      <c r="H11" s="69">
        <v>319</v>
      </c>
      <c r="I11" s="69">
        <v>301</v>
      </c>
      <c r="J11" s="108">
        <f t="shared" si="0"/>
        <v>308.25</v>
      </c>
      <c r="K11" s="109"/>
      <c r="M11" s="13">
        <v>6</v>
      </c>
      <c r="N11" s="110">
        <v>7.8</v>
      </c>
      <c r="O11" s="111"/>
      <c r="P11" s="2"/>
      <c r="R11" s="146" t="s">
        <v>625</v>
      </c>
      <c r="S11" s="147">
        <f>S9/S6</f>
        <v>0.80521338313597712</v>
      </c>
    </row>
    <row r="12" spans="1:19" x14ac:dyDescent="0.25">
      <c r="A12" s="2"/>
      <c r="C12" s="9" t="s">
        <v>16</v>
      </c>
      <c r="D12" s="11"/>
      <c r="E12" s="11"/>
      <c r="F12" s="11">
        <v>182</v>
      </c>
      <c r="G12" s="69">
        <v>205</v>
      </c>
      <c r="H12" s="69">
        <v>197</v>
      </c>
      <c r="I12" s="69">
        <v>131</v>
      </c>
      <c r="J12" s="108">
        <f t="shared" si="0"/>
        <v>178.75</v>
      </c>
      <c r="K12" s="109"/>
      <c r="P12" s="2"/>
      <c r="R12" s="146" t="s">
        <v>626</v>
      </c>
      <c r="S12" s="148">
        <f>S10/S7</f>
        <v>0.65517726505346097</v>
      </c>
    </row>
    <row r="13" spans="1:19" ht="15.75" thickBot="1" x14ac:dyDescent="0.3">
      <c r="A13" s="2"/>
      <c r="C13" s="15" t="s">
        <v>17</v>
      </c>
      <c r="D13" s="16">
        <v>63.22</v>
      </c>
      <c r="E13" s="16">
        <v>7.2</v>
      </c>
      <c r="F13" s="16">
        <v>191</v>
      </c>
      <c r="G13" s="16">
        <v>199</v>
      </c>
      <c r="H13" s="16">
        <v>206</v>
      </c>
      <c r="I13" s="16">
        <v>144</v>
      </c>
      <c r="J13" s="112">
        <f t="shared" si="0"/>
        <v>185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18.72</v>
      </c>
      <c r="E16" s="11">
        <v>10.6</v>
      </c>
      <c r="F16" s="23">
        <v>1337</v>
      </c>
      <c r="G16" s="17"/>
      <c r="H16" s="24" t="s">
        <v>22</v>
      </c>
      <c r="I16" s="124">
        <v>5.38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67.77</v>
      </c>
      <c r="E17" s="11"/>
      <c r="F17" s="23">
        <v>188</v>
      </c>
      <c r="G17" s="17"/>
      <c r="H17" s="28" t="s">
        <v>26</v>
      </c>
      <c r="I17" s="126">
        <v>4.93</v>
      </c>
      <c r="J17" s="126"/>
      <c r="K17" s="127"/>
      <c r="M17" s="29">
        <v>6.8</v>
      </c>
      <c r="N17" s="30">
        <v>66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66.38</v>
      </c>
      <c r="E19" s="11"/>
      <c r="F19" s="23">
        <v>166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70.23</v>
      </c>
      <c r="E20" s="11"/>
      <c r="F20" s="23">
        <v>178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73.650000000000006</v>
      </c>
      <c r="E21" s="11"/>
      <c r="F21" s="23">
        <v>1489</v>
      </c>
      <c r="G21" s="17"/>
      <c r="H21" s="114">
        <v>5</v>
      </c>
      <c r="I21" s="116">
        <v>244</v>
      </c>
      <c r="J21" s="116">
        <v>162</v>
      </c>
      <c r="K21" s="118">
        <f>((I21-J21)/I21)</f>
        <v>0.33606557377049179</v>
      </c>
      <c r="M21" s="13">
        <v>2</v>
      </c>
      <c r="N21" s="38">
        <v>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71.91</v>
      </c>
      <c r="E22" s="11">
        <v>7</v>
      </c>
      <c r="F22" s="23">
        <v>359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366</v>
      </c>
      <c r="G23" s="17"/>
      <c r="H23" s="114"/>
      <c r="I23" s="116"/>
      <c r="J23" s="116"/>
      <c r="K23" s="118" t="e">
        <f>((I23-J23)/I23)</f>
        <v>#DIV/0!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75.760000000000005</v>
      </c>
      <c r="E24" s="11">
        <v>6.7</v>
      </c>
      <c r="F24" s="23">
        <v>897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0.52876404494382023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878</v>
      </c>
      <c r="G25" s="17"/>
      <c r="M25" s="122" t="s">
        <v>44</v>
      </c>
      <c r="N25" s="123"/>
      <c r="O25" s="40">
        <f>(J10-J11)/J10</f>
        <v>0.41201716738197425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0.42011354420113545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-3.4965034965034968E-2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90.79</v>
      </c>
      <c r="E28" s="36"/>
      <c r="F28" s="37"/>
      <c r="G28" s="49"/>
      <c r="H28" s="50" t="s">
        <v>22</v>
      </c>
      <c r="I28" s="36">
        <v>691</v>
      </c>
      <c r="J28" s="36">
        <v>633</v>
      </c>
      <c r="K28" s="37">
        <v>58</v>
      </c>
      <c r="M28" s="133" t="s">
        <v>54</v>
      </c>
      <c r="N28" s="134"/>
      <c r="O28" s="51">
        <f>(J9-J13)/J9</f>
        <v>0.83370786516853934</v>
      </c>
      <c r="P28" s="2"/>
    </row>
    <row r="29" spans="1:16" ht="15.75" thickBot="1" x14ac:dyDescent="0.3">
      <c r="A29" s="2"/>
      <c r="B29" s="44"/>
      <c r="C29" s="48" t="s">
        <v>55</v>
      </c>
      <c r="D29" s="36">
        <v>72.849999999999994</v>
      </c>
      <c r="E29" s="36">
        <v>67.8</v>
      </c>
      <c r="F29" s="37">
        <v>93.07</v>
      </c>
      <c r="G29" s="52">
        <v>5.2</v>
      </c>
      <c r="H29" s="29" t="s">
        <v>26</v>
      </c>
      <c r="I29" s="38">
        <v>222</v>
      </c>
      <c r="J29" s="38">
        <v>202</v>
      </c>
      <c r="K29" s="39">
        <f>I29-J29</f>
        <v>20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81.05</v>
      </c>
      <c r="E30" s="36">
        <v>68.86</v>
      </c>
      <c r="F30" s="37">
        <v>84.97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77.349999999999994</v>
      </c>
      <c r="E31" s="36">
        <v>55.9</v>
      </c>
      <c r="F31" s="37">
        <v>72.27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55.05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91.16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525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527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526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528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529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530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 t="s">
        <v>531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 t="s">
        <v>532</v>
      </c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1535</v>
      </c>
      <c r="G64" s="12"/>
      <c r="H64" s="12"/>
      <c r="I64" s="12"/>
      <c r="J64" s="108">
        <f>AVERAGE(F64:I64)</f>
        <v>1535</v>
      </c>
      <c r="K64" s="109"/>
      <c r="M64" s="8">
        <v>2</v>
      </c>
      <c r="N64" s="106">
        <v>9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581</v>
      </c>
      <c r="G65" s="12"/>
      <c r="H65" s="12"/>
      <c r="I65" s="12"/>
      <c r="J65" s="108">
        <f t="shared" ref="J65:J70" si="1">AVERAGE(F65:I65)</f>
        <v>581</v>
      </c>
      <c r="K65" s="109"/>
      <c r="M65" s="8">
        <v>3</v>
      </c>
      <c r="N65" s="106">
        <v>8.5</v>
      </c>
      <c r="O65" s="107"/>
      <c r="P65" s="2"/>
    </row>
    <row r="66" spans="1:16" ht="15" customHeight="1" x14ac:dyDescent="0.25">
      <c r="A66" s="2"/>
      <c r="C66" s="9" t="s">
        <v>13</v>
      </c>
      <c r="D66" s="11">
        <v>63.1</v>
      </c>
      <c r="E66" s="11">
        <v>8.4</v>
      </c>
      <c r="F66" s="11">
        <v>995</v>
      </c>
      <c r="G66" s="11">
        <v>1074</v>
      </c>
      <c r="H66" s="11">
        <v>1022</v>
      </c>
      <c r="I66" s="11">
        <v>967</v>
      </c>
      <c r="J66" s="108">
        <f t="shared" si="1"/>
        <v>1014.5</v>
      </c>
      <c r="K66" s="109"/>
      <c r="M66" s="8">
        <v>4</v>
      </c>
      <c r="N66" s="106">
        <v>7.3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60.62</v>
      </c>
      <c r="E67" s="11">
        <v>9</v>
      </c>
      <c r="F67" s="11">
        <v>731</v>
      </c>
      <c r="G67" s="11">
        <v>666</v>
      </c>
      <c r="H67" s="11">
        <v>652</v>
      </c>
      <c r="I67" s="11">
        <v>680</v>
      </c>
      <c r="J67" s="108">
        <f t="shared" si="1"/>
        <v>682.25</v>
      </c>
      <c r="K67" s="109"/>
      <c r="M67" s="8">
        <v>5</v>
      </c>
      <c r="N67" s="106">
        <v>7.8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485</v>
      </c>
      <c r="G68" s="69">
        <v>400</v>
      </c>
      <c r="H68" s="69">
        <v>443</v>
      </c>
      <c r="I68" s="69">
        <v>478</v>
      </c>
      <c r="J68" s="108">
        <f t="shared" si="1"/>
        <v>451.5</v>
      </c>
      <c r="K68" s="109"/>
      <c r="M68" s="13">
        <v>6</v>
      </c>
      <c r="N68" s="110">
        <v>9.1999999999999993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226</v>
      </c>
      <c r="G69" s="69">
        <v>243</v>
      </c>
      <c r="H69" s="69">
        <v>276</v>
      </c>
      <c r="I69" s="69">
        <v>239</v>
      </c>
      <c r="J69" s="108">
        <f t="shared" si="1"/>
        <v>246</v>
      </c>
      <c r="K69" s="109"/>
      <c r="P69" s="2"/>
    </row>
    <row r="70" spans="1:16" ht="15.75" thickBot="1" x14ac:dyDescent="0.3">
      <c r="A70" s="2"/>
      <c r="C70" s="15" t="s">
        <v>17</v>
      </c>
      <c r="D70" s="16">
        <v>61.14</v>
      </c>
      <c r="E70" s="16">
        <v>7.3</v>
      </c>
      <c r="F70" s="16">
        <v>215</v>
      </c>
      <c r="G70" s="16">
        <v>244</v>
      </c>
      <c r="H70" s="16">
        <v>273</v>
      </c>
      <c r="I70" s="16">
        <v>231</v>
      </c>
      <c r="J70" s="112">
        <f t="shared" si="1"/>
        <v>240.75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30.54</v>
      </c>
      <c r="E73" s="11">
        <v>9.1999999999999993</v>
      </c>
      <c r="F73" s="23">
        <v>790</v>
      </c>
      <c r="G73" s="17"/>
      <c r="H73" s="24" t="s">
        <v>22</v>
      </c>
      <c r="I73" s="124">
        <v>5.98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66.41</v>
      </c>
      <c r="E74" s="11"/>
      <c r="F74" s="23">
        <v>230</v>
      </c>
      <c r="G74" s="17"/>
      <c r="H74" s="28" t="s">
        <v>26</v>
      </c>
      <c r="I74" s="126">
        <v>4.88</v>
      </c>
      <c r="J74" s="126"/>
      <c r="K74" s="127"/>
      <c r="M74" s="29">
        <v>6.9</v>
      </c>
      <c r="N74" s="30">
        <v>78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66.64</v>
      </c>
      <c r="E76" s="11"/>
      <c r="F76" s="23">
        <v>225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71.319999999999993</v>
      </c>
      <c r="E77" s="11"/>
      <c r="F77" s="23">
        <v>222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75.12</v>
      </c>
      <c r="E78" s="11"/>
      <c r="F78" s="23">
        <v>1525</v>
      </c>
      <c r="G78" s="17"/>
      <c r="H78" s="114">
        <v>1</v>
      </c>
      <c r="I78" s="116">
        <v>685</v>
      </c>
      <c r="J78" s="116">
        <v>547</v>
      </c>
      <c r="K78" s="118">
        <f>((I78-J78)/I78)</f>
        <v>0.20145985401459854</v>
      </c>
      <c r="M78" s="13">
        <v>2</v>
      </c>
      <c r="N78" s="38">
        <v>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73.510000000000005</v>
      </c>
      <c r="E79" s="11">
        <v>7.1</v>
      </c>
      <c r="F79" s="23">
        <v>445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427</v>
      </c>
      <c r="G80" s="17"/>
      <c r="H80" s="114">
        <v>6</v>
      </c>
      <c r="I80" s="116">
        <v>501</v>
      </c>
      <c r="J80" s="116">
        <v>192</v>
      </c>
      <c r="K80" s="118">
        <f>((I80-J80)/I80)</f>
        <v>0.61676646706586824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75.349999999999994</v>
      </c>
      <c r="E81" s="11">
        <v>6.6</v>
      </c>
      <c r="F81" s="23">
        <v>880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0.32750123213405619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868</v>
      </c>
      <c r="G82" s="17"/>
      <c r="M82" s="122" t="s">
        <v>44</v>
      </c>
      <c r="N82" s="123"/>
      <c r="O82" s="40">
        <f>(J67-J68)/J67</f>
        <v>0.33821912788567243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0.45514950166112955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2.1341463414634148E-2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91.6</v>
      </c>
      <c r="E85" s="36"/>
      <c r="F85" s="37"/>
      <c r="G85" s="49"/>
      <c r="H85" s="50" t="s">
        <v>22</v>
      </c>
      <c r="I85" s="36">
        <v>745</v>
      </c>
      <c r="J85" s="36">
        <v>688</v>
      </c>
      <c r="K85" s="37">
        <v>57</v>
      </c>
      <c r="M85" s="133" t="s">
        <v>54</v>
      </c>
      <c r="N85" s="134"/>
      <c r="O85" s="51">
        <f>(J66-J70)/J66</f>
        <v>0.76269098077870867</v>
      </c>
      <c r="P85" s="2"/>
    </row>
    <row r="86" spans="1:16" ht="15.75" thickBot="1" x14ac:dyDescent="0.3">
      <c r="A86" s="2"/>
      <c r="B86" s="44"/>
      <c r="C86" s="48" t="s">
        <v>55</v>
      </c>
      <c r="D86" s="36">
        <v>73.25</v>
      </c>
      <c r="E86" s="36">
        <v>68.94</v>
      </c>
      <c r="F86" s="37">
        <v>94.12</v>
      </c>
      <c r="G86" s="52">
        <v>5.3</v>
      </c>
      <c r="H86" s="29" t="s">
        <v>26</v>
      </c>
      <c r="I86" s="38">
        <v>232</v>
      </c>
      <c r="J86" s="38">
        <v>198</v>
      </c>
      <c r="K86" s="39">
        <v>34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78.849999999999994</v>
      </c>
      <c r="E87" s="36">
        <v>66.5</v>
      </c>
      <c r="F87" s="37">
        <v>84.35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76.55</v>
      </c>
      <c r="E88" s="36">
        <v>55.43</v>
      </c>
      <c r="F88" s="37">
        <v>72.42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53.77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91.36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533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534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535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536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537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ht="15" customHeight="1" x14ac:dyDescent="0.25">
      <c r="A102" s="2"/>
      <c r="C102" s="128" t="s">
        <v>538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 t="s">
        <v>539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1124</v>
      </c>
      <c r="G119" s="12"/>
      <c r="H119" s="12"/>
      <c r="I119" s="12"/>
      <c r="J119" s="108">
        <f>AVERAGE(F119:I119)</f>
        <v>1124</v>
      </c>
      <c r="K119" s="109"/>
      <c r="M119" s="8">
        <v>2</v>
      </c>
      <c r="N119" s="106">
        <v>9.1999999999999993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489</v>
      </c>
      <c r="G120" s="12"/>
      <c r="H120" s="12"/>
      <c r="I120" s="12"/>
      <c r="J120" s="108">
        <f t="shared" ref="J120:J125" si="2">AVERAGE(F120:I120)</f>
        <v>489</v>
      </c>
      <c r="K120" s="109"/>
      <c r="M120" s="8">
        <v>3</v>
      </c>
      <c r="N120" s="106">
        <v>9</v>
      </c>
      <c r="O120" s="107"/>
      <c r="P120" s="2"/>
    </row>
    <row r="121" spans="1:16" x14ac:dyDescent="0.25">
      <c r="A121" s="2"/>
      <c r="C121" s="9" t="s">
        <v>13</v>
      </c>
      <c r="D121" s="11">
        <v>65.27</v>
      </c>
      <c r="E121" s="11">
        <v>7.8</v>
      </c>
      <c r="F121" s="11">
        <v>1026</v>
      </c>
      <c r="G121" s="11">
        <v>1055</v>
      </c>
      <c r="H121" s="11">
        <v>1005</v>
      </c>
      <c r="I121" s="11">
        <v>989</v>
      </c>
      <c r="J121" s="108">
        <f t="shared" si="2"/>
        <v>1018.75</v>
      </c>
      <c r="K121" s="109"/>
      <c r="M121" s="8">
        <v>4</v>
      </c>
      <c r="N121" s="106">
        <v>7.5</v>
      </c>
      <c r="O121" s="107"/>
      <c r="P121" s="2"/>
    </row>
    <row r="122" spans="1:16" x14ac:dyDescent="0.25">
      <c r="A122" s="2"/>
      <c r="C122" s="9" t="s">
        <v>14</v>
      </c>
      <c r="D122" s="11">
        <v>63.33</v>
      </c>
      <c r="E122" s="11">
        <v>8.5</v>
      </c>
      <c r="F122" s="11">
        <v>611</v>
      </c>
      <c r="G122" s="11">
        <v>592</v>
      </c>
      <c r="H122" s="11">
        <v>551</v>
      </c>
      <c r="I122" s="11">
        <v>528</v>
      </c>
      <c r="J122" s="108">
        <f t="shared" si="2"/>
        <v>570.5</v>
      </c>
      <c r="K122" s="109"/>
      <c r="M122" s="8">
        <v>5</v>
      </c>
      <c r="N122" s="106">
        <v>7.6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442</v>
      </c>
      <c r="G123" s="69">
        <v>421</v>
      </c>
      <c r="H123" s="69">
        <v>383</v>
      </c>
      <c r="I123" s="69">
        <v>332</v>
      </c>
      <c r="J123" s="108">
        <f t="shared" si="2"/>
        <v>394.5</v>
      </c>
      <c r="K123" s="109"/>
      <c r="M123" s="13">
        <v>6</v>
      </c>
      <c r="N123" s="110">
        <v>7.2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212</v>
      </c>
      <c r="G124" s="69">
        <v>206</v>
      </c>
      <c r="H124" s="69">
        <v>165</v>
      </c>
      <c r="I124" s="69">
        <v>135</v>
      </c>
      <c r="J124" s="108">
        <f t="shared" si="2"/>
        <v>179.5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62.33</v>
      </c>
      <c r="E125" s="16">
        <v>8.4</v>
      </c>
      <c r="F125" s="16">
        <v>229</v>
      </c>
      <c r="G125" s="16">
        <v>222</v>
      </c>
      <c r="H125" s="16">
        <v>161</v>
      </c>
      <c r="I125" s="16">
        <v>136</v>
      </c>
      <c r="J125" s="112">
        <f t="shared" si="2"/>
        <v>187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12.24</v>
      </c>
      <c r="E128" s="11">
        <v>10.5</v>
      </c>
      <c r="F128" s="23">
        <v>932</v>
      </c>
      <c r="G128" s="17"/>
      <c r="H128" s="24" t="s">
        <v>22</v>
      </c>
      <c r="I128" s="124">
        <v>5.96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68.28</v>
      </c>
      <c r="E129" s="11"/>
      <c r="F129" s="23">
        <v>243</v>
      </c>
      <c r="G129" s="17"/>
      <c r="H129" s="28" t="s">
        <v>26</v>
      </c>
      <c r="I129" s="126">
        <v>5.57</v>
      </c>
      <c r="J129" s="126"/>
      <c r="K129" s="127"/>
      <c r="M129" s="29">
        <v>7</v>
      </c>
      <c r="N129" s="30">
        <v>89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65.48</v>
      </c>
      <c r="E131" s="11"/>
      <c r="F131" s="23">
        <v>239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74.209999999999994</v>
      </c>
      <c r="E132" s="11"/>
      <c r="F132" s="23">
        <v>241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76.88</v>
      </c>
      <c r="E133" s="11"/>
      <c r="F133" s="23">
        <v>1675</v>
      </c>
      <c r="G133" s="17"/>
      <c r="H133" s="114">
        <v>14</v>
      </c>
      <c r="I133" s="116">
        <v>448</v>
      </c>
      <c r="J133" s="116">
        <v>213</v>
      </c>
      <c r="K133" s="118">
        <f>((I133-J133)/I133)</f>
        <v>0.5245535714285714</v>
      </c>
      <c r="M133" s="13">
        <v>2</v>
      </c>
      <c r="N133" s="38">
        <v>5.6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74.89</v>
      </c>
      <c r="E134" s="11">
        <v>6.7</v>
      </c>
      <c r="F134" s="23">
        <v>596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604</v>
      </c>
      <c r="G135" s="17"/>
      <c r="H135" s="114"/>
      <c r="I135" s="116"/>
      <c r="J135" s="116"/>
      <c r="K135" s="118" t="e">
        <f>((I135-J135)/I135)</f>
        <v>#DIV/0!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75.17</v>
      </c>
      <c r="E136" s="11">
        <v>6.4</v>
      </c>
      <c r="F136" s="23">
        <v>850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0.44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853</v>
      </c>
      <c r="G137" s="17"/>
      <c r="M137" s="122" t="s">
        <v>44</v>
      </c>
      <c r="N137" s="123"/>
      <c r="O137" s="40">
        <f>(J122-J123)/J122</f>
        <v>0.30850131463628394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0.54499366286438533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-4.1782729805013928E-2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362</v>
      </c>
      <c r="J140" s="36">
        <v>307</v>
      </c>
      <c r="K140" s="37">
        <v>55</v>
      </c>
      <c r="M140" s="133" t="s">
        <v>54</v>
      </c>
      <c r="N140" s="134"/>
      <c r="O140" s="51">
        <f>(J121-J125)/J121</f>
        <v>0.81644171779141106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68.36</v>
      </c>
      <c r="F141" s="37">
        <v>93.46</v>
      </c>
      <c r="G141" s="52">
        <v>5.4</v>
      </c>
      <c r="H141" s="29" t="s">
        <v>26</v>
      </c>
      <c r="I141" s="38">
        <v>229</v>
      </c>
      <c r="J141" s="38">
        <v>214</v>
      </c>
      <c r="K141" s="39"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78.099999999999994</v>
      </c>
      <c r="E142" s="36">
        <v>65.78</v>
      </c>
      <c r="F142" s="37">
        <v>84.22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77.849999999999994</v>
      </c>
      <c r="E143" s="36">
        <v>56.46</v>
      </c>
      <c r="F143" s="37">
        <v>72.53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54.2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91.1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 t="s">
        <v>540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ht="15" customHeight="1" x14ac:dyDescent="0.25">
      <c r="A154" s="2"/>
      <c r="C154" s="128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ht="15" customHeight="1" x14ac:dyDescent="0.25">
      <c r="A155" s="2"/>
      <c r="C155" s="128" t="s">
        <v>541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ht="15" customHeight="1" x14ac:dyDescent="0.25">
      <c r="A156" s="2"/>
      <c r="C156" s="128" t="s">
        <v>542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ht="15" customHeight="1" x14ac:dyDescent="0.25">
      <c r="A157" s="2"/>
      <c r="C157" s="128" t="s">
        <v>543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544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A12-E0DE-41E5-9C03-3C4B79AF1C57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1024.25</v>
      </c>
    </row>
    <row r="7" spans="1:19" x14ac:dyDescent="0.25">
      <c r="A7" s="2"/>
      <c r="C7" s="9" t="s">
        <v>11</v>
      </c>
      <c r="D7" s="10"/>
      <c r="E7" s="10"/>
      <c r="F7" s="11">
        <v>1015</v>
      </c>
      <c r="G7" s="12"/>
      <c r="H7" s="12"/>
      <c r="I7" s="12"/>
      <c r="J7" s="108">
        <f>AVERAGE(F7:I7)</f>
        <v>1015</v>
      </c>
      <c r="K7" s="109"/>
      <c r="M7" s="8">
        <v>2</v>
      </c>
      <c r="N7" s="106">
        <v>8.1</v>
      </c>
      <c r="O7" s="107"/>
      <c r="P7" s="2"/>
      <c r="R7" s="60" t="s">
        <v>22</v>
      </c>
      <c r="S7" s="141">
        <f>AVERAGE(J10,J67,J122)</f>
        <v>487.75</v>
      </c>
    </row>
    <row r="8" spans="1:19" x14ac:dyDescent="0.25">
      <c r="A8" s="2"/>
      <c r="C8" s="9" t="s">
        <v>12</v>
      </c>
      <c r="D8" s="10"/>
      <c r="E8" s="10"/>
      <c r="F8" s="11">
        <v>470</v>
      </c>
      <c r="G8" s="12"/>
      <c r="H8" s="12"/>
      <c r="I8" s="12"/>
      <c r="J8" s="108">
        <f t="shared" ref="J8:J13" si="0">AVERAGE(F8:I8)</f>
        <v>470</v>
      </c>
      <c r="K8" s="109"/>
      <c r="M8" s="8">
        <v>3</v>
      </c>
      <c r="N8" s="106">
        <v>7.4</v>
      </c>
      <c r="O8" s="107"/>
      <c r="P8" s="2"/>
      <c r="R8" s="60" t="s">
        <v>26</v>
      </c>
      <c r="S8" s="142">
        <f>AVERAGE(J13,J70,J125)</f>
        <v>155.33333333333334</v>
      </c>
    </row>
    <row r="9" spans="1:19" x14ac:dyDescent="0.25">
      <c r="A9" s="2"/>
      <c r="C9" s="9" t="s">
        <v>13</v>
      </c>
      <c r="D9" s="11">
        <v>62.6</v>
      </c>
      <c r="E9" s="11">
        <v>8</v>
      </c>
      <c r="F9" s="11">
        <v>1011</v>
      </c>
      <c r="G9" s="11">
        <v>991</v>
      </c>
      <c r="H9" s="11">
        <v>1028</v>
      </c>
      <c r="I9" s="11">
        <v>1015</v>
      </c>
      <c r="J9" s="108">
        <f t="shared" si="0"/>
        <v>1011.25</v>
      </c>
      <c r="K9" s="109"/>
      <c r="M9" s="8">
        <v>4</v>
      </c>
      <c r="N9" s="106">
        <v>6.8</v>
      </c>
      <c r="O9" s="107"/>
      <c r="P9" s="2"/>
      <c r="R9" s="143" t="s">
        <v>623</v>
      </c>
      <c r="S9" s="144">
        <f>S6-S8</f>
        <v>868.91666666666663</v>
      </c>
    </row>
    <row r="10" spans="1:19" x14ac:dyDescent="0.25">
      <c r="A10" s="2"/>
      <c r="C10" s="9" t="s">
        <v>14</v>
      </c>
      <c r="D10" s="11">
        <v>64.22</v>
      </c>
      <c r="E10" s="11">
        <v>7.7</v>
      </c>
      <c r="F10" s="11">
        <v>511</v>
      </c>
      <c r="G10" s="11">
        <v>530</v>
      </c>
      <c r="H10" s="11">
        <v>458</v>
      </c>
      <c r="I10" s="11">
        <v>470</v>
      </c>
      <c r="J10" s="108">
        <f t="shared" si="0"/>
        <v>492.25</v>
      </c>
      <c r="K10" s="109"/>
      <c r="M10" s="8">
        <v>5</v>
      </c>
      <c r="N10" s="106">
        <v>7.2</v>
      </c>
      <c r="O10" s="107"/>
      <c r="P10" s="2"/>
      <c r="R10" s="143" t="s">
        <v>624</v>
      </c>
      <c r="S10" s="145">
        <f>S7-S8</f>
        <v>332.41666666666663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321</v>
      </c>
      <c r="G11" s="69">
        <v>312</v>
      </c>
      <c r="H11" s="69">
        <v>264</v>
      </c>
      <c r="I11" s="69">
        <v>275</v>
      </c>
      <c r="J11" s="108">
        <f t="shared" si="0"/>
        <v>293</v>
      </c>
      <c r="K11" s="109"/>
      <c r="M11" s="13">
        <v>6</v>
      </c>
      <c r="N11" s="110">
        <v>6.7</v>
      </c>
      <c r="O11" s="111"/>
      <c r="P11" s="2"/>
      <c r="R11" s="146" t="s">
        <v>625</v>
      </c>
      <c r="S11" s="147">
        <f>S9/S6</f>
        <v>0.84834431697990398</v>
      </c>
    </row>
    <row r="12" spans="1:19" x14ac:dyDescent="0.25">
      <c r="A12" s="2"/>
      <c r="C12" s="9" t="s">
        <v>16</v>
      </c>
      <c r="D12" s="11"/>
      <c r="E12" s="11"/>
      <c r="F12" s="11">
        <v>139</v>
      </c>
      <c r="G12" s="69">
        <v>135</v>
      </c>
      <c r="H12" s="69">
        <v>154</v>
      </c>
      <c r="I12" s="69">
        <v>157</v>
      </c>
      <c r="J12" s="108">
        <f t="shared" si="0"/>
        <v>146.25</v>
      </c>
      <c r="K12" s="109"/>
      <c r="P12" s="2"/>
      <c r="R12" s="146" t="s">
        <v>626</v>
      </c>
      <c r="S12" s="148">
        <f>S10/S7</f>
        <v>0.68153083888604127</v>
      </c>
    </row>
    <row r="13" spans="1:19" ht="15.75" thickBot="1" x14ac:dyDescent="0.3">
      <c r="A13" s="2"/>
      <c r="C13" s="15" t="s">
        <v>17</v>
      </c>
      <c r="D13" s="16">
        <v>62.75</v>
      </c>
      <c r="E13" s="16">
        <v>8</v>
      </c>
      <c r="F13" s="16">
        <v>141</v>
      </c>
      <c r="G13" s="16">
        <v>137</v>
      </c>
      <c r="H13" s="16">
        <v>156</v>
      </c>
      <c r="I13" s="16">
        <v>159</v>
      </c>
      <c r="J13" s="112">
        <f t="shared" si="0"/>
        <v>148.25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31.72</v>
      </c>
      <c r="E16" s="11">
        <v>9.2200000000000006</v>
      </c>
      <c r="F16" s="23">
        <v>1676</v>
      </c>
      <c r="G16" s="17"/>
      <c r="H16" s="24" t="s">
        <v>22</v>
      </c>
      <c r="I16" s="124">
        <v>4.82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66.08</v>
      </c>
      <c r="E17" s="11"/>
      <c r="F17" s="23">
        <v>191</v>
      </c>
      <c r="G17" s="17"/>
      <c r="H17" s="28" t="s">
        <v>26</v>
      </c>
      <c r="I17" s="126">
        <v>4.49</v>
      </c>
      <c r="J17" s="126"/>
      <c r="K17" s="127"/>
      <c r="M17" s="29">
        <v>6.8</v>
      </c>
      <c r="N17" s="30">
        <v>33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63.75</v>
      </c>
      <c r="E19" s="11"/>
      <c r="F19" s="23">
        <v>188</v>
      </c>
      <c r="G19" s="17" t="s">
        <v>65</v>
      </c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69.53</v>
      </c>
      <c r="E20" s="11"/>
      <c r="F20" s="23">
        <v>186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75.7</v>
      </c>
      <c r="E21" s="11"/>
      <c r="F21" s="23">
        <v>1745</v>
      </c>
      <c r="G21" s="17"/>
      <c r="H21" s="114">
        <v>2</v>
      </c>
      <c r="I21" s="116">
        <v>520</v>
      </c>
      <c r="J21" s="116">
        <v>291</v>
      </c>
      <c r="K21" s="118">
        <f>((I21-J21)/I21)</f>
        <v>0.44038461538461537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75.349999999999994</v>
      </c>
      <c r="E22" s="11">
        <v>6.9</v>
      </c>
      <c r="F22" s="23">
        <v>620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605</v>
      </c>
      <c r="G23" s="17"/>
      <c r="H23" s="114"/>
      <c r="I23" s="116"/>
      <c r="J23" s="116"/>
      <c r="K23" s="118" t="e">
        <f>((I23-J23)/I23)</f>
        <v>#DIV/0!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76.2</v>
      </c>
      <c r="E24" s="11">
        <v>6.6</v>
      </c>
      <c r="F24" s="23">
        <v>898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0.51322620519159456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885</v>
      </c>
      <c r="G25" s="17"/>
      <c r="M25" s="122" t="s">
        <v>44</v>
      </c>
      <c r="N25" s="123"/>
      <c r="O25" s="40">
        <f>(J10-J11)/J10</f>
        <v>0.40477399695276789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0.50085324232081907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-1.3675213675213675E-2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</v>
      </c>
      <c r="E28" s="36"/>
      <c r="F28" s="37"/>
      <c r="G28" s="49"/>
      <c r="H28" s="50" t="s">
        <v>22</v>
      </c>
      <c r="I28" s="36">
        <v>351</v>
      </c>
      <c r="J28" s="36">
        <v>302</v>
      </c>
      <c r="K28" s="37">
        <f>I28-J28</f>
        <v>49</v>
      </c>
      <c r="M28" s="133" t="s">
        <v>54</v>
      </c>
      <c r="N28" s="134"/>
      <c r="O28" s="51">
        <f>(J9-J13)/J9</f>
        <v>0.85339925834363417</v>
      </c>
      <c r="P28" s="2"/>
    </row>
    <row r="29" spans="1:16" ht="15.75" thickBot="1" x14ac:dyDescent="0.3">
      <c r="A29" s="2"/>
      <c r="B29" s="44"/>
      <c r="C29" s="48" t="s">
        <v>55</v>
      </c>
      <c r="D29" s="36">
        <v>72.7</v>
      </c>
      <c r="E29" s="36">
        <v>68.08</v>
      </c>
      <c r="F29" s="37">
        <v>93.65</v>
      </c>
      <c r="G29" s="52">
        <v>5.0999999999999996</v>
      </c>
      <c r="H29" s="29" t="s">
        <v>26</v>
      </c>
      <c r="I29" s="38">
        <v>169</v>
      </c>
      <c r="J29" s="38">
        <v>130</v>
      </c>
      <c r="K29" s="37">
        <f t="shared" ref="K29" si="1">I29-J29</f>
        <v>39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78.7</v>
      </c>
      <c r="E30" s="36">
        <v>66.150000000000006</v>
      </c>
      <c r="F30" s="37">
        <v>84.05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76.8</v>
      </c>
      <c r="E31" s="36">
        <v>55.85</v>
      </c>
      <c r="F31" s="37">
        <v>72.72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545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 t="s">
        <v>546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547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548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549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1025</v>
      </c>
      <c r="G64" s="12"/>
      <c r="H64" s="12"/>
      <c r="I64" s="12"/>
      <c r="J64" s="108">
        <f>AVERAGE(F64:I64)</f>
        <v>1025</v>
      </c>
      <c r="K64" s="109"/>
      <c r="M64" s="8">
        <v>2</v>
      </c>
      <c r="N64" s="106">
        <v>8.1</v>
      </c>
      <c r="O64" s="107"/>
      <c r="P64" s="2"/>
    </row>
    <row r="65" spans="1:19" x14ac:dyDescent="0.25">
      <c r="A65" s="2"/>
      <c r="C65" s="9" t="s">
        <v>12</v>
      </c>
      <c r="D65" s="10"/>
      <c r="E65" s="10"/>
      <c r="F65" s="11">
        <v>466</v>
      </c>
      <c r="G65" s="12"/>
      <c r="H65" s="12"/>
      <c r="I65" s="12"/>
      <c r="J65" s="108">
        <f t="shared" ref="J65:J70" si="2">AVERAGE(F65:I65)</f>
        <v>466</v>
      </c>
      <c r="K65" s="109"/>
      <c r="M65" s="8">
        <v>3</v>
      </c>
      <c r="N65" s="106">
        <v>7.5</v>
      </c>
      <c r="O65" s="107"/>
      <c r="P65" s="2"/>
    </row>
    <row r="66" spans="1:19" ht="15" customHeight="1" x14ac:dyDescent="0.25">
      <c r="A66" s="2"/>
      <c r="C66" s="9" t="s">
        <v>13</v>
      </c>
      <c r="D66" s="11">
        <v>61.88</v>
      </c>
      <c r="E66" s="11">
        <v>7.6</v>
      </c>
      <c r="F66" s="11">
        <v>960</v>
      </c>
      <c r="G66" s="11">
        <v>1003</v>
      </c>
      <c r="H66" s="11">
        <v>956</v>
      </c>
      <c r="I66" s="11">
        <v>981</v>
      </c>
      <c r="J66" s="108">
        <f t="shared" si="2"/>
        <v>975</v>
      </c>
      <c r="K66" s="109"/>
      <c r="M66" s="8">
        <v>4</v>
      </c>
      <c r="N66" s="106">
        <v>6.8</v>
      </c>
      <c r="O66" s="107"/>
      <c r="P66" s="2"/>
    </row>
    <row r="67" spans="1:19" ht="15" customHeight="1" x14ac:dyDescent="0.25">
      <c r="A67" s="2"/>
      <c r="C67" s="9" t="s">
        <v>14</v>
      </c>
      <c r="D67" s="11">
        <v>61.78</v>
      </c>
      <c r="E67" s="11">
        <v>7.3</v>
      </c>
      <c r="F67" s="11">
        <v>473</v>
      </c>
      <c r="G67" s="11">
        <v>450</v>
      </c>
      <c r="H67" s="11">
        <v>474</v>
      </c>
      <c r="I67" s="11">
        <v>450</v>
      </c>
      <c r="J67" s="108">
        <f t="shared" si="2"/>
        <v>461.75</v>
      </c>
      <c r="K67" s="109"/>
      <c r="M67" s="8">
        <v>5</v>
      </c>
      <c r="N67" s="106">
        <v>7.3</v>
      </c>
      <c r="O67" s="107"/>
      <c r="P67" s="2"/>
    </row>
    <row r="68" spans="1:19" ht="15.75" customHeight="1" thickBot="1" x14ac:dyDescent="0.3">
      <c r="A68" s="2"/>
      <c r="C68" s="9" t="s">
        <v>15</v>
      </c>
      <c r="D68" s="11"/>
      <c r="E68" s="11"/>
      <c r="F68" s="11">
        <v>294</v>
      </c>
      <c r="G68" s="69">
        <v>297</v>
      </c>
      <c r="H68" s="69">
        <v>319</v>
      </c>
      <c r="I68" s="69">
        <v>270</v>
      </c>
      <c r="J68" s="108">
        <f t="shared" si="2"/>
        <v>295</v>
      </c>
      <c r="K68" s="109"/>
      <c r="M68" s="13">
        <v>6</v>
      </c>
      <c r="N68" s="110">
        <v>6.6</v>
      </c>
      <c r="O68" s="111"/>
      <c r="P68" s="2"/>
    </row>
    <row r="69" spans="1:19" x14ac:dyDescent="0.25">
      <c r="A69" s="2"/>
      <c r="C69" s="9" t="s">
        <v>16</v>
      </c>
      <c r="D69" s="11"/>
      <c r="E69" s="11"/>
      <c r="F69" s="11">
        <v>185</v>
      </c>
      <c r="G69" s="69">
        <v>168</v>
      </c>
      <c r="H69" s="69">
        <v>165</v>
      </c>
      <c r="I69" s="69">
        <v>156</v>
      </c>
      <c r="J69" s="108">
        <f t="shared" si="2"/>
        <v>168.5</v>
      </c>
      <c r="K69" s="109"/>
      <c r="P69" s="2"/>
    </row>
    <row r="70" spans="1:19" ht="15.75" thickBot="1" x14ac:dyDescent="0.3">
      <c r="A70" s="2"/>
      <c r="C70" s="15" t="s">
        <v>17</v>
      </c>
      <c r="D70" s="16">
        <v>63.4</v>
      </c>
      <c r="E70" s="16">
        <v>7.7</v>
      </c>
      <c r="F70" s="16">
        <v>177</v>
      </c>
      <c r="G70" s="16">
        <v>159</v>
      </c>
      <c r="H70" s="16">
        <v>163</v>
      </c>
      <c r="I70" s="16">
        <v>152</v>
      </c>
      <c r="J70" s="112">
        <f t="shared" si="2"/>
        <v>162.75</v>
      </c>
      <c r="K70" s="113"/>
      <c r="P70" s="2"/>
    </row>
    <row r="71" spans="1:19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9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9" ht="15" customHeight="1" x14ac:dyDescent="0.25">
      <c r="A73" s="2"/>
      <c r="C73" s="22" t="s">
        <v>21</v>
      </c>
      <c r="D73" s="11">
        <v>14.06</v>
      </c>
      <c r="E73" s="11">
        <v>10.199999999999999</v>
      </c>
      <c r="F73" s="23">
        <v>966</v>
      </c>
      <c r="G73" s="17"/>
      <c r="H73" s="24" t="s">
        <v>22</v>
      </c>
      <c r="I73" s="124">
        <v>4.54</v>
      </c>
      <c r="J73" s="124"/>
      <c r="K73" s="125"/>
      <c r="M73" s="25" t="s">
        <v>3</v>
      </c>
      <c r="N73" s="26" t="s">
        <v>23</v>
      </c>
      <c r="O73" s="27" t="s">
        <v>24</v>
      </c>
      <c r="P73" s="2"/>
      <c r="S73" t="s">
        <v>555</v>
      </c>
    </row>
    <row r="74" spans="1:19" ht="15.75" thickBot="1" x14ac:dyDescent="0.3">
      <c r="A74" s="2"/>
      <c r="C74" s="22" t="s">
        <v>25</v>
      </c>
      <c r="D74" s="11">
        <v>67.28</v>
      </c>
      <c r="E74" s="11"/>
      <c r="F74" s="23">
        <v>186</v>
      </c>
      <c r="G74" s="17"/>
      <c r="H74" s="28" t="s">
        <v>26</v>
      </c>
      <c r="I74" s="126">
        <v>4.2300000000000004</v>
      </c>
      <c r="J74" s="126"/>
      <c r="K74" s="127"/>
      <c r="M74" s="29">
        <v>7.1</v>
      </c>
      <c r="N74" s="30">
        <v>65</v>
      </c>
      <c r="O74" s="31">
        <v>0.04</v>
      </c>
      <c r="P74" s="2"/>
    </row>
    <row r="75" spans="1:19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9" ht="15" customHeight="1" x14ac:dyDescent="0.25">
      <c r="A76" s="2"/>
      <c r="C76" s="22" t="s">
        <v>28</v>
      </c>
      <c r="D76" s="11">
        <v>66.13</v>
      </c>
      <c r="E76" s="11"/>
      <c r="F76" s="23">
        <v>185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9" x14ac:dyDescent="0.25">
      <c r="A77" s="2"/>
      <c r="C77" s="22" t="s">
        <v>32</v>
      </c>
      <c r="D77" s="11">
        <v>71.319999999999993</v>
      </c>
      <c r="E77" s="11"/>
      <c r="F77" s="23">
        <v>183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6</v>
      </c>
      <c r="O77" s="37">
        <v>100</v>
      </c>
      <c r="P77" s="2"/>
    </row>
    <row r="78" spans="1:19" ht="15.75" thickBot="1" x14ac:dyDescent="0.3">
      <c r="A78" s="2"/>
      <c r="C78" s="22" t="s">
        <v>37</v>
      </c>
      <c r="D78" s="11">
        <v>73.55</v>
      </c>
      <c r="E78" s="11"/>
      <c r="F78" s="23">
        <v>1708</v>
      </c>
      <c r="G78" s="17"/>
      <c r="H78" s="114">
        <v>3</v>
      </c>
      <c r="I78" s="116">
        <v>445</v>
      </c>
      <c r="J78" s="116">
        <v>307</v>
      </c>
      <c r="K78" s="118">
        <f>((I78-J78)/I78)</f>
        <v>0.31011235955056182</v>
      </c>
      <c r="M78" s="13">
        <v>2</v>
      </c>
      <c r="N78" s="38">
        <v>5.9</v>
      </c>
      <c r="O78" s="39">
        <v>100</v>
      </c>
      <c r="P78" s="2"/>
    </row>
    <row r="79" spans="1:19" ht="15.75" thickBot="1" x14ac:dyDescent="0.3">
      <c r="A79" s="2"/>
      <c r="C79" s="22" t="s">
        <v>38</v>
      </c>
      <c r="D79" s="11">
        <v>75.099999999999994</v>
      </c>
      <c r="E79" s="11">
        <v>7.5</v>
      </c>
      <c r="F79" s="23">
        <v>498</v>
      </c>
      <c r="G79" s="17"/>
      <c r="H79" s="114"/>
      <c r="I79" s="116"/>
      <c r="J79" s="116"/>
      <c r="K79" s="118"/>
      <c r="P79" s="2"/>
    </row>
    <row r="80" spans="1:19" ht="15" customHeight="1" x14ac:dyDescent="0.25">
      <c r="A80" s="2"/>
      <c r="C80" s="22" t="s">
        <v>39</v>
      </c>
      <c r="D80" s="11"/>
      <c r="E80" s="11"/>
      <c r="F80" s="23">
        <v>476</v>
      </c>
      <c r="G80" s="17"/>
      <c r="H80" s="114">
        <v>8</v>
      </c>
      <c r="I80" s="116">
        <v>257</v>
      </c>
      <c r="J80" s="116">
        <v>247</v>
      </c>
      <c r="K80" s="118">
        <f>((I80-J80)/I80)</f>
        <v>3.8910505836575876E-2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71.319999999999993</v>
      </c>
      <c r="E81" s="11">
        <v>7.1</v>
      </c>
      <c r="F81" s="23">
        <v>717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0.52641025641025641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702</v>
      </c>
      <c r="G82" s="17"/>
      <c r="M82" s="122" t="s">
        <v>44</v>
      </c>
      <c r="N82" s="123"/>
      <c r="O82" s="40">
        <f>(J67-J68)/J67</f>
        <v>0.3611261505143476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0.42881355932203391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3.4124629080118693E-2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91.65</v>
      </c>
      <c r="E85" s="36"/>
      <c r="F85" s="37"/>
      <c r="G85" s="49"/>
      <c r="H85" s="50" t="s">
        <v>22</v>
      </c>
      <c r="I85" s="36">
        <v>488</v>
      </c>
      <c r="J85" s="36">
        <v>435</v>
      </c>
      <c r="K85" s="37">
        <f>I85-J85</f>
        <v>53</v>
      </c>
      <c r="M85" s="133" t="s">
        <v>54</v>
      </c>
      <c r="N85" s="134"/>
      <c r="O85" s="51">
        <f>(J66-J70)/J66</f>
        <v>0.83307692307692305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68.63</v>
      </c>
      <c r="F86" s="37">
        <v>94.21</v>
      </c>
      <c r="G86" s="52">
        <v>5.0999999999999996</v>
      </c>
      <c r="H86" s="29" t="s">
        <v>26</v>
      </c>
      <c r="I86" s="38">
        <v>188</v>
      </c>
      <c r="J86" s="38">
        <v>158</v>
      </c>
      <c r="K86" s="37">
        <f t="shared" ref="K86" si="3">I86-J86</f>
        <v>30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78.45</v>
      </c>
      <c r="E87" s="36">
        <v>66.099999999999994</v>
      </c>
      <c r="F87" s="37">
        <v>84.27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75.849999999999994</v>
      </c>
      <c r="E88" s="36">
        <v>54.8</v>
      </c>
      <c r="F88" s="37">
        <v>72.25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53.77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91.38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 t="s">
        <v>550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551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552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553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554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3046</v>
      </c>
      <c r="G119" s="12"/>
      <c r="H119" s="12"/>
      <c r="I119" s="12"/>
      <c r="J119" s="108">
        <f>AVERAGE(F119:I119)</f>
        <v>3046</v>
      </c>
      <c r="K119" s="109"/>
      <c r="M119" s="8">
        <v>2</v>
      </c>
      <c r="N119" s="106">
        <v>8.5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1252</v>
      </c>
      <c r="G120" s="12"/>
      <c r="H120" s="12"/>
      <c r="I120" s="12"/>
      <c r="J120" s="108">
        <f t="shared" ref="J120:J125" si="4">AVERAGE(F120:I120)</f>
        <v>1252</v>
      </c>
      <c r="K120" s="109"/>
      <c r="M120" s="8">
        <v>3</v>
      </c>
      <c r="N120" s="106">
        <v>7.6</v>
      </c>
      <c r="O120" s="107"/>
      <c r="P120" s="2"/>
    </row>
    <row r="121" spans="1:16" x14ac:dyDescent="0.25">
      <c r="A121" s="2"/>
      <c r="C121" s="9" t="s">
        <v>13</v>
      </c>
      <c r="D121" s="11">
        <v>58.74</v>
      </c>
      <c r="E121" s="11">
        <v>8.1999999999999993</v>
      </c>
      <c r="F121" s="11">
        <v>1091</v>
      </c>
      <c r="G121" s="11">
        <v>1108</v>
      </c>
      <c r="H121" s="11">
        <v>1059</v>
      </c>
      <c r="I121" s="11">
        <v>1088</v>
      </c>
      <c r="J121" s="108">
        <f t="shared" si="4"/>
        <v>1086.5</v>
      </c>
      <c r="K121" s="109"/>
      <c r="M121" s="8">
        <v>4</v>
      </c>
      <c r="N121" s="106">
        <v>7</v>
      </c>
      <c r="O121" s="107"/>
      <c r="P121" s="2"/>
    </row>
    <row r="122" spans="1:16" x14ac:dyDescent="0.25">
      <c r="A122" s="2"/>
      <c r="C122" s="9" t="s">
        <v>14</v>
      </c>
      <c r="D122" s="11">
        <v>60.28</v>
      </c>
      <c r="E122" s="11">
        <v>7.7</v>
      </c>
      <c r="F122" s="11">
        <v>447</v>
      </c>
      <c r="G122" s="11">
        <v>442</v>
      </c>
      <c r="H122" s="11">
        <v>570</v>
      </c>
      <c r="I122" s="11">
        <v>578</v>
      </c>
      <c r="J122" s="108">
        <f t="shared" si="4"/>
        <v>509.25</v>
      </c>
      <c r="K122" s="109"/>
      <c r="M122" s="8">
        <v>5</v>
      </c>
      <c r="N122" s="106">
        <v>8.4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304</v>
      </c>
      <c r="G123" s="69">
        <v>311</v>
      </c>
      <c r="H123" s="69">
        <v>420</v>
      </c>
      <c r="I123" s="69">
        <v>431</v>
      </c>
      <c r="J123" s="108">
        <f t="shared" si="4"/>
        <v>366.5</v>
      </c>
      <c r="K123" s="109"/>
      <c r="M123" s="13">
        <v>6</v>
      </c>
      <c r="N123" s="110">
        <v>7.8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156</v>
      </c>
      <c r="G124" s="69">
        <v>152</v>
      </c>
      <c r="H124" s="69">
        <v>155</v>
      </c>
      <c r="I124" s="69">
        <v>153</v>
      </c>
      <c r="J124" s="108">
        <f t="shared" si="4"/>
        <v>154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61.14</v>
      </c>
      <c r="E125" s="16">
        <v>7.4</v>
      </c>
      <c r="F125" s="16">
        <v>159</v>
      </c>
      <c r="G125" s="16">
        <v>153</v>
      </c>
      <c r="H125" s="16">
        <v>153</v>
      </c>
      <c r="I125" s="16">
        <v>155</v>
      </c>
      <c r="J125" s="112">
        <f t="shared" si="4"/>
        <v>155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9.7899999999999991</v>
      </c>
      <c r="E128" s="11">
        <v>10.6</v>
      </c>
      <c r="F128" s="23">
        <v>1256</v>
      </c>
      <c r="G128" s="17"/>
      <c r="H128" s="24" t="s">
        <v>22</v>
      </c>
      <c r="I128" s="124">
        <v>4.96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65.72</v>
      </c>
      <c r="E129" s="11"/>
      <c r="F129" s="23">
        <v>154</v>
      </c>
      <c r="G129" s="17"/>
      <c r="H129" s="28" t="s">
        <v>26</v>
      </c>
      <c r="I129" s="126">
        <v>4.6399999999999997</v>
      </c>
      <c r="J129" s="126"/>
      <c r="K129" s="127"/>
      <c r="M129" s="29">
        <v>7.1</v>
      </c>
      <c r="N129" s="30">
        <v>94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70.39</v>
      </c>
      <c r="E131" s="11"/>
      <c r="F131" s="23">
        <v>152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73.400000000000006</v>
      </c>
      <c r="E132" s="11"/>
      <c r="F132" s="23">
        <v>155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71.22</v>
      </c>
      <c r="E133" s="11"/>
      <c r="F133" s="23">
        <v>2125</v>
      </c>
      <c r="G133" s="17"/>
      <c r="H133" s="114">
        <v>4</v>
      </c>
      <c r="I133" s="116">
        <v>453</v>
      </c>
      <c r="J133" s="116">
        <v>312</v>
      </c>
      <c r="K133" s="118">
        <f>((I133-J133)/I133)</f>
        <v>0.31125827814569534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74.06</v>
      </c>
      <c r="E134" s="11">
        <v>7.2</v>
      </c>
      <c r="F134" s="23">
        <v>538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512</v>
      </c>
      <c r="G135" s="17"/>
      <c r="H135" s="114">
        <v>12</v>
      </c>
      <c r="I135" s="116">
        <v>320</v>
      </c>
      <c r="J135" s="116">
        <v>93</v>
      </c>
      <c r="K135" s="118">
        <f>((I135-J135)/I135)</f>
        <v>0.70937499999999998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77.3</v>
      </c>
      <c r="E136" s="11">
        <v>7</v>
      </c>
      <c r="F136" s="23">
        <v>791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0.53129314312011044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836</v>
      </c>
      <c r="G137" s="17"/>
      <c r="M137" s="122" t="s">
        <v>44</v>
      </c>
      <c r="N137" s="123"/>
      <c r="O137" s="40">
        <f>(J122-J123)/J122</f>
        <v>0.28031418753068238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0.57980900409276948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-6.4935064935064939E-3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</v>
      </c>
      <c r="E140" s="36"/>
      <c r="F140" s="37"/>
      <c r="G140" s="49"/>
      <c r="H140" s="50" t="s">
        <v>22</v>
      </c>
      <c r="I140" s="36">
        <v>288</v>
      </c>
      <c r="J140" s="36">
        <v>236</v>
      </c>
      <c r="K140" s="37">
        <f>I140-J140</f>
        <v>52</v>
      </c>
      <c r="M140" s="133" t="s">
        <v>54</v>
      </c>
      <c r="N140" s="134"/>
      <c r="O140" s="51">
        <f>(J121-J125)/J121</f>
        <v>0.85734008283479057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72.099999999999994</v>
      </c>
      <c r="E141" s="36">
        <v>66.819999999999993</v>
      </c>
      <c r="F141" s="37">
        <v>92.68</v>
      </c>
      <c r="G141" s="52">
        <v>5.5</v>
      </c>
      <c r="H141" s="29" t="s">
        <v>26</v>
      </c>
      <c r="I141" s="38">
        <v>193</v>
      </c>
      <c r="J141" s="38">
        <v>177</v>
      </c>
      <c r="K141" s="37">
        <f t="shared" ref="K141" si="5">I141-J141</f>
        <v>16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78.150000000000006</v>
      </c>
      <c r="E142" s="36">
        <v>65.739999999999995</v>
      </c>
      <c r="F142" s="37">
        <v>84.12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77.650000000000006</v>
      </c>
      <c r="E143" s="36">
        <v>55.33</v>
      </c>
      <c r="F143" s="37">
        <v>71.260000000000005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53.45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 t="s">
        <v>556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560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557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558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559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 t="s">
        <v>561</v>
      </c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4C4E-4BBD-42A6-A576-73F3D2E69FFE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1092.9166666666667</v>
      </c>
    </row>
    <row r="7" spans="1:19" x14ac:dyDescent="0.25">
      <c r="A7" s="2"/>
      <c r="C7" s="9" t="s">
        <v>11</v>
      </c>
      <c r="D7" s="10"/>
      <c r="E7" s="10"/>
      <c r="F7" s="11">
        <v>2998</v>
      </c>
      <c r="G7" s="12"/>
      <c r="H7" s="12"/>
      <c r="I7" s="12"/>
      <c r="J7" s="108">
        <f>AVERAGE(F7:I7)</f>
        <v>2998</v>
      </c>
      <c r="K7" s="109"/>
      <c r="M7" s="8">
        <v>2</v>
      </c>
      <c r="N7" s="106">
        <v>7.4</v>
      </c>
      <c r="O7" s="107"/>
      <c r="P7" s="2"/>
      <c r="R7" s="60" t="s">
        <v>22</v>
      </c>
      <c r="S7" s="141">
        <f>AVERAGE(J10,J67,J122)</f>
        <v>541</v>
      </c>
    </row>
    <row r="8" spans="1:19" x14ac:dyDescent="0.25">
      <c r="A8" s="2"/>
      <c r="C8" s="9" t="s">
        <v>12</v>
      </c>
      <c r="D8" s="10"/>
      <c r="E8" s="10"/>
      <c r="F8" s="11">
        <v>996</v>
      </c>
      <c r="G8" s="12"/>
      <c r="H8" s="12"/>
      <c r="I8" s="12"/>
      <c r="J8" s="108">
        <f t="shared" ref="J8:J13" si="0">AVERAGE(F8:I8)</f>
        <v>996</v>
      </c>
      <c r="K8" s="109"/>
      <c r="M8" s="8">
        <v>3</v>
      </c>
      <c r="N8" s="106">
        <v>7.1</v>
      </c>
      <c r="O8" s="107"/>
      <c r="P8" s="2"/>
      <c r="R8" s="60" t="s">
        <v>26</v>
      </c>
      <c r="S8" s="142">
        <f>AVERAGE(J13,J70,J125)</f>
        <v>157</v>
      </c>
    </row>
    <row r="9" spans="1:19" x14ac:dyDescent="0.25">
      <c r="A9" s="2"/>
      <c r="C9" s="9" t="s">
        <v>13</v>
      </c>
      <c r="D9" s="11">
        <v>65.14</v>
      </c>
      <c r="E9" s="11">
        <v>6.6</v>
      </c>
      <c r="F9" s="11">
        <v>1099</v>
      </c>
      <c r="G9" s="11">
        <v>1112</v>
      </c>
      <c r="H9" s="11">
        <v>1162</v>
      </c>
      <c r="I9" s="11">
        <v>1171</v>
      </c>
      <c r="J9" s="108">
        <f t="shared" si="0"/>
        <v>1136</v>
      </c>
      <c r="K9" s="109"/>
      <c r="M9" s="8">
        <v>4</v>
      </c>
      <c r="N9" s="106">
        <v>6.9</v>
      </c>
      <c r="O9" s="107"/>
      <c r="P9" s="2"/>
      <c r="R9" s="143" t="s">
        <v>623</v>
      </c>
      <c r="S9" s="144">
        <f>S6-S8</f>
        <v>935.91666666666674</v>
      </c>
    </row>
    <row r="10" spans="1:19" x14ac:dyDescent="0.25">
      <c r="A10" s="2"/>
      <c r="C10" s="9" t="s">
        <v>14</v>
      </c>
      <c r="D10" s="11">
        <v>61.18</v>
      </c>
      <c r="E10" s="11">
        <v>7.3</v>
      </c>
      <c r="F10" s="11">
        <v>541</v>
      </c>
      <c r="G10" s="11">
        <v>560</v>
      </c>
      <c r="H10" s="11">
        <v>552</v>
      </c>
      <c r="I10" s="11">
        <v>545</v>
      </c>
      <c r="J10" s="108">
        <f t="shared" si="0"/>
        <v>549.5</v>
      </c>
      <c r="K10" s="109"/>
      <c r="M10" s="8">
        <v>5</v>
      </c>
      <c r="N10" s="106">
        <v>7.7</v>
      </c>
      <c r="O10" s="107"/>
      <c r="P10" s="2"/>
      <c r="R10" s="143" t="s">
        <v>624</v>
      </c>
      <c r="S10" s="145">
        <f>S7-S8</f>
        <v>384</v>
      </c>
    </row>
    <row r="11" spans="1:19" ht="15.75" thickBot="1" x14ac:dyDescent="0.3">
      <c r="A11" s="2"/>
      <c r="C11" s="9" t="s">
        <v>15</v>
      </c>
      <c r="D11" s="11"/>
      <c r="E11" s="11"/>
      <c r="F11" s="11">
        <v>391</v>
      </c>
      <c r="G11" s="69">
        <v>398</v>
      </c>
      <c r="H11" s="69">
        <v>347</v>
      </c>
      <c r="I11" s="69">
        <v>359</v>
      </c>
      <c r="J11" s="108">
        <f t="shared" si="0"/>
        <v>373.75</v>
      </c>
      <c r="K11" s="109"/>
      <c r="M11" s="13">
        <v>6</v>
      </c>
      <c r="N11" s="110">
        <v>7.1</v>
      </c>
      <c r="O11" s="111"/>
      <c r="P11" s="2"/>
      <c r="R11" s="146" t="s">
        <v>625</v>
      </c>
      <c r="S11" s="147">
        <f>S9/S6</f>
        <v>0.85634769348074724</v>
      </c>
    </row>
    <row r="12" spans="1:19" x14ac:dyDescent="0.25">
      <c r="A12" s="2"/>
      <c r="C12" s="9" t="s">
        <v>16</v>
      </c>
      <c r="D12" s="11"/>
      <c r="E12" s="11"/>
      <c r="F12" s="11">
        <v>172</v>
      </c>
      <c r="G12" s="69">
        <v>175</v>
      </c>
      <c r="H12" s="69">
        <v>180</v>
      </c>
      <c r="I12" s="69">
        <v>182</v>
      </c>
      <c r="J12" s="108">
        <f t="shared" si="0"/>
        <v>177.25</v>
      </c>
      <c r="K12" s="109"/>
      <c r="P12" s="2"/>
      <c r="R12" s="146" t="s">
        <v>626</v>
      </c>
      <c r="S12" s="148">
        <f>S10/S7</f>
        <v>0.70979667282809611</v>
      </c>
    </row>
    <row r="13" spans="1:19" ht="15.75" thickBot="1" x14ac:dyDescent="0.3">
      <c r="A13" s="2"/>
      <c r="C13" s="15" t="s">
        <v>17</v>
      </c>
      <c r="D13" s="16">
        <v>57.53</v>
      </c>
      <c r="E13" s="16">
        <v>7.4</v>
      </c>
      <c r="F13" s="16">
        <v>174</v>
      </c>
      <c r="G13" s="16">
        <v>179</v>
      </c>
      <c r="H13" s="16">
        <v>183</v>
      </c>
      <c r="I13" s="16">
        <v>185</v>
      </c>
      <c r="J13" s="112">
        <f t="shared" si="0"/>
        <v>180.25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14.25</v>
      </c>
      <c r="E16" s="11">
        <v>10.5</v>
      </c>
      <c r="F16" s="23">
        <v>1011</v>
      </c>
      <c r="G16" s="17"/>
      <c r="H16" s="24" t="s">
        <v>22</v>
      </c>
      <c r="I16" s="124">
        <v>5.05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65.17</v>
      </c>
      <c r="E17" s="11"/>
      <c r="F17" s="23">
        <v>159</v>
      </c>
      <c r="G17" s="17"/>
      <c r="H17" s="28" t="s">
        <v>26</v>
      </c>
      <c r="I17" s="126">
        <v>4.71</v>
      </c>
      <c r="J17" s="126"/>
      <c r="K17" s="127"/>
      <c r="M17" s="29">
        <v>6.8</v>
      </c>
      <c r="N17" s="30">
        <v>45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66.77</v>
      </c>
      <c r="E19" s="11"/>
      <c r="F19" s="23">
        <v>156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70.209999999999994</v>
      </c>
      <c r="E20" s="11"/>
      <c r="F20" s="23">
        <v>154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73.849999999999994</v>
      </c>
      <c r="E21" s="11"/>
      <c r="F21" s="23">
        <v>2070</v>
      </c>
      <c r="G21" s="17"/>
      <c r="H21" s="114"/>
      <c r="I21" s="116"/>
      <c r="J21" s="116"/>
      <c r="K21" s="118" t="e">
        <f>((I21-J21)/I21)</f>
        <v>#DIV/0!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75.7</v>
      </c>
      <c r="E22" s="11">
        <v>7.1</v>
      </c>
      <c r="F22" s="23">
        <v>560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545</v>
      </c>
      <c r="G23" s="17"/>
      <c r="H23" s="114">
        <v>5</v>
      </c>
      <c r="I23" s="116">
        <v>405</v>
      </c>
      <c r="J23" s="116">
        <v>182</v>
      </c>
      <c r="K23" s="118">
        <f>((I23-J23)/I23)</f>
        <v>0.55061728395061726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76.8</v>
      </c>
      <c r="E24" s="11">
        <v>6.8</v>
      </c>
      <c r="F24" s="23">
        <v>885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0.51628521126760563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869</v>
      </c>
      <c r="G25" s="17"/>
      <c r="M25" s="122" t="s">
        <v>44</v>
      </c>
      <c r="N25" s="123"/>
      <c r="O25" s="40">
        <f>(J10-J11)/J10</f>
        <v>0.31983621474067336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0.52575250836120402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-1.6925246826516221E-2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91.35</v>
      </c>
      <c r="E28" s="36"/>
      <c r="F28" s="37"/>
      <c r="G28" s="49"/>
      <c r="H28" s="50" t="s">
        <v>22</v>
      </c>
      <c r="I28" s="36">
        <v>302</v>
      </c>
      <c r="J28" s="36">
        <v>241</v>
      </c>
      <c r="K28" s="37">
        <f>I28-J28</f>
        <v>61</v>
      </c>
      <c r="M28" s="133" t="s">
        <v>54</v>
      </c>
      <c r="N28" s="134"/>
      <c r="O28" s="51">
        <f>(J9-J13)/J9</f>
        <v>0.84132922535211263</v>
      </c>
      <c r="P28" s="2"/>
    </row>
    <row r="29" spans="1:16" ht="15.75" thickBot="1" x14ac:dyDescent="0.3">
      <c r="A29" s="2"/>
      <c r="B29" s="44"/>
      <c r="C29" s="48" t="s">
        <v>55</v>
      </c>
      <c r="D29" s="36">
        <v>72.400000000000006</v>
      </c>
      <c r="E29" s="36">
        <v>67.25</v>
      </c>
      <c r="F29" s="37">
        <v>92.89</v>
      </c>
      <c r="G29" s="52">
        <v>5.3</v>
      </c>
      <c r="H29" s="29" t="s">
        <v>26</v>
      </c>
      <c r="I29" s="38">
        <v>164</v>
      </c>
      <c r="J29" s="38">
        <v>125</v>
      </c>
      <c r="K29" s="37">
        <f t="shared" ref="K29" si="1">I29-J29</f>
        <v>39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77.849999999999994</v>
      </c>
      <c r="E30" s="36">
        <v>65.61</v>
      </c>
      <c r="F30" s="37">
        <v>84.28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76.599999999999994</v>
      </c>
      <c r="E31" s="36">
        <v>54.7</v>
      </c>
      <c r="F31" s="37">
        <v>71.41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562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563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564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565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566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2951</v>
      </c>
      <c r="G64" s="12"/>
      <c r="H64" s="12"/>
      <c r="I64" s="12"/>
      <c r="J64" s="108">
        <f>AVERAGE(F64:I64)</f>
        <v>2951</v>
      </c>
      <c r="K64" s="109"/>
      <c r="M64" s="8">
        <v>2</v>
      </c>
      <c r="N64" s="106">
        <v>7.4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846</v>
      </c>
      <c r="G65" s="12"/>
      <c r="H65" s="12"/>
      <c r="I65" s="12"/>
      <c r="J65" s="108">
        <f t="shared" ref="J65:J70" si="2">AVERAGE(F65:I65)</f>
        <v>846</v>
      </c>
      <c r="K65" s="109"/>
      <c r="M65" s="8">
        <v>3</v>
      </c>
      <c r="N65" s="106">
        <v>7.2</v>
      </c>
      <c r="O65" s="107"/>
      <c r="P65" s="2"/>
    </row>
    <row r="66" spans="1:16" ht="15" customHeight="1" x14ac:dyDescent="0.25">
      <c r="A66" s="2"/>
      <c r="C66" s="9" t="s">
        <v>13</v>
      </c>
      <c r="D66" s="11">
        <v>59.15</v>
      </c>
      <c r="E66" s="11">
        <v>7.3</v>
      </c>
      <c r="F66" s="11">
        <v>1059</v>
      </c>
      <c r="G66" s="11">
        <v>1102</v>
      </c>
      <c r="H66" s="11">
        <v>1185</v>
      </c>
      <c r="I66" s="11">
        <v>1006</v>
      </c>
      <c r="J66" s="108">
        <f t="shared" si="2"/>
        <v>1088</v>
      </c>
      <c r="K66" s="109"/>
      <c r="M66" s="8">
        <v>4</v>
      </c>
      <c r="N66" s="106">
        <v>7</v>
      </c>
      <c r="O66" s="107"/>
      <c r="P66" s="2"/>
    </row>
    <row r="67" spans="1:16" ht="15" customHeight="1" x14ac:dyDescent="0.25">
      <c r="A67" s="2"/>
      <c r="C67" s="9" t="s">
        <v>14</v>
      </c>
      <c r="D67" s="11">
        <v>58.51</v>
      </c>
      <c r="E67" s="11">
        <v>7.6</v>
      </c>
      <c r="F67" s="11">
        <v>544</v>
      </c>
      <c r="G67" s="11">
        <v>492</v>
      </c>
      <c r="H67" s="11">
        <v>490</v>
      </c>
      <c r="I67" s="11">
        <v>524</v>
      </c>
      <c r="J67" s="108">
        <f t="shared" si="2"/>
        <v>512.5</v>
      </c>
      <c r="K67" s="109"/>
      <c r="M67" s="8">
        <v>5</v>
      </c>
      <c r="N67" s="106">
        <v>7.6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323</v>
      </c>
      <c r="G68" s="69">
        <v>302</v>
      </c>
      <c r="H68" s="69">
        <v>297</v>
      </c>
      <c r="I68" s="69">
        <v>254</v>
      </c>
      <c r="J68" s="108">
        <f t="shared" si="2"/>
        <v>294</v>
      </c>
      <c r="K68" s="109"/>
      <c r="M68" s="13">
        <v>6</v>
      </c>
      <c r="N68" s="110">
        <v>7.2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173</v>
      </c>
      <c r="G69" s="69">
        <v>159</v>
      </c>
      <c r="H69" s="69">
        <v>157</v>
      </c>
      <c r="I69" s="69">
        <v>135</v>
      </c>
      <c r="J69" s="108">
        <f t="shared" si="2"/>
        <v>156</v>
      </c>
      <c r="K69" s="109"/>
      <c r="P69" s="2"/>
    </row>
    <row r="70" spans="1:16" ht="15.75" thickBot="1" x14ac:dyDescent="0.3">
      <c r="A70" s="2"/>
      <c r="C70" s="15" t="s">
        <v>17</v>
      </c>
      <c r="D70" s="16">
        <v>59.69</v>
      </c>
      <c r="E70" s="16">
        <v>7.5</v>
      </c>
      <c r="F70" s="16">
        <v>170</v>
      </c>
      <c r="G70" s="16">
        <v>156</v>
      </c>
      <c r="H70" s="16">
        <v>160</v>
      </c>
      <c r="I70" s="16">
        <v>132</v>
      </c>
      <c r="J70" s="112">
        <f t="shared" si="2"/>
        <v>154.5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27.74</v>
      </c>
      <c r="E73" s="11">
        <v>9.6</v>
      </c>
      <c r="F73" s="23">
        <v>1127</v>
      </c>
      <c r="G73" s="17"/>
      <c r="H73" s="24" t="s">
        <v>22</v>
      </c>
      <c r="I73" s="124">
        <v>5.2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65.78</v>
      </c>
      <c r="E74" s="11"/>
      <c r="F74" s="23">
        <v>186</v>
      </c>
      <c r="G74" s="17"/>
      <c r="H74" s="28" t="s">
        <v>26</v>
      </c>
      <c r="I74" s="126">
        <v>4.9800000000000004</v>
      </c>
      <c r="J74" s="126"/>
      <c r="K74" s="127"/>
      <c r="M74" s="29">
        <v>6.8</v>
      </c>
      <c r="N74" s="30">
        <v>86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62.26</v>
      </c>
      <c r="E76" s="11"/>
      <c r="F76" s="23">
        <v>184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65.78</v>
      </c>
      <c r="E77" s="11"/>
      <c r="F77" s="23">
        <v>182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73.180000000000007</v>
      </c>
      <c r="E78" s="11"/>
      <c r="F78" s="23">
        <v>2022</v>
      </c>
      <c r="G78" s="17"/>
      <c r="H78" s="114">
        <v>9</v>
      </c>
      <c r="I78" s="116">
        <v>495</v>
      </c>
      <c r="J78" s="116">
        <v>108</v>
      </c>
      <c r="K78" s="118">
        <f>((I78-J78)/I78)</f>
        <v>0.78181818181818186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76.62</v>
      </c>
      <c r="E79" s="11">
        <v>7.2</v>
      </c>
      <c r="F79" s="23">
        <v>470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458</v>
      </c>
      <c r="G80" s="17"/>
      <c r="H80" s="114">
        <v>6</v>
      </c>
      <c r="I80" s="116">
        <v>281</v>
      </c>
      <c r="J80" s="116">
        <v>137</v>
      </c>
      <c r="K80" s="118">
        <f>((I80-J80)/I80)</f>
        <v>0.51245551601423489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72.739999999999995</v>
      </c>
      <c r="E81" s="11">
        <v>7</v>
      </c>
      <c r="F81" s="23">
        <v>803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0.52895220588235292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788</v>
      </c>
      <c r="G82" s="17"/>
      <c r="M82" s="122" t="s">
        <v>44</v>
      </c>
      <c r="N82" s="123"/>
      <c r="O82" s="40">
        <f>(J67-J68)/J67</f>
        <v>0.42634146341463414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0.46938775510204084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9.6153846153846159E-3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22</v>
      </c>
      <c r="I85" s="36">
        <v>557</v>
      </c>
      <c r="J85" s="36">
        <v>506</v>
      </c>
      <c r="K85" s="37">
        <f>I85-J85</f>
        <v>51</v>
      </c>
      <c r="M85" s="133" t="s">
        <v>54</v>
      </c>
      <c r="N85" s="134"/>
      <c r="O85" s="51">
        <f>(J66-J70)/J66</f>
        <v>0.8579963235294118</v>
      </c>
      <c r="P85" s="2"/>
    </row>
    <row r="86" spans="1:16" ht="15.75" thickBot="1" x14ac:dyDescent="0.3">
      <c r="A86" s="2"/>
      <c r="B86" s="44"/>
      <c r="C86" s="48" t="s">
        <v>55</v>
      </c>
      <c r="D86" s="36">
        <v>72.75</v>
      </c>
      <c r="E86" s="36">
        <v>68.680000000000007</v>
      </c>
      <c r="F86" s="37">
        <v>94.41</v>
      </c>
      <c r="G86" s="52">
        <v>5.0999999999999996</v>
      </c>
      <c r="H86" s="29" t="s">
        <v>26</v>
      </c>
      <c r="I86" s="38">
        <v>184</v>
      </c>
      <c r="J86" s="38">
        <v>151</v>
      </c>
      <c r="K86" s="37">
        <f t="shared" ref="K86" si="3">I86-J86</f>
        <v>33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77.650000000000006</v>
      </c>
      <c r="E87" s="36">
        <v>65.569999999999993</v>
      </c>
      <c r="F87" s="37">
        <v>84.45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75.849999999999994</v>
      </c>
      <c r="E88" s="36">
        <v>53.91</v>
      </c>
      <c r="F88" s="37">
        <v>71.08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54.05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 t="s">
        <v>567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568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569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570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571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572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1677</v>
      </c>
      <c r="G119" s="12"/>
      <c r="H119" s="12"/>
      <c r="I119" s="12"/>
      <c r="J119" s="108">
        <f>AVERAGE(F119:I119)</f>
        <v>1677</v>
      </c>
      <c r="K119" s="109"/>
      <c r="M119" s="8">
        <v>2</v>
      </c>
      <c r="N119" s="106">
        <v>8.5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827</v>
      </c>
      <c r="G120" s="12"/>
      <c r="H120" s="12"/>
      <c r="I120" s="12"/>
      <c r="J120" s="108">
        <f t="shared" ref="J120:J125" si="4">AVERAGE(F120:I120)</f>
        <v>827</v>
      </c>
      <c r="K120" s="109"/>
      <c r="M120" s="8">
        <v>3</v>
      </c>
      <c r="N120" s="106">
        <v>7.9</v>
      </c>
      <c r="O120" s="107"/>
      <c r="P120" s="2"/>
    </row>
    <row r="121" spans="1:16" x14ac:dyDescent="0.25">
      <c r="A121" s="2"/>
      <c r="C121" s="9" t="s">
        <v>13</v>
      </c>
      <c r="D121" s="11">
        <v>64.11</v>
      </c>
      <c r="E121" s="11">
        <v>7.4</v>
      </c>
      <c r="F121" s="11">
        <v>1055</v>
      </c>
      <c r="G121" s="11">
        <v>1068</v>
      </c>
      <c r="H121" s="11">
        <v>1059</v>
      </c>
      <c r="I121" s="11">
        <v>1037</v>
      </c>
      <c r="J121" s="108">
        <f t="shared" si="4"/>
        <v>1054.75</v>
      </c>
      <c r="K121" s="109"/>
      <c r="M121" s="8">
        <v>4</v>
      </c>
      <c r="N121" s="106">
        <v>7.5</v>
      </c>
      <c r="O121" s="107"/>
      <c r="P121" s="2"/>
    </row>
    <row r="122" spans="1:16" x14ac:dyDescent="0.25">
      <c r="A122" s="2"/>
      <c r="C122" s="9" t="s">
        <v>14</v>
      </c>
      <c r="D122" s="11">
        <v>61.66</v>
      </c>
      <c r="E122" s="11">
        <v>8.1999999999999993</v>
      </c>
      <c r="F122" s="11">
        <v>559</v>
      </c>
      <c r="G122" s="11">
        <v>563</v>
      </c>
      <c r="H122" s="11">
        <v>555</v>
      </c>
      <c r="I122" s="11">
        <v>567</v>
      </c>
      <c r="J122" s="108">
        <f t="shared" si="4"/>
        <v>561</v>
      </c>
      <c r="K122" s="109"/>
      <c r="M122" s="8">
        <v>5</v>
      </c>
      <c r="N122" s="106">
        <v>8.9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330</v>
      </c>
      <c r="G123" s="69">
        <v>333</v>
      </c>
      <c r="H123" s="69">
        <v>340</v>
      </c>
      <c r="I123" s="69">
        <v>338</v>
      </c>
      <c r="J123" s="108">
        <f t="shared" si="4"/>
        <v>335.25</v>
      </c>
      <c r="K123" s="109"/>
      <c r="M123" s="13">
        <v>6</v>
      </c>
      <c r="N123" s="110">
        <v>8.1999999999999993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135</v>
      </c>
      <c r="G124" s="69">
        <v>130</v>
      </c>
      <c r="H124" s="69">
        <v>149</v>
      </c>
      <c r="I124" s="69">
        <v>117</v>
      </c>
      <c r="J124" s="108">
        <f t="shared" si="4"/>
        <v>132.75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61.42</v>
      </c>
      <c r="E125" s="16">
        <v>7.2</v>
      </c>
      <c r="F125" s="16">
        <v>141</v>
      </c>
      <c r="G125" s="16">
        <v>139</v>
      </c>
      <c r="H125" s="16">
        <v>137</v>
      </c>
      <c r="I125" s="16">
        <v>128</v>
      </c>
      <c r="J125" s="112">
        <f t="shared" si="4"/>
        <v>136.25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19.14</v>
      </c>
      <c r="E128" s="11">
        <v>106</v>
      </c>
      <c r="F128" s="23">
        <v>1390</v>
      </c>
      <c r="G128" s="17"/>
      <c r="H128" s="24" t="s">
        <v>22</v>
      </c>
      <c r="I128" s="124">
        <v>5.15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68.87</v>
      </c>
      <c r="E129" s="11"/>
      <c r="F129" s="23">
        <v>169</v>
      </c>
      <c r="G129" s="17"/>
      <c r="H129" s="28" t="s">
        <v>26</v>
      </c>
      <c r="I129" s="126">
        <v>4.71</v>
      </c>
      <c r="J129" s="126"/>
      <c r="K129" s="127"/>
      <c r="M129" s="29">
        <v>6.9</v>
      </c>
      <c r="N129" s="30">
        <v>58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64.819999999999993</v>
      </c>
      <c r="E131" s="11"/>
      <c r="F131" s="23">
        <v>144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71.180000000000007</v>
      </c>
      <c r="E132" s="11"/>
      <c r="F132" s="23">
        <v>148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5.2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75.06</v>
      </c>
      <c r="E133" s="11"/>
      <c r="F133" s="23">
        <v>1991</v>
      </c>
      <c r="G133" s="17"/>
      <c r="H133" s="114">
        <v>2</v>
      </c>
      <c r="I133" s="116">
        <v>534</v>
      </c>
      <c r="J133" s="116">
        <v>348</v>
      </c>
      <c r="K133" s="118">
        <f>((I133-J133)/I133)</f>
        <v>0.34831460674157305</v>
      </c>
      <c r="M133" s="13">
        <v>2</v>
      </c>
      <c r="N133" s="38">
        <v>5.0999999999999996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77.88</v>
      </c>
      <c r="E134" s="11">
        <v>6.8</v>
      </c>
      <c r="F134" s="23">
        <v>444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429</v>
      </c>
      <c r="G135" s="17"/>
      <c r="H135" s="114">
        <v>7</v>
      </c>
      <c r="I135" s="116">
        <v>288</v>
      </c>
      <c r="J135" s="116">
        <v>98</v>
      </c>
      <c r="K135" s="118">
        <f>((I135-J135)/I135)</f>
        <v>0.65972222222222221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79.12</v>
      </c>
      <c r="E136" s="11">
        <v>6.6</v>
      </c>
      <c r="F136" s="23">
        <v>891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0.46812040767954494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877</v>
      </c>
      <c r="G137" s="17"/>
      <c r="M137" s="122" t="s">
        <v>44</v>
      </c>
      <c r="N137" s="123"/>
      <c r="O137" s="40">
        <f>(J122-J123)/J122</f>
        <v>0.40240641711229946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0.60402684563758391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-2.6365348399246705E-2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90.86</v>
      </c>
      <c r="E140" s="36"/>
      <c r="F140" s="37"/>
      <c r="G140" s="49"/>
      <c r="H140" s="50" t="s">
        <v>22</v>
      </c>
      <c r="I140" s="36">
        <v>669</v>
      </c>
      <c r="J140" s="36">
        <v>609</v>
      </c>
      <c r="K140" s="37">
        <f>I140-J140</f>
        <v>60</v>
      </c>
      <c r="M140" s="133" t="s">
        <v>54</v>
      </c>
      <c r="N140" s="134"/>
      <c r="O140" s="51">
        <f>(J121-J125)/J121</f>
        <v>0.87082246977956856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68.31</v>
      </c>
      <c r="F141" s="37">
        <v>93.39</v>
      </c>
      <c r="G141" s="52">
        <v>5.3</v>
      </c>
      <c r="H141" s="29" t="s">
        <v>26</v>
      </c>
      <c r="I141" s="38">
        <v>168</v>
      </c>
      <c r="J141" s="38">
        <v>147</v>
      </c>
      <c r="K141" s="37">
        <f t="shared" ref="K141" si="5">I141-J141</f>
        <v>21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78.55</v>
      </c>
      <c r="E142" s="36">
        <v>66.69</v>
      </c>
      <c r="F142" s="37">
        <v>84.91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72.25</v>
      </c>
      <c r="E143" s="36">
        <v>52.06</v>
      </c>
      <c r="F143" s="37">
        <v>72.06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57.05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91.07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573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575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576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577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574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8CED-A62A-4585-8A08-C5F860AF3531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1221.4166666666667</v>
      </c>
    </row>
    <row r="7" spans="1:19" x14ac:dyDescent="0.25">
      <c r="A7" s="2"/>
      <c r="C7" s="9" t="s">
        <v>11</v>
      </c>
      <c r="D7" s="10"/>
      <c r="E7" s="10"/>
      <c r="F7" s="11">
        <v>1796</v>
      </c>
      <c r="G7" s="12"/>
      <c r="H7" s="12"/>
      <c r="I7" s="12"/>
      <c r="J7" s="108">
        <f>AVERAGE(F7:I7)</f>
        <v>1796</v>
      </c>
      <c r="K7" s="109"/>
      <c r="M7" s="8">
        <v>2</v>
      </c>
      <c r="N7" s="106">
        <v>8.4</v>
      </c>
      <c r="O7" s="107"/>
      <c r="P7" s="2"/>
      <c r="R7" s="60" t="s">
        <v>22</v>
      </c>
      <c r="S7" s="141">
        <f>AVERAGE(J10,J67,J122)</f>
        <v>524.66666666666663</v>
      </c>
    </row>
    <row r="8" spans="1:19" x14ac:dyDescent="0.25">
      <c r="A8" s="2"/>
      <c r="C8" s="9" t="s">
        <v>12</v>
      </c>
      <c r="D8" s="10"/>
      <c r="E8" s="10"/>
      <c r="F8" s="11">
        <v>880</v>
      </c>
      <c r="G8" s="12"/>
      <c r="H8" s="12"/>
      <c r="I8" s="12"/>
      <c r="J8" s="108">
        <f t="shared" ref="J8:J13" si="0">AVERAGE(F8:I8)</f>
        <v>880</v>
      </c>
      <c r="K8" s="109"/>
      <c r="M8" s="8">
        <v>3</v>
      </c>
      <c r="N8" s="106">
        <v>7.4</v>
      </c>
      <c r="O8" s="107"/>
      <c r="P8" s="2"/>
      <c r="R8" s="60" t="s">
        <v>26</v>
      </c>
      <c r="S8" s="142">
        <f>AVERAGE(J13,J70,J125)</f>
        <v>174.5</v>
      </c>
    </row>
    <row r="9" spans="1:19" x14ac:dyDescent="0.25">
      <c r="A9" s="2"/>
      <c r="C9" s="9" t="s">
        <v>13</v>
      </c>
      <c r="D9" s="11">
        <v>64.510000000000005</v>
      </c>
      <c r="E9" s="11">
        <v>7.8</v>
      </c>
      <c r="F9" s="11">
        <v>1299</v>
      </c>
      <c r="G9" s="11">
        <v>1340</v>
      </c>
      <c r="H9" s="11">
        <v>1196</v>
      </c>
      <c r="I9" s="11">
        <v>1180</v>
      </c>
      <c r="J9" s="108">
        <f t="shared" si="0"/>
        <v>1253.75</v>
      </c>
      <c r="K9" s="109"/>
      <c r="M9" s="8">
        <v>4</v>
      </c>
      <c r="N9" s="106">
        <v>6.5</v>
      </c>
      <c r="O9" s="107"/>
      <c r="P9" s="2"/>
      <c r="R9" s="143" t="s">
        <v>623</v>
      </c>
      <c r="S9" s="144">
        <f>S6-S8</f>
        <v>1046.9166666666667</v>
      </c>
    </row>
    <row r="10" spans="1:19" x14ac:dyDescent="0.25">
      <c r="A10" s="2"/>
      <c r="C10" s="9" t="s">
        <v>14</v>
      </c>
      <c r="D10" s="11">
        <v>60.82</v>
      </c>
      <c r="E10" s="11">
        <v>7.7</v>
      </c>
      <c r="F10" s="11">
        <v>468</v>
      </c>
      <c r="G10" s="11">
        <v>484</v>
      </c>
      <c r="H10" s="11">
        <v>549</v>
      </c>
      <c r="I10" s="11">
        <v>561</v>
      </c>
      <c r="J10" s="108">
        <f t="shared" si="0"/>
        <v>515.5</v>
      </c>
      <c r="K10" s="109"/>
      <c r="M10" s="8">
        <v>5</v>
      </c>
      <c r="N10" s="106">
        <v>8.8000000000000007</v>
      </c>
      <c r="O10" s="107"/>
      <c r="P10" s="2"/>
      <c r="R10" s="143" t="s">
        <v>624</v>
      </c>
      <c r="S10" s="145">
        <f>S7-S8</f>
        <v>350.16666666666663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284</v>
      </c>
      <c r="G11" s="69">
        <v>296</v>
      </c>
      <c r="H11" s="69">
        <v>367</v>
      </c>
      <c r="I11" s="69">
        <v>380</v>
      </c>
      <c r="J11" s="108">
        <f t="shared" si="0"/>
        <v>331.75</v>
      </c>
      <c r="K11" s="109"/>
      <c r="M11" s="13">
        <v>6</v>
      </c>
      <c r="N11" s="110">
        <v>8.1</v>
      </c>
      <c r="O11" s="111"/>
      <c r="P11" s="2"/>
      <c r="R11" s="146" t="s">
        <v>625</v>
      </c>
      <c r="S11" s="147">
        <f>S9/S6</f>
        <v>0.85713311045916629</v>
      </c>
    </row>
    <row r="12" spans="1:19" x14ac:dyDescent="0.25">
      <c r="A12" s="2"/>
      <c r="C12" s="9" t="s">
        <v>16</v>
      </c>
      <c r="D12" s="11"/>
      <c r="E12" s="11"/>
      <c r="F12" s="11">
        <v>159</v>
      </c>
      <c r="G12" s="69">
        <v>162</v>
      </c>
      <c r="H12" s="69">
        <v>198</v>
      </c>
      <c r="I12" s="69">
        <v>200</v>
      </c>
      <c r="J12" s="108">
        <f t="shared" si="0"/>
        <v>179.75</v>
      </c>
      <c r="K12" s="109"/>
      <c r="P12" s="2"/>
      <c r="R12" s="146" t="s">
        <v>626</v>
      </c>
      <c r="S12" s="148">
        <f>S10/S7</f>
        <v>0.667407878017789</v>
      </c>
    </row>
    <row r="13" spans="1:19" ht="15.75" thickBot="1" x14ac:dyDescent="0.3">
      <c r="A13" s="2"/>
      <c r="C13" s="15" t="s">
        <v>17</v>
      </c>
      <c r="D13" s="16">
        <v>59.85</v>
      </c>
      <c r="E13" s="16">
        <v>7.2</v>
      </c>
      <c r="F13" s="16">
        <v>157</v>
      </c>
      <c r="G13" s="16">
        <v>160</v>
      </c>
      <c r="H13" s="16">
        <v>197</v>
      </c>
      <c r="I13" s="16">
        <v>199</v>
      </c>
      <c r="J13" s="112">
        <f t="shared" si="0"/>
        <v>178.25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13.69</v>
      </c>
      <c r="E16" s="11">
        <v>10.6</v>
      </c>
      <c r="F16" s="23">
        <v>1029</v>
      </c>
      <c r="G16" s="17"/>
      <c r="H16" s="24" t="s">
        <v>22</v>
      </c>
      <c r="I16" s="124">
        <v>4.5999999999999996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62.54</v>
      </c>
      <c r="E17" s="11"/>
      <c r="F17" s="23">
        <v>145</v>
      </c>
      <c r="G17" s="17"/>
      <c r="H17" s="28" t="s">
        <v>26</v>
      </c>
      <c r="I17" s="126">
        <v>4.26</v>
      </c>
      <c r="J17" s="126"/>
      <c r="K17" s="127"/>
      <c r="M17" s="29">
        <v>6.8</v>
      </c>
      <c r="N17" s="30">
        <v>53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66.069999999999993</v>
      </c>
      <c r="E19" s="11"/>
      <c r="F19" s="23">
        <v>142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71.2</v>
      </c>
      <c r="E20" s="11"/>
      <c r="F20" s="23">
        <v>140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75.8</v>
      </c>
      <c r="E21" s="11"/>
      <c r="F21" s="23">
        <v>2045</v>
      </c>
      <c r="G21" s="17"/>
      <c r="H21" s="114">
        <v>2</v>
      </c>
      <c r="I21" s="116">
        <v>460</v>
      </c>
      <c r="J21" s="116">
        <v>253</v>
      </c>
      <c r="K21" s="118">
        <f>((I21-J21)/I21)</f>
        <v>0.45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76.84</v>
      </c>
      <c r="E22" s="11">
        <v>6.9</v>
      </c>
      <c r="F22" s="23">
        <v>475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459</v>
      </c>
      <c r="G23" s="17"/>
      <c r="H23" s="114">
        <v>8</v>
      </c>
      <c r="I23" s="116">
        <v>292</v>
      </c>
      <c r="J23" s="116">
        <v>149</v>
      </c>
      <c r="K23" s="118">
        <f>((I23-J23)/I23)</f>
        <v>0.48972602739726029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77.900000000000006</v>
      </c>
      <c r="E24" s="11">
        <v>6.7</v>
      </c>
      <c r="F24" s="23">
        <v>935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0.58883349950149555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911</v>
      </c>
      <c r="G25" s="17"/>
      <c r="M25" s="122" t="s">
        <v>44</v>
      </c>
      <c r="N25" s="123"/>
      <c r="O25" s="40">
        <f>(J10-J11)/J10</f>
        <v>0.35645004849660522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0.4581763376036172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8.3449235048678721E-3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91.25</v>
      </c>
      <c r="E28" s="36"/>
      <c r="F28" s="37"/>
      <c r="G28" s="49"/>
      <c r="H28" s="50" t="s">
        <v>22</v>
      </c>
      <c r="I28" s="36">
        <v>363</v>
      </c>
      <c r="J28" s="36">
        <v>328</v>
      </c>
      <c r="K28" s="37">
        <f>I28-J28</f>
        <v>35</v>
      </c>
      <c r="M28" s="133" t="s">
        <v>54</v>
      </c>
      <c r="N28" s="134"/>
      <c r="O28" s="51">
        <f>(J9-J13)/J9</f>
        <v>0.8578265204386839</v>
      </c>
      <c r="P28" s="2"/>
    </row>
    <row r="29" spans="1:16" ht="15.75" thickBot="1" x14ac:dyDescent="0.3">
      <c r="A29" s="2"/>
      <c r="B29" s="44"/>
      <c r="C29" s="48" t="s">
        <v>55</v>
      </c>
      <c r="D29" s="36">
        <v>72.5</v>
      </c>
      <c r="E29" s="36">
        <v>67.849999999999994</v>
      </c>
      <c r="F29" s="37">
        <v>93.59</v>
      </c>
      <c r="G29" s="52">
        <v>5.0999999999999996</v>
      </c>
      <c r="H29" s="29" t="s">
        <v>26</v>
      </c>
      <c r="I29" s="38">
        <v>175</v>
      </c>
      <c r="J29" s="38">
        <v>149</v>
      </c>
      <c r="K29" s="37">
        <f t="shared" ref="K29" si="1">I29-J29</f>
        <v>26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78.150000000000006</v>
      </c>
      <c r="E30" s="36">
        <v>66.11</v>
      </c>
      <c r="F30" s="37">
        <v>84.6</v>
      </c>
      <c r="P30" s="2"/>
    </row>
    <row r="31" spans="1:16" ht="15" customHeight="1" x14ac:dyDescent="0.25">
      <c r="A31" s="2"/>
      <c r="B31" s="44"/>
      <c r="C31" s="48" t="s">
        <v>57</v>
      </c>
      <c r="D31" s="36">
        <v>73.95</v>
      </c>
      <c r="E31" s="36">
        <v>53.4</v>
      </c>
      <c r="F31" s="37">
        <v>72.209999999999994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53.15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578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579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580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581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582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1822</v>
      </c>
      <c r="G64" s="12"/>
      <c r="H64" s="12"/>
      <c r="I64" s="12"/>
      <c r="J64" s="108">
        <f>AVERAGE(F64:I64)</f>
        <v>1822</v>
      </c>
      <c r="K64" s="109"/>
      <c r="M64" s="8">
        <v>2</v>
      </c>
      <c r="N64" s="106">
        <v>8.1999999999999993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824</v>
      </c>
      <c r="G65" s="12"/>
      <c r="H65" s="12"/>
      <c r="I65" s="12"/>
      <c r="J65" s="108">
        <f t="shared" ref="J65:J70" si="2">AVERAGE(F65:I65)</f>
        <v>824</v>
      </c>
      <c r="K65" s="109"/>
      <c r="M65" s="8">
        <v>3</v>
      </c>
      <c r="N65" s="106">
        <v>7.8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62.26</v>
      </c>
      <c r="E66" s="11">
        <v>7.7</v>
      </c>
      <c r="F66" s="11">
        <v>1214</v>
      </c>
      <c r="G66" s="11">
        <v>1147</v>
      </c>
      <c r="H66" s="11">
        <v>1123</v>
      </c>
      <c r="I66" s="11">
        <v>1155</v>
      </c>
      <c r="J66" s="108">
        <f t="shared" si="2"/>
        <v>1159.75</v>
      </c>
      <c r="K66" s="109"/>
      <c r="M66" s="8">
        <v>4</v>
      </c>
      <c r="N66" s="106">
        <v>7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60.65</v>
      </c>
      <c r="E67" s="11">
        <v>8</v>
      </c>
      <c r="F67" s="11">
        <v>533</v>
      </c>
      <c r="G67" s="11">
        <v>503</v>
      </c>
      <c r="H67" s="11">
        <v>493</v>
      </c>
      <c r="I67" s="11">
        <v>545</v>
      </c>
      <c r="J67" s="108">
        <f t="shared" si="2"/>
        <v>518.5</v>
      </c>
      <c r="K67" s="109"/>
      <c r="M67" s="8">
        <v>5</v>
      </c>
      <c r="N67" s="106">
        <v>8.5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401</v>
      </c>
      <c r="G68" s="69">
        <v>376</v>
      </c>
      <c r="H68" s="69">
        <v>356</v>
      </c>
      <c r="I68" s="69">
        <v>356</v>
      </c>
      <c r="J68" s="108">
        <f t="shared" si="2"/>
        <v>372.25</v>
      </c>
      <c r="K68" s="109"/>
      <c r="M68" s="13">
        <v>6</v>
      </c>
      <c r="N68" s="110">
        <v>7.9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177</v>
      </c>
      <c r="G69" s="69">
        <v>172</v>
      </c>
      <c r="H69" s="69">
        <v>162</v>
      </c>
      <c r="I69" s="69">
        <v>159</v>
      </c>
      <c r="J69" s="108">
        <f t="shared" si="2"/>
        <v>167.5</v>
      </c>
      <c r="K69" s="109"/>
      <c r="P69" s="2"/>
    </row>
    <row r="70" spans="1:16" ht="15.75" thickBot="1" x14ac:dyDescent="0.3">
      <c r="A70" s="2"/>
      <c r="C70" s="15" t="s">
        <v>17</v>
      </c>
      <c r="D70" s="16">
        <v>61.57</v>
      </c>
      <c r="E70" s="16">
        <v>7.2</v>
      </c>
      <c r="F70" s="16">
        <v>193</v>
      </c>
      <c r="G70" s="16">
        <v>180</v>
      </c>
      <c r="H70" s="16">
        <v>166</v>
      </c>
      <c r="I70" s="16">
        <v>156</v>
      </c>
      <c r="J70" s="112">
        <f t="shared" si="2"/>
        <v>173.75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10.75</v>
      </c>
      <c r="E73" s="11">
        <v>9.6999999999999993</v>
      </c>
      <c r="F73" s="23">
        <v>882</v>
      </c>
      <c r="G73" s="17"/>
      <c r="H73" s="24" t="s">
        <v>22</v>
      </c>
      <c r="I73" s="124">
        <v>5.96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63.25</v>
      </c>
      <c r="E74" s="11"/>
      <c r="F74" s="23">
        <v>198</v>
      </c>
      <c r="G74" s="17"/>
      <c r="H74" s="28" t="s">
        <v>26</v>
      </c>
      <c r="I74" s="126">
        <v>5.63</v>
      </c>
      <c r="J74" s="126"/>
      <c r="K74" s="127"/>
      <c r="M74" s="29">
        <v>6.9</v>
      </c>
      <c r="N74" s="30">
        <v>82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64.25</v>
      </c>
      <c r="E76" s="11"/>
      <c r="F76" s="23">
        <v>192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69.42</v>
      </c>
      <c r="E77" s="11"/>
      <c r="F77" s="23">
        <v>194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76.510000000000005</v>
      </c>
      <c r="E78" s="11"/>
      <c r="F78" s="23">
        <v>2052</v>
      </c>
      <c r="G78" s="17"/>
      <c r="H78" s="114">
        <v>3</v>
      </c>
      <c r="I78" s="116">
        <v>528</v>
      </c>
      <c r="J78" s="116">
        <v>433</v>
      </c>
      <c r="K78" s="118">
        <f>((I78-J78)/I78)</f>
        <v>0.17992424242424243</v>
      </c>
      <c r="M78" s="13">
        <v>2</v>
      </c>
      <c r="N78" s="38">
        <v>5.9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73.89</v>
      </c>
      <c r="E79" s="11">
        <v>6.9</v>
      </c>
      <c r="F79" s="23">
        <v>481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469</v>
      </c>
      <c r="G80" s="17"/>
      <c r="H80" s="114">
        <v>14</v>
      </c>
      <c r="I80" s="116">
        <v>410</v>
      </c>
      <c r="J80" s="116">
        <v>134</v>
      </c>
      <c r="K80" s="118">
        <f>((I80-J80)/I80)</f>
        <v>0.67317073170731712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76.7</v>
      </c>
      <c r="E81" s="11">
        <v>6.6</v>
      </c>
      <c r="F81" s="23">
        <v>678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0.55292088812244022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665</v>
      </c>
      <c r="G82" s="17"/>
      <c r="M82" s="122" t="s">
        <v>44</v>
      </c>
      <c r="N82" s="123"/>
      <c r="O82" s="40">
        <f>(J67-J68)/J67</f>
        <v>0.28206364513018323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0.55003357958361321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-3.7313432835820892E-2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91.45</v>
      </c>
      <c r="E85" s="36"/>
      <c r="F85" s="37"/>
      <c r="G85" s="49"/>
      <c r="H85" s="50" t="s">
        <v>22</v>
      </c>
      <c r="I85" s="36">
        <v>314</v>
      </c>
      <c r="J85" s="36">
        <v>269</v>
      </c>
      <c r="K85" s="37">
        <f>I85-J85</f>
        <v>45</v>
      </c>
      <c r="M85" s="133" t="s">
        <v>54</v>
      </c>
      <c r="N85" s="134"/>
      <c r="O85" s="51">
        <f>(J66-J70)/J66</f>
        <v>0.85018322914421207</v>
      </c>
      <c r="P85" s="2"/>
    </row>
    <row r="86" spans="1:16" ht="15.75" thickBot="1" x14ac:dyDescent="0.3">
      <c r="A86" s="2"/>
      <c r="B86" s="44"/>
      <c r="C86" s="48" t="s">
        <v>55</v>
      </c>
      <c r="D86" s="36">
        <v>72.3</v>
      </c>
      <c r="E86" s="36">
        <v>67.56</v>
      </c>
      <c r="F86" s="37">
        <v>93.44</v>
      </c>
      <c r="G86" s="52">
        <v>5.2</v>
      </c>
      <c r="H86" s="29" t="s">
        <v>26</v>
      </c>
      <c r="I86" s="38">
        <v>222</v>
      </c>
      <c r="J86" s="38">
        <v>203</v>
      </c>
      <c r="K86" s="37">
        <f t="shared" ref="K86" si="3">I86-J86</f>
        <v>19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78.150000000000006</v>
      </c>
      <c r="E87" s="36">
        <v>66.22</v>
      </c>
      <c r="F87" s="37">
        <v>84.73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77.8</v>
      </c>
      <c r="E88" s="36">
        <v>55.52</v>
      </c>
      <c r="F88" s="37">
        <v>71.36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54.2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583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584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585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586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 t="s">
        <v>587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 t="s">
        <v>588</v>
      </c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1597</v>
      </c>
      <c r="G119" s="12"/>
      <c r="H119" s="12"/>
      <c r="I119" s="12"/>
      <c r="J119" s="108">
        <f>AVERAGE(F119:I119)</f>
        <v>1597</v>
      </c>
      <c r="K119" s="109"/>
      <c r="M119" s="8">
        <v>2</v>
      </c>
      <c r="N119" s="106">
        <v>8.6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777</v>
      </c>
      <c r="G120" s="12"/>
      <c r="H120" s="12"/>
      <c r="I120" s="12"/>
      <c r="J120" s="108">
        <f t="shared" ref="J120:J125" si="4">AVERAGE(F120:I120)</f>
        <v>777</v>
      </c>
      <c r="K120" s="109"/>
      <c r="M120" s="8">
        <v>3</v>
      </c>
      <c r="N120" s="106">
        <v>8.4</v>
      </c>
      <c r="O120" s="107"/>
      <c r="P120" s="2"/>
    </row>
    <row r="121" spans="1:16" x14ac:dyDescent="0.25">
      <c r="A121" s="2"/>
      <c r="C121" s="9" t="s">
        <v>13</v>
      </c>
      <c r="D121" s="11">
        <v>64.91</v>
      </c>
      <c r="E121" s="11">
        <v>8.1999999999999993</v>
      </c>
      <c r="F121" s="11">
        <v>1244</v>
      </c>
      <c r="G121" s="11">
        <v>1249</v>
      </c>
      <c r="H121" s="11">
        <v>1233</v>
      </c>
      <c r="I121" s="11">
        <v>1277</v>
      </c>
      <c r="J121" s="108">
        <f t="shared" si="4"/>
        <v>1250.75</v>
      </c>
      <c r="K121" s="109"/>
      <c r="M121" s="8">
        <v>4</v>
      </c>
      <c r="N121" s="106">
        <v>7.4</v>
      </c>
      <c r="O121" s="107"/>
      <c r="P121" s="2"/>
    </row>
    <row r="122" spans="1:16" x14ac:dyDescent="0.25">
      <c r="A122" s="2"/>
      <c r="C122" s="9" t="s">
        <v>14</v>
      </c>
      <c r="D122" s="11">
        <v>62.42</v>
      </c>
      <c r="E122" s="11">
        <v>8.1</v>
      </c>
      <c r="F122" s="11">
        <v>539</v>
      </c>
      <c r="G122" s="11">
        <v>544</v>
      </c>
      <c r="H122" s="11">
        <v>533</v>
      </c>
      <c r="I122" s="11">
        <v>544</v>
      </c>
      <c r="J122" s="108">
        <f t="shared" si="4"/>
        <v>540</v>
      </c>
      <c r="K122" s="109"/>
      <c r="M122" s="8">
        <v>5</v>
      </c>
      <c r="N122" s="106">
        <v>8.9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388</v>
      </c>
      <c r="G123" s="69">
        <v>381</v>
      </c>
      <c r="H123" s="69">
        <v>391</v>
      </c>
      <c r="I123" s="69">
        <v>398</v>
      </c>
      <c r="J123" s="108">
        <f t="shared" si="4"/>
        <v>389.5</v>
      </c>
      <c r="K123" s="109"/>
      <c r="M123" s="13">
        <v>6</v>
      </c>
      <c r="N123" s="110">
        <v>7.5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160</v>
      </c>
      <c r="G124" s="69">
        <v>188</v>
      </c>
      <c r="H124" s="69">
        <v>172</v>
      </c>
      <c r="I124" s="69">
        <v>166</v>
      </c>
      <c r="J124" s="108">
        <f t="shared" si="4"/>
        <v>171.5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61.71</v>
      </c>
      <c r="E125" s="16">
        <v>7.2</v>
      </c>
      <c r="F125" s="16">
        <v>169</v>
      </c>
      <c r="G125" s="16">
        <v>179</v>
      </c>
      <c r="H125" s="16">
        <v>167</v>
      </c>
      <c r="I125" s="16">
        <v>171</v>
      </c>
      <c r="J125" s="112">
        <f t="shared" si="4"/>
        <v>171.5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17.440000000000001</v>
      </c>
      <c r="E128" s="11">
        <v>10.4</v>
      </c>
      <c r="F128" s="23">
        <v>1369</v>
      </c>
      <c r="G128" s="17"/>
      <c r="H128" s="24" t="s">
        <v>22</v>
      </c>
      <c r="I128" s="124">
        <v>5.15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67.91</v>
      </c>
      <c r="E129" s="11"/>
      <c r="F129" s="23">
        <v>181</v>
      </c>
      <c r="G129" s="17"/>
      <c r="H129" s="28" t="s">
        <v>26</v>
      </c>
      <c r="I129" s="126">
        <v>4.1399999999999997</v>
      </c>
      <c r="J129" s="126"/>
      <c r="K129" s="127"/>
      <c r="M129" s="29">
        <v>6.9</v>
      </c>
      <c r="N129" s="30">
        <v>61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>
        <v>66.86</v>
      </c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/>
      <c r="E131" s="11"/>
      <c r="F131" s="23">
        <v>161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71.069999999999993</v>
      </c>
      <c r="E132" s="11"/>
      <c r="F132" s="23">
        <v>177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77.03</v>
      </c>
      <c r="E133" s="11"/>
      <c r="F133" s="23">
        <v>2177</v>
      </c>
      <c r="G133" s="17"/>
      <c r="H133" s="114">
        <v>4</v>
      </c>
      <c r="I133" s="116">
        <v>519</v>
      </c>
      <c r="J133" s="116">
        <v>302</v>
      </c>
      <c r="K133" s="118">
        <f>((I133-J133)/I133)</f>
        <v>0.41811175337186895</v>
      </c>
      <c r="M133" s="13">
        <v>2</v>
      </c>
      <c r="N133" s="38">
        <v>5.3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76.790000000000006</v>
      </c>
      <c r="E134" s="11">
        <v>6.6</v>
      </c>
      <c r="F134" s="23">
        <v>489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477</v>
      </c>
      <c r="G135" s="17"/>
      <c r="H135" s="114">
        <v>9</v>
      </c>
      <c r="I135" s="116">
        <v>523</v>
      </c>
      <c r="J135" s="116">
        <v>119</v>
      </c>
      <c r="K135" s="118">
        <f>((I135-J135)/I135)</f>
        <v>0.77246653919694075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79.12</v>
      </c>
      <c r="E136" s="11">
        <v>6.4</v>
      </c>
      <c r="F136" s="23">
        <v>839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0.56825904457325604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808</v>
      </c>
      <c r="G137" s="17"/>
      <c r="M137" s="122" t="s">
        <v>44</v>
      </c>
      <c r="N137" s="123"/>
      <c r="O137" s="40">
        <f>(J122-J123)/J122</f>
        <v>0.27870370370370373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0.55969191270860075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0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90.61</v>
      </c>
      <c r="E140" s="36"/>
      <c r="F140" s="37"/>
      <c r="G140" s="49"/>
      <c r="H140" s="50" t="s">
        <v>22</v>
      </c>
      <c r="I140" s="36">
        <v>686</v>
      </c>
      <c r="J140" s="36">
        <v>616</v>
      </c>
      <c r="K140" s="37">
        <f>I140-J140</f>
        <v>70</v>
      </c>
      <c r="M140" s="133" t="s">
        <v>54</v>
      </c>
      <c r="N140" s="134"/>
      <c r="O140" s="51">
        <f>(J121-J125)/J121</f>
        <v>0.86288227063761747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72.55</v>
      </c>
      <c r="E141" s="36">
        <v>67.47</v>
      </c>
      <c r="F141" s="37">
        <v>93</v>
      </c>
      <c r="G141" s="52">
        <v>5.2</v>
      </c>
      <c r="H141" s="29" t="s">
        <v>26</v>
      </c>
      <c r="I141" s="38">
        <v>212</v>
      </c>
      <c r="J141" s="38">
        <v>198</v>
      </c>
      <c r="K141" s="37">
        <f t="shared" ref="K141" si="5">I141-J141</f>
        <v>14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80.650000000000006</v>
      </c>
      <c r="E142" s="36">
        <v>68.650000000000006</v>
      </c>
      <c r="F142" s="37">
        <v>85.13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75.05</v>
      </c>
      <c r="E143" s="36">
        <v>54.47</v>
      </c>
      <c r="F143" s="37">
        <v>72.59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58.03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91.01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589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590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591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592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593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180C-33A6-4CF3-A745-62F3999881D5}">
  <sheetPr codeName="Sheet18"/>
  <dimension ref="A1:S171"/>
  <sheetViews>
    <sheetView topLeftCell="A2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1122.75</v>
      </c>
    </row>
    <row r="7" spans="1:19" x14ac:dyDescent="0.25">
      <c r="A7" s="2"/>
      <c r="C7" s="9" t="s">
        <v>11</v>
      </c>
      <c r="D7" s="10"/>
      <c r="E7" s="10"/>
      <c r="F7" s="11">
        <v>789</v>
      </c>
      <c r="G7" s="12"/>
      <c r="H7" s="12"/>
      <c r="I7" s="12"/>
      <c r="J7" s="108">
        <f>AVERAGE(F7:I7)</f>
        <v>789</v>
      </c>
      <c r="K7" s="109"/>
      <c r="M7" s="8">
        <v>2</v>
      </c>
      <c r="N7" s="106">
        <v>9.5</v>
      </c>
      <c r="O7" s="107"/>
      <c r="P7" s="2"/>
      <c r="R7" s="60" t="s">
        <v>22</v>
      </c>
      <c r="S7" s="141">
        <f>AVERAGE(J10,J67,J122)</f>
        <v>650</v>
      </c>
    </row>
    <row r="8" spans="1:19" x14ac:dyDescent="0.25">
      <c r="A8" s="2"/>
      <c r="C8" s="9" t="s">
        <v>12</v>
      </c>
      <c r="D8" s="10"/>
      <c r="E8" s="10"/>
      <c r="F8" s="11">
        <v>487</v>
      </c>
      <c r="G8" s="12"/>
      <c r="H8" s="12"/>
      <c r="I8" s="12"/>
      <c r="J8" s="108">
        <f t="shared" ref="J8:J13" si="0">AVERAGE(F8:I8)</f>
        <v>487</v>
      </c>
      <c r="K8" s="109"/>
      <c r="M8" s="8">
        <v>3</v>
      </c>
      <c r="N8" s="106">
        <v>9.1999999999999993</v>
      </c>
      <c r="O8" s="107"/>
      <c r="P8" s="2"/>
      <c r="R8" s="60" t="s">
        <v>26</v>
      </c>
      <c r="S8" s="142">
        <f>AVERAGE(J13,J70,J125)</f>
        <v>242.41666666666666</v>
      </c>
    </row>
    <row r="9" spans="1:19" x14ac:dyDescent="0.25">
      <c r="A9" s="2"/>
      <c r="C9" s="9" t="s">
        <v>13</v>
      </c>
      <c r="D9" s="11">
        <v>63.27</v>
      </c>
      <c r="E9" s="11">
        <v>8.4</v>
      </c>
      <c r="F9" s="11">
        <v>1139</v>
      </c>
      <c r="G9" s="11">
        <v>1122</v>
      </c>
      <c r="H9" s="11">
        <v>1115</v>
      </c>
      <c r="I9" s="11">
        <v>1095</v>
      </c>
      <c r="J9" s="108">
        <f t="shared" si="0"/>
        <v>1117.75</v>
      </c>
      <c r="K9" s="109"/>
      <c r="M9" s="8">
        <v>4</v>
      </c>
      <c r="N9" s="106">
        <v>8.4</v>
      </c>
      <c r="O9" s="107"/>
      <c r="P9" s="2"/>
      <c r="R9" s="143" t="s">
        <v>623</v>
      </c>
      <c r="S9" s="144">
        <f>S6-S8</f>
        <v>880.33333333333337</v>
      </c>
    </row>
    <row r="10" spans="1:19" x14ac:dyDescent="0.25">
      <c r="A10" s="2"/>
      <c r="C10" s="9" t="s">
        <v>14</v>
      </c>
      <c r="D10" s="11">
        <v>62.46</v>
      </c>
      <c r="E10" s="11">
        <v>8.3000000000000007</v>
      </c>
      <c r="F10" s="11">
        <v>737</v>
      </c>
      <c r="G10" s="11">
        <v>744</v>
      </c>
      <c r="H10" s="11">
        <v>749</v>
      </c>
      <c r="I10" s="11">
        <v>757</v>
      </c>
      <c r="J10" s="108">
        <f t="shared" si="0"/>
        <v>746.75</v>
      </c>
      <c r="K10" s="109"/>
      <c r="M10" s="8">
        <v>5</v>
      </c>
      <c r="N10" s="106">
        <v>9.5</v>
      </c>
      <c r="O10" s="107"/>
      <c r="P10" s="2"/>
      <c r="R10" s="143" t="s">
        <v>624</v>
      </c>
      <c r="S10" s="145">
        <f>S7-S8</f>
        <v>407.58333333333337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522</v>
      </c>
      <c r="G11" s="69">
        <v>529</v>
      </c>
      <c r="H11" s="69">
        <v>532</v>
      </c>
      <c r="I11" s="69">
        <v>520</v>
      </c>
      <c r="J11" s="108">
        <f t="shared" si="0"/>
        <v>525.75</v>
      </c>
      <c r="K11" s="109"/>
      <c r="M11" s="13">
        <v>6</v>
      </c>
      <c r="N11" s="110">
        <v>8.4</v>
      </c>
      <c r="O11" s="111"/>
      <c r="P11" s="2"/>
      <c r="R11" s="146" t="s">
        <v>625</v>
      </c>
      <c r="S11" s="147">
        <f>S9/S6</f>
        <v>0.78408669190232316</v>
      </c>
    </row>
    <row r="12" spans="1:19" x14ac:dyDescent="0.25">
      <c r="A12" s="2"/>
      <c r="C12" s="9" t="s">
        <v>16</v>
      </c>
      <c r="D12" s="11"/>
      <c r="E12" s="11"/>
      <c r="F12" s="11">
        <v>288</v>
      </c>
      <c r="G12" s="69">
        <v>296</v>
      </c>
      <c r="H12" s="69">
        <v>301</v>
      </c>
      <c r="I12" s="69">
        <v>269</v>
      </c>
      <c r="J12" s="108">
        <f t="shared" si="0"/>
        <v>288.5</v>
      </c>
      <c r="K12" s="109"/>
      <c r="P12" s="2"/>
      <c r="R12" s="146" t="s">
        <v>626</v>
      </c>
      <c r="S12" s="148">
        <f>S10/S7</f>
        <v>0.62705128205128213</v>
      </c>
    </row>
    <row r="13" spans="1:19" ht="15.75" thickBot="1" x14ac:dyDescent="0.3">
      <c r="A13" s="2"/>
      <c r="C13" s="15" t="s">
        <v>17</v>
      </c>
      <c r="D13" s="16">
        <v>62.71</v>
      </c>
      <c r="E13" s="16">
        <v>7.4</v>
      </c>
      <c r="F13" s="16">
        <v>278</v>
      </c>
      <c r="G13" s="16">
        <v>285</v>
      </c>
      <c r="H13" s="16">
        <v>298</v>
      </c>
      <c r="I13" s="16">
        <v>277</v>
      </c>
      <c r="J13" s="112">
        <f t="shared" si="0"/>
        <v>284.5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9.81</v>
      </c>
      <c r="E16" s="11">
        <v>10.8</v>
      </c>
      <c r="F16" s="23">
        <v>1479</v>
      </c>
      <c r="G16" s="17"/>
      <c r="H16" s="24" t="s">
        <v>22</v>
      </c>
      <c r="I16" s="124">
        <v>6.5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65.59</v>
      </c>
      <c r="E17" s="11"/>
      <c r="F17" s="23">
        <v>333</v>
      </c>
      <c r="G17" s="17"/>
      <c r="H17" s="28" t="s">
        <v>26</v>
      </c>
      <c r="I17" s="126">
        <v>5.94</v>
      </c>
      <c r="J17" s="126"/>
      <c r="K17" s="127"/>
      <c r="M17" s="29">
        <v>6.8</v>
      </c>
      <c r="N17" s="30">
        <v>55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66.77</v>
      </c>
      <c r="E19" s="11"/>
      <c r="F19" s="23">
        <v>310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64.91</v>
      </c>
      <c r="E20" s="11"/>
      <c r="F20" s="23">
        <v>297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5.4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75.59</v>
      </c>
      <c r="E21" s="11"/>
      <c r="F21" s="23">
        <v>1786</v>
      </c>
      <c r="G21" s="17"/>
      <c r="H21" s="114">
        <v>9</v>
      </c>
      <c r="I21" s="116">
        <v>791</v>
      </c>
      <c r="J21" s="116">
        <v>216</v>
      </c>
      <c r="K21" s="118">
        <f>((I21-J21)/I21)</f>
        <v>0.7269279393173198</v>
      </c>
      <c r="M21" s="13">
        <v>2</v>
      </c>
      <c r="N21" s="38">
        <v>5.0999999999999996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72.77</v>
      </c>
      <c r="E22" s="11">
        <v>6.8</v>
      </c>
      <c r="F22" s="23">
        <v>759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741</v>
      </c>
      <c r="G23" s="17"/>
      <c r="H23" s="114"/>
      <c r="I23" s="116"/>
      <c r="J23" s="116"/>
      <c r="K23" s="118" t="e">
        <f>((I23-J23)/I23)</f>
        <v>#DIV/0!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76.08</v>
      </c>
      <c r="E24" s="11">
        <v>6.3</v>
      </c>
      <c r="F24" s="23">
        <v>1488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0.33191679713710581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1411</v>
      </c>
      <c r="G25" s="17"/>
      <c r="M25" s="122" t="s">
        <v>44</v>
      </c>
      <c r="N25" s="123"/>
      <c r="O25" s="40">
        <f>(J10-J11)/J10</f>
        <v>0.29594911282222969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0.45126010461245841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1.3864818024263431E-2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91.04</v>
      </c>
      <c r="E28" s="36"/>
      <c r="F28" s="37"/>
      <c r="G28" s="49"/>
      <c r="H28" s="50" t="s">
        <v>22</v>
      </c>
      <c r="I28" s="36">
        <v>888</v>
      </c>
      <c r="J28" s="36">
        <v>811</v>
      </c>
      <c r="K28" s="39">
        <f>I28-J28</f>
        <v>77</v>
      </c>
      <c r="M28" s="133" t="s">
        <v>54</v>
      </c>
      <c r="N28" s="134"/>
      <c r="O28" s="51">
        <f>(J9-J13)/J9</f>
        <v>0.74547081189890407</v>
      </c>
      <c r="P28" s="2"/>
    </row>
    <row r="29" spans="1:16" ht="15.75" thickBot="1" x14ac:dyDescent="0.3">
      <c r="A29" s="2"/>
      <c r="B29" s="44"/>
      <c r="C29" s="48" t="s">
        <v>55</v>
      </c>
      <c r="D29" s="36">
        <v>72.55</v>
      </c>
      <c r="E29" s="36">
        <v>67.489999999999995</v>
      </c>
      <c r="F29" s="37">
        <v>93.03</v>
      </c>
      <c r="G29" s="52">
        <v>5.2</v>
      </c>
      <c r="H29" s="29" t="s">
        <v>26</v>
      </c>
      <c r="I29" s="38">
        <v>324</v>
      </c>
      <c r="J29" s="38">
        <v>302</v>
      </c>
      <c r="K29" s="39">
        <f>I29-J29</f>
        <v>22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77.05</v>
      </c>
      <c r="E30" s="36">
        <v>65.569999999999993</v>
      </c>
      <c r="F30" s="37">
        <v>85.11</v>
      </c>
      <c r="P30" s="2"/>
    </row>
    <row r="31" spans="1:16" ht="15" customHeight="1" x14ac:dyDescent="0.25">
      <c r="A31" s="2"/>
      <c r="B31" s="44"/>
      <c r="C31" s="48" t="s">
        <v>57</v>
      </c>
      <c r="D31" s="36">
        <v>71.349999999999994</v>
      </c>
      <c r="E31" s="36">
        <v>51.28</v>
      </c>
      <c r="F31" s="37">
        <v>71.88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56.02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90.91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115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ht="15" customHeight="1" x14ac:dyDescent="0.25">
      <c r="A41" s="2"/>
      <c r="C41" s="128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119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117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118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116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 t="s">
        <v>120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 t="s">
        <v>121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 t="s">
        <v>122</v>
      </c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794</v>
      </c>
      <c r="G64" s="12"/>
      <c r="H64" s="12"/>
      <c r="I64" s="12"/>
      <c r="J64" s="108">
        <f>AVERAGE(F64:I64)</f>
        <v>794</v>
      </c>
      <c r="K64" s="109"/>
      <c r="M64" s="8">
        <v>2</v>
      </c>
      <c r="N64" s="106">
        <v>9.4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525</v>
      </c>
      <c r="G65" s="12"/>
      <c r="H65" s="12"/>
      <c r="I65" s="12"/>
      <c r="J65" s="108">
        <f t="shared" ref="J65:J70" si="1">AVERAGE(F65:I65)</f>
        <v>525</v>
      </c>
      <c r="K65" s="109"/>
      <c r="M65" s="8">
        <v>3</v>
      </c>
      <c r="N65" s="106">
        <v>9.1</v>
      </c>
      <c r="O65" s="107"/>
      <c r="P65" s="2"/>
    </row>
    <row r="66" spans="1:16" ht="15" customHeight="1" x14ac:dyDescent="0.25">
      <c r="A66" s="2"/>
      <c r="C66" s="9" t="s">
        <v>13</v>
      </c>
      <c r="D66" s="11">
        <v>60.15</v>
      </c>
      <c r="E66" s="11">
        <v>8.5</v>
      </c>
      <c r="F66" s="11">
        <v>1028</v>
      </c>
      <c r="G66" s="11">
        <v>1243</v>
      </c>
      <c r="H66" s="11">
        <v>1127</v>
      </c>
      <c r="I66" s="11">
        <v>1061</v>
      </c>
      <c r="J66" s="108">
        <f t="shared" si="1"/>
        <v>1114.75</v>
      </c>
      <c r="K66" s="109"/>
      <c r="M66" s="8">
        <v>4</v>
      </c>
      <c r="N66" s="106">
        <v>8.5</v>
      </c>
      <c r="O66" s="107"/>
      <c r="P66" s="2"/>
    </row>
    <row r="67" spans="1:16" ht="15" customHeight="1" x14ac:dyDescent="0.25">
      <c r="A67" s="2"/>
      <c r="C67" s="9" t="s">
        <v>14</v>
      </c>
      <c r="D67" s="11">
        <v>60.83</v>
      </c>
      <c r="E67" s="11">
        <v>8.8000000000000007</v>
      </c>
      <c r="F67" s="11">
        <v>672</v>
      </c>
      <c r="G67" s="11">
        <v>611</v>
      </c>
      <c r="H67" s="11">
        <v>683</v>
      </c>
      <c r="I67" s="11">
        <v>620</v>
      </c>
      <c r="J67" s="108">
        <f t="shared" si="1"/>
        <v>646.5</v>
      </c>
      <c r="K67" s="109"/>
      <c r="M67" s="8">
        <v>5</v>
      </c>
      <c r="N67" s="106">
        <v>9.4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657</v>
      </c>
      <c r="G68" s="69">
        <v>455</v>
      </c>
      <c r="H68" s="69">
        <v>433</v>
      </c>
      <c r="I68" s="69">
        <v>409</v>
      </c>
      <c r="J68" s="108">
        <f t="shared" si="1"/>
        <v>488.5</v>
      </c>
      <c r="K68" s="109"/>
      <c r="M68" s="13">
        <v>6</v>
      </c>
      <c r="N68" s="110">
        <v>8.4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223</v>
      </c>
      <c r="G69" s="69">
        <v>253</v>
      </c>
      <c r="H69" s="69">
        <v>231</v>
      </c>
      <c r="I69" s="69">
        <v>212</v>
      </c>
      <c r="J69" s="108">
        <f t="shared" si="1"/>
        <v>229.75</v>
      </c>
      <c r="K69" s="109"/>
      <c r="P69" s="2"/>
    </row>
    <row r="70" spans="1:16" ht="15.75" thickBot="1" x14ac:dyDescent="0.3">
      <c r="A70" s="2"/>
      <c r="C70" s="15" t="s">
        <v>17</v>
      </c>
      <c r="D70" s="16">
        <v>61.93</v>
      </c>
      <c r="E70" s="16">
        <v>7.4</v>
      </c>
      <c r="F70" s="16">
        <v>261</v>
      </c>
      <c r="G70" s="16">
        <v>247</v>
      </c>
      <c r="H70" s="16">
        <v>226</v>
      </c>
      <c r="I70" s="16">
        <v>205</v>
      </c>
      <c r="J70" s="112">
        <f t="shared" si="1"/>
        <v>234.75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12.01</v>
      </c>
      <c r="E73" s="11">
        <v>11.8</v>
      </c>
      <c r="F73" s="23">
        <v>926</v>
      </c>
      <c r="G73" s="17"/>
      <c r="H73" s="24" t="s">
        <v>22</v>
      </c>
      <c r="I73" s="124">
        <v>6.24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66.459999999999994</v>
      </c>
      <c r="E74" s="11"/>
      <c r="F74" s="23">
        <v>265</v>
      </c>
      <c r="G74" s="17"/>
      <c r="H74" s="28" t="s">
        <v>26</v>
      </c>
      <c r="I74" s="126">
        <v>4.58</v>
      </c>
      <c r="J74" s="126"/>
      <c r="K74" s="127"/>
      <c r="M74" s="29">
        <v>6.8</v>
      </c>
      <c r="N74" s="30">
        <v>46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64.72</v>
      </c>
      <c r="E76" s="11"/>
      <c r="F76" s="23">
        <v>260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64.569999999999993</v>
      </c>
      <c r="E77" s="11"/>
      <c r="F77" s="23">
        <v>257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74.41</v>
      </c>
      <c r="E78" s="11"/>
      <c r="F78" s="23">
        <v>1775</v>
      </c>
      <c r="G78" s="17"/>
      <c r="H78" s="114">
        <v>2</v>
      </c>
      <c r="I78" s="116">
        <v>624</v>
      </c>
      <c r="J78" s="116">
        <v>457</v>
      </c>
      <c r="K78" s="118">
        <f>((I78-J78)/I78)</f>
        <v>0.26762820512820512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73.349999999999994</v>
      </c>
      <c r="E79" s="11">
        <v>6.9</v>
      </c>
      <c r="F79" s="23">
        <v>726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696</v>
      </c>
      <c r="G80" s="17"/>
      <c r="H80" s="114">
        <v>13</v>
      </c>
      <c r="I80" s="116">
        <v>436</v>
      </c>
      <c r="J80" s="116">
        <v>190</v>
      </c>
      <c r="K80" s="118">
        <f>((I80-J80)/I80)</f>
        <v>0.56422018348623848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76.52</v>
      </c>
      <c r="E81" s="11">
        <v>6.4</v>
      </c>
      <c r="F81" s="23">
        <v>1388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0.42004933841668535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1354</v>
      </c>
      <c r="G82" s="17"/>
      <c r="M82" s="122" t="s">
        <v>44</v>
      </c>
      <c r="N82" s="123"/>
      <c r="O82" s="40">
        <f>(J67-J68)/J67</f>
        <v>0.24439288476411447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0.52968270214943702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-2.176278563656148E-2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91.65</v>
      </c>
      <c r="E85" s="36"/>
      <c r="F85" s="37"/>
      <c r="G85" s="49"/>
      <c r="H85" s="50" t="s">
        <v>22</v>
      </c>
      <c r="I85" s="36">
        <v>688</v>
      </c>
      <c r="J85" s="36">
        <v>627</v>
      </c>
      <c r="K85" s="39">
        <f>I85-J85</f>
        <v>61</v>
      </c>
      <c r="M85" s="133" t="s">
        <v>54</v>
      </c>
      <c r="N85" s="134"/>
      <c r="O85" s="51">
        <f>(J66-J70)/J66</f>
        <v>0.78941466696568741</v>
      </c>
      <c r="P85" s="2"/>
    </row>
    <row r="86" spans="1:16" ht="15.75" thickBot="1" x14ac:dyDescent="0.3">
      <c r="A86" s="2"/>
      <c r="B86" s="44"/>
      <c r="C86" s="48" t="s">
        <v>55</v>
      </c>
      <c r="D86" s="36">
        <v>74.45</v>
      </c>
      <c r="E86" s="36">
        <v>70.290000000000006</v>
      </c>
      <c r="F86" s="37">
        <v>94.42</v>
      </c>
      <c r="G86" s="52">
        <v>5.0999999999999996</v>
      </c>
      <c r="H86" s="29" t="s">
        <v>26</v>
      </c>
      <c r="I86" s="38">
        <v>265</v>
      </c>
      <c r="J86" s="38">
        <v>225</v>
      </c>
      <c r="K86" s="39">
        <f>I86-J86</f>
        <v>40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78.45</v>
      </c>
      <c r="E87" s="36">
        <v>66.8</v>
      </c>
      <c r="F87" s="37">
        <v>85.15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74.55</v>
      </c>
      <c r="E88" s="36">
        <v>53.19</v>
      </c>
      <c r="F88" s="37">
        <v>76.52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54.1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ht="15" customHeight="1" x14ac:dyDescent="0.25">
      <c r="A97" s="2"/>
      <c r="B97" s="66"/>
      <c r="C97" s="128" t="s">
        <v>123</v>
      </c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124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 t="s">
        <v>125</v>
      </c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126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127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128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756</v>
      </c>
      <c r="G119" s="12"/>
      <c r="H119" s="12"/>
      <c r="I119" s="12"/>
      <c r="J119" s="108">
        <f>AVERAGE(F119:I119)</f>
        <v>756</v>
      </c>
      <c r="K119" s="109"/>
      <c r="M119" s="8">
        <v>2</v>
      </c>
      <c r="N119" s="106">
        <v>8.9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422</v>
      </c>
      <c r="G120" s="12"/>
      <c r="H120" s="12"/>
      <c r="I120" s="12"/>
      <c r="J120" s="108">
        <f t="shared" ref="J120:J125" si="2">AVERAGE(F120:I120)</f>
        <v>422</v>
      </c>
      <c r="K120" s="109"/>
      <c r="M120" s="8">
        <v>3</v>
      </c>
      <c r="N120" s="106">
        <v>9</v>
      </c>
      <c r="O120" s="107"/>
      <c r="P120" s="2"/>
    </row>
    <row r="121" spans="1:16" x14ac:dyDescent="0.25">
      <c r="A121" s="2"/>
      <c r="C121" s="9" t="s">
        <v>13</v>
      </c>
      <c r="D121" s="11">
        <v>65.11</v>
      </c>
      <c r="E121" s="11">
        <v>8.6999999999999993</v>
      </c>
      <c r="F121" s="11">
        <v>1059</v>
      </c>
      <c r="G121" s="11">
        <v>1204</v>
      </c>
      <c r="H121" s="11">
        <v>1225</v>
      </c>
      <c r="I121" s="11">
        <v>1055</v>
      </c>
      <c r="J121" s="108">
        <f t="shared" si="2"/>
        <v>1135.75</v>
      </c>
      <c r="K121" s="109"/>
      <c r="M121" s="8">
        <v>4</v>
      </c>
      <c r="N121" s="106">
        <v>7.6</v>
      </c>
      <c r="O121" s="107"/>
      <c r="P121" s="2"/>
    </row>
    <row r="122" spans="1:16" x14ac:dyDescent="0.25">
      <c r="A122" s="2"/>
      <c r="C122" s="9" t="s">
        <v>14</v>
      </c>
      <c r="D122" s="11">
        <v>62.04</v>
      </c>
      <c r="E122" s="11">
        <v>8.5</v>
      </c>
      <c r="F122" s="11">
        <v>449</v>
      </c>
      <c r="G122" s="11">
        <v>585</v>
      </c>
      <c r="H122" s="11">
        <v>592</v>
      </c>
      <c r="I122" s="11">
        <v>601</v>
      </c>
      <c r="J122" s="108">
        <f t="shared" si="2"/>
        <v>556.75</v>
      </c>
      <c r="K122" s="109"/>
      <c r="M122" s="8">
        <v>5</v>
      </c>
      <c r="N122" s="106">
        <v>9.3000000000000007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322</v>
      </c>
      <c r="G123" s="69">
        <v>374</v>
      </c>
      <c r="H123" s="69">
        <v>388</v>
      </c>
      <c r="I123" s="69">
        <v>473</v>
      </c>
      <c r="J123" s="108">
        <f t="shared" si="2"/>
        <v>389.25</v>
      </c>
      <c r="K123" s="109"/>
      <c r="M123" s="13">
        <v>6</v>
      </c>
      <c r="N123" s="110">
        <v>7.2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198</v>
      </c>
      <c r="G124" s="69">
        <v>217</v>
      </c>
      <c r="H124" s="69">
        <v>226</v>
      </c>
      <c r="I124" s="69">
        <v>214</v>
      </c>
      <c r="J124" s="108">
        <f t="shared" si="2"/>
        <v>213.75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60.66</v>
      </c>
      <c r="E125" s="16">
        <v>8</v>
      </c>
      <c r="F125" s="16">
        <v>203</v>
      </c>
      <c r="G125" s="16">
        <v>206</v>
      </c>
      <c r="H125" s="16">
        <v>217</v>
      </c>
      <c r="I125" s="16">
        <v>206</v>
      </c>
      <c r="J125" s="112">
        <f t="shared" si="2"/>
        <v>208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7.61</v>
      </c>
      <c r="E128" s="11">
        <v>10.199999999999999</v>
      </c>
      <c r="F128" s="23">
        <v>1026</v>
      </c>
      <c r="G128" s="17"/>
      <c r="H128" s="24" t="s">
        <v>22</v>
      </c>
      <c r="I128" s="124">
        <v>5.21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62.56</v>
      </c>
      <c r="E129" s="11"/>
      <c r="F129" s="23">
        <v>208</v>
      </c>
      <c r="G129" s="17"/>
      <c r="H129" s="28" t="s">
        <v>26</v>
      </c>
      <c r="I129" s="126">
        <v>4.92</v>
      </c>
      <c r="J129" s="126"/>
      <c r="K129" s="127"/>
      <c r="M129" s="29">
        <v>6.9</v>
      </c>
      <c r="N129" s="30">
        <v>96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65.03</v>
      </c>
      <c r="E131" s="11"/>
      <c r="F131" s="23">
        <v>205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63.74</v>
      </c>
      <c r="E132" s="11"/>
      <c r="F132" s="23">
        <v>202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73.02</v>
      </c>
      <c r="E133" s="11"/>
      <c r="F133" s="23">
        <v>1691</v>
      </c>
      <c r="G133" s="17"/>
      <c r="H133" s="114">
        <v>3</v>
      </c>
      <c r="I133" s="116">
        <v>481</v>
      </c>
      <c r="J133" s="116">
        <v>394</v>
      </c>
      <c r="K133" s="118">
        <f>((I133-J133)/I133)</f>
        <v>0.18087318087318088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74.95</v>
      </c>
      <c r="E134" s="11">
        <v>6.9</v>
      </c>
      <c r="F134" s="23">
        <v>643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615</v>
      </c>
      <c r="G135" s="17"/>
      <c r="H135" s="114">
        <v>5</v>
      </c>
      <c r="I135" s="116">
        <v>287</v>
      </c>
      <c r="J135" s="116">
        <v>174</v>
      </c>
      <c r="K135" s="118">
        <f>((I135-J135)/I135)</f>
        <v>0.39372822299651566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76.41</v>
      </c>
      <c r="E136" s="11">
        <v>6.5</v>
      </c>
      <c r="F136" s="23">
        <v>997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0.50979528945630637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980</v>
      </c>
      <c r="G137" s="17"/>
      <c r="M137" s="122" t="s">
        <v>44</v>
      </c>
      <c r="N137" s="123"/>
      <c r="O137" s="40">
        <f>(J122-J123)/J122</f>
        <v>0.30085316569375842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0.45086705202312138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2.6900584795321637E-2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319</v>
      </c>
      <c r="J140" s="36">
        <v>274</v>
      </c>
      <c r="K140" s="39">
        <f>I140-J140</f>
        <v>45</v>
      </c>
      <c r="M140" s="133" t="s">
        <v>54</v>
      </c>
      <c r="N140" s="134"/>
      <c r="O140" s="51">
        <f>(J121-J125)/J121</f>
        <v>0.81686110499669817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72.349999999999994</v>
      </c>
      <c r="E141" s="36">
        <v>67.63</v>
      </c>
      <c r="F141" s="37">
        <v>93.47</v>
      </c>
      <c r="G141" s="52">
        <v>5.5</v>
      </c>
      <c r="H141" s="29" t="s">
        <v>26</v>
      </c>
      <c r="I141" s="38">
        <v>218</v>
      </c>
      <c r="J141" s="38">
        <v>198</v>
      </c>
      <c r="K141" s="39">
        <f>I141-J141</f>
        <v>20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77.849999999999994</v>
      </c>
      <c r="E142" s="36">
        <v>65.61</v>
      </c>
      <c r="F142" s="37">
        <v>84.28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75.95</v>
      </c>
      <c r="E143" s="36">
        <v>55.66</v>
      </c>
      <c r="F143" s="37">
        <v>73.290000000000006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53.65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91.37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8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 t="s">
        <v>129</v>
      </c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130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131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132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133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B9C0-B003-428A-90E7-343FC779C318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 t="s">
        <v>600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8" t="s">
        <v>1</v>
      </c>
      <c r="D5" s="100" t="s">
        <v>2</v>
      </c>
      <c r="E5" s="100" t="s">
        <v>3</v>
      </c>
      <c r="F5" s="100" t="s">
        <v>4</v>
      </c>
      <c r="G5" s="100"/>
      <c r="H5" s="100"/>
      <c r="I5" s="100"/>
      <c r="J5" s="100"/>
      <c r="K5" s="102"/>
      <c r="M5" s="6" t="s">
        <v>5</v>
      </c>
      <c r="N5" s="103" t="s">
        <v>3</v>
      </c>
      <c r="O5" s="104"/>
      <c r="P5" s="2"/>
    </row>
    <row r="6" spans="1:19" x14ac:dyDescent="0.25">
      <c r="A6" s="2"/>
      <c r="C6" s="99"/>
      <c r="D6" s="101"/>
      <c r="E6" s="101"/>
      <c r="F6" s="7" t="s">
        <v>6</v>
      </c>
      <c r="G6" s="7" t="s">
        <v>7</v>
      </c>
      <c r="H6" s="7" t="s">
        <v>8</v>
      </c>
      <c r="I6" s="7" t="s">
        <v>9</v>
      </c>
      <c r="J6" s="101" t="s">
        <v>10</v>
      </c>
      <c r="K6" s="105"/>
      <c r="M6" s="8">
        <v>1</v>
      </c>
      <c r="N6" s="106"/>
      <c r="O6" s="107"/>
      <c r="P6" s="2"/>
      <c r="R6" s="60" t="s">
        <v>612</v>
      </c>
      <c r="S6" s="60">
        <f>AVERAGE(J9,J66,J121)</f>
        <v>1225.4166666666667</v>
      </c>
    </row>
    <row r="7" spans="1:19" x14ac:dyDescent="0.25">
      <c r="A7" s="2"/>
      <c r="C7" s="9" t="s">
        <v>11</v>
      </c>
      <c r="D7" s="10"/>
      <c r="E7" s="10"/>
      <c r="F7" s="11">
        <v>1581</v>
      </c>
      <c r="G7" s="12"/>
      <c r="H7" s="12"/>
      <c r="I7" s="12"/>
      <c r="J7" s="108">
        <f>AVERAGE(F7:I7)</f>
        <v>1581</v>
      </c>
      <c r="K7" s="109"/>
      <c r="M7" s="8">
        <v>2</v>
      </c>
      <c r="N7" s="106">
        <v>8.5</v>
      </c>
      <c r="O7" s="107"/>
      <c r="P7" s="2"/>
      <c r="R7" s="60" t="s">
        <v>22</v>
      </c>
      <c r="S7" s="141">
        <f>AVERAGE(J10,J67,J122)</f>
        <v>563.16666666666663</v>
      </c>
    </row>
    <row r="8" spans="1:19" x14ac:dyDescent="0.25">
      <c r="A8" s="2"/>
      <c r="C8" s="9" t="s">
        <v>12</v>
      </c>
      <c r="D8" s="10"/>
      <c r="E8" s="10"/>
      <c r="F8" s="11">
        <v>745</v>
      </c>
      <c r="G8" s="12"/>
      <c r="H8" s="12"/>
      <c r="I8" s="12"/>
      <c r="J8" s="108">
        <f t="shared" ref="J8:J13" si="0">AVERAGE(F8:I8)</f>
        <v>745</v>
      </c>
      <c r="K8" s="109"/>
      <c r="M8" s="8">
        <v>3</v>
      </c>
      <c r="N8" s="106">
        <v>8.3000000000000007</v>
      </c>
      <c r="O8" s="107"/>
      <c r="P8" s="2"/>
      <c r="R8" s="60" t="s">
        <v>26</v>
      </c>
      <c r="S8" s="142">
        <f>AVERAGE(J13,J70,J125)</f>
        <v>160.25</v>
      </c>
    </row>
    <row r="9" spans="1:19" x14ac:dyDescent="0.25">
      <c r="A9" s="2"/>
      <c r="C9" s="9" t="s">
        <v>13</v>
      </c>
      <c r="D9" s="11">
        <v>64.040000000000006</v>
      </c>
      <c r="E9" s="11">
        <v>6.1</v>
      </c>
      <c r="F9" s="11">
        <v>1118</v>
      </c>
      <c r="G9" s="11">
        <v>1159</v>
      </c>
      <c r="H9" s="11">
        <v>1201</v>
      </c>
      <c r="I9" s="11">
        <v>1281</v>
      </c>
      <c r="J9" s="108">
        <f t="shared" si="0"/>
        <v>1189.75</v>
      </c>
      <c r="K9" s="109"/>
      <c r="M9" s="8">
        <v>4</v>
      </c>
      <c r="N9" s="106">
        <v>7.5</v>
      </c>
      <c r="O9" s="107"/>
      <c r="P9" s="2"/>
      <c r="R9" s="143" t="s">
        <v>623</v>
      </c>
      <c r="S9" s="144">
        <f>S6-S8</f>
        <v>1065.1666666666667</v>
      </c>
    </row>
    <row r="10" spans="1:19" x14ac:dyDescent="0.25">
      <c r="A10" s="2"/>
      <c r="C10" s="9" t="s">
        <v>14</v>
      </c>
      <c r="D10" s="11">
        <v>59.91</v>
      </c>
      <c r="E10" s="11">
        <v>7.4</v>
      </c>
      <c r="F10" s="11">
        <v>562</v>
      </c>
      <c r="G10" s="11">
        <v>535</v>
      </c>
      <c r="H10" s="11">
        <v>542</v>
      </c>
      <c r="I10" s="11">
        <v>568</v>
      </c>
      <c r="J10" s="108">
        <f t="shared" si="0"/>
        <v>551.75</v>
      </c>
      <c r="K10" s="109"/>
      <c r="M10" s="8">
        <v>5</v>
      </c>
      <c r="N10" s="106">
        <v>8.8000000000000007</v>
      </c>
      <c r="O10" s="107"/>
      <c r="P10" s="2"/>
      <c r="R10" s="143" t="s">
        <v>624</v>
      </c>
      <c r="S10" s="145">
        <f>S7-S8</f>
        <v>402.91666666666663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318</v>
      </c>
      <c r="G11" s="69">
        <v>288</v>
      </c>
      <c r="H11" s="69">
        <v>325</v>
      </c>
      <c r="I11" s="69">
        <v>279</v>
      </c>
      <c r="J11" s="108">
        <f t="shared" si="0"/>
        <v>302.5</v>
      </c>
      <c r="K11" s="109"/>
      <c r="M11" s="13">
        <v>6</v>
      </c>
      <c r="N11" s="110">
        <v>7.6</v>
      </c>
      <c r="O11" s="111"/>
      <c r="P11" s="2"/>
      <c r="R11" s="146" t="s">
        <v>625</v>
      </c>
      <c r="S11" s="147">
        <f>S9/S6</f>
        <v>0.86922815368922135</v>
      </c>
    </row>
    <row r="12" spans="1:19" x14ac:dyDescent="0.25">
      <c r="A12" s="2"/>
      <c r="C12" s="9" t="s">
        <v>16</v>
      </c>
      <c r="D12" s="11"/>
      <c r="E12" s="11"/>
      <c r="F12" s="11">
        <v>161</v>
      </c>
      <c r="G12" s="69">
        <v>168</v>
      </c>
      <c r="H12" s="69">
        <v>164</v>
      </c>
      <c r="I12" s="69">
        <v>162</v>
      </c>
      <c r="J12" s="108">
        <f t="shared" si="0"/>
        <v>163.75</v>
      </c>
      <c r="K12" s="109"/>
      <c r="P12" s="2"/>
      <c r="R12" s="146" t="s">
        <v>626</v>
      </c>
      <c r="S12" s="148">
        <f>S10/S7</f>
        <v>0.71544835750221958</v>
      </c>
    </row>
    <row r="13" spans="1:19" ht="15.75" thickBot="1" x14ac:dyDescent="0.3">
      <c r="A13" s="2"/>
      <c r="C13" s="15" t="s">
        <v>17</v>
      </c>
      <c r="D13" s="16">
        <v>60.98</v>
      </c>
      <c r="E13" s="16">
        <v>7.2</v>
      </c>
      <c r="F13" s="16">
        <v>148</v>
      </c>
      <c r="G13" s="16">
        <v>159</v>
      </c>
      <c r="H13" s="16">
        <v>150</v>
      </c>
      <c r="I13" s="16">
        <v>156</v>
      </c>
      <c r="J13" s="112">
        <f t="shared" si="0"/>
        <v>153.25</v>
      </c>
      <c r="K13" s="113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0" t="s">
        <v>19</v>
      </c>
      <c r="J15" s="100"/>
      <c r="K15" s="102"/>
      <c r="M15" s="120" t="s">
        <v>20</v>
      </c>
      <c r="N15" s="121"/>
      <c r="O15" s="104"/>
      <c r="P15" s="2"/>
    </row>
    <row r="16" spans="1:19" x14ac:dyDescent="0.25">
      <c r="A16" s="2"/>
      <c r="C16" s="22" t="s">
        <v>21</v>
      </c>
      <c r="D16" s="11">
        <v>11.24</v>
      </c>
      <c r="E16" s="11">
        <v>10.4</v>
      </c>
      <c r="F16" s="23">
        <v>1041</v>
      </c>
      <c r="G16" s="17"/>
      <c r="H16" s="24" t="s">
        <v>22</v>
      </c>
      <c r="I16" s="124">
        <v>5.12</v>
      </c>
      <c r="J16" s="124"/>
      <c r="K16" s="125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66.510000000000005</v>
      </c>
      <c r="E17" s="11"/>
      <c r="F17" s="23">
        <v>160</v>
      </c>
      <c r="G17" s="17"/>
      <c r="H17" s="28" t="s">
        <v>26</v>
      </c>
      <c r="I17" s="126">
        <v>4.88</v>
      </c>
      <c r="J17" s="126"/>
      <c r="K17" s="127"/>
      <c r="M17" s="29">
        <v>6.8</v>
      </c>
      <c r="N17" s="30">
        <v>75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66.430000000000007</v>
      </c>
      <c r="E19" s="11"/>
      <c r="F19" s="23">
        <v>157</v>
      </c>
      <c r="G19" s="17"/>
      <c r="H19" s="98" t="s">
        <v>29</v>
      </c>
      <c r="I19" s="100"/>
      <c r="J19" s="100"/>
      <c r="K19" s="102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72.27</v>
      </c>
      <c r="E20" s="11"/>
      <c r="F20" s="23">
        <v>154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73.7</v>
      </c>
      <c r="E21" s="11"/>
      <c r="F21" s="23">
        <v>2075</v>
      </c>
      <c r="G21" s="17"/>
      <c r="H21" s="114">
        <v>5</v>
      </c>
      <c r="I21" s="116">
        <v>308</v>
      </c>
      <c r="J21" s="116">
        <v>252</v>
      </c>
      <c r="K21" s="118">
        <f>((I21-J21)/I21)</f>
        <v>0.18181818181818182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76.349999999999994</v>
      </c>
      <c r="E22" s="11">
        <v>6.7</v>
      </c>
      <c r="F22" s="23">
        <v>464</v>
      </c>
      <c r="G22" s="17"/>
      <c r="H22" s="114"/>
      <c r="I22" s="116"/>
      <c r="J22" s="116"/>
      <c r="K22" s="118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471</v>
      </c>
      <c r="G23" s="17"/>
      <c r="H23" s="114"/>
      <c r="I23" s="116"/>
      <c r="J23" s="116"/>
      <c r="K23" s="118" t="e">
        <f>((I23-J23)/I23)</f>
        <v>#DIV/0!</v>
      </c>
      <c r="M23" s="120" t="s">
        <v>40</v>
      </c>
      <c r="N23" s="121"/>
      <c r="O23" s="104"/>
      <c r="P23" s="2"/>
    </row>
    <row r="24" spans="1:16" ht="15.75" thickBot="1" x14ac:dyDescent="0.3">
      <c r="A24" s="2"/>
      <c r="C24" s="22" t="s">
        <v>41</v>
      </c>
      <c r="D24" s="11">
        <v>78.44</v>
      </c>
      <c r="E24" s="11">
        <v>6.5</v>
      </c>
      <c r="F24" s="23">
        <v>792</v>
      </c>
      <c r="G24" s="17"/>
      <c r="H24" s="115"/>
      <c r="I24" s="117"/>
      <c r="J24" s="117"/>
      <c r="K24" s="119"/>
      <c r="M24" s="122" t="s">
        <v>42</v>
      </c>
      <c r="N24" s="123"/>
      <c r="O24" s="40">
        <f>(J9-J10)/J9</f>
        <v>0.53624711073754994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784</v>
      </c>
      <c r="G25" s="17"/>
      <c r="M25" s="122" t="s">
        <v>44</v>
      </c>
      <c r="N25" s="123"/>
      <c r="O25" s="40">
        <f>(J10-J11)/J10</f>
        <v>0.45174444947893067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0" t="s">
        <v>45</v>
      </c>
      <c r="I26" s="121"/>
      <c r="J26" s="121"/>
      <c r="K26" s="104"/>
      <c r="M26" s="122" t="s">
        <v>46</v>
      </c>
      <c r="N26" s="123"/>
      <c r="O26" s="40">
        <f>(J11-J12)/J11</f>
        <v>0.45867768595041325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1" t="s">
        <v>52</v>
      </c>
      <c r="N27" s="132"/>
      <c r="O27" s="68">
        <f>(J12-J13)/J12</f>
        <v>6.4122137404580157E-2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91.44</v>
      </c>
      <c r="E28" s="36"/>
      <c r="F28" s="37"/>
      <c r="G28" s="49"/>
      <c r="H28" s="50" t="s">
        <v>22</v>
      </c>
      <c r="I28" s="36">
        <v>576</v>
      </c>
      <c r="J28" s="36">
        <v>532</v>
      </c>
      <c r="K28" s="37">
        <f>I28-J28</f>
        <v>44</v>
      </c>
      <c r="M28" s="133" t="s">
        <v>54</v>
      </c>
      <c r="N28" s="134"/>
      <c r="O28" s="51">
        <f>(J9-J13)/J9</f>
        <v>0.8711914267703299</v>
      </c>
      <c r="P28" s="2"/>
    </row>
    <row r="29" spans="1:16" ht="15.75" thickBot="1" x14ac:dyDescent="0.3">
      <c r="A29" s="2"/>
      <c r="B29" s="44"/>
      <c r="C29" s="48" t="s">
        <v>55</v>
      </c>
      <c r="D29" s="36">
        <v>72.45</v>
      </c>
      <c r="E29" s="36">
        <v>68.290000000000006</v>
      </c>
      <c r="F29" s="37">
        <v>94.27</v>
      </c>
      <c r="G29" s="52">
        <v>5.0999999999999996</v>
      </c>
      <c r="H29" s="29" t="s">
        <v>26</v>
      </c>
      <c r="I29" s="38">
        <v>157</v>
      </c>
      <c r="J29" s="38">
        <v>128</v>
      </c>
      <c r="K29" s="37">
        <f t="shared" ref="K29" si="1">I29-J29</f>
        <v>29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82.65</v>
      </c>
      <c r="E30" s="36">
        <v>66.36</v>
      </c>
      <c r="F30" s="37">
        <v>80.290000000000006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77.849999999999994</v>
      </c>
      <c r="E31" s="36">
        <v>54.79</v>
      </c>
      <c r="F31" s="37">
        <v>70.37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53.55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91.48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8" t="s">
        <v>594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2"/>
    </row>
    <row r="41" spans="1:16" x14ac:dyDescent="0.25">
      <c r="A41" s="2"/>
      <c r="C41" s="128" t="s">
        <v>595</v>
      </c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2"/>
    </row>
    <row r="42" spans="1:16" x14ac:dyDescent="0.25">
      <c r="A42" s="2"/>
      <c r="C42" s="128" t="s">
        <v>596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2"/>
    </row>
    <row r="43" spans="1:16" x14ac:dyDescent="0.25">
      <c r="A43" s="2"/>
      <c r="C43" s="128" t="s">
        <v>597</v>
      </c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2"/>
    </row>
    <row r="44" spans="1:16" x14ac:dyDescent="0.25">
      <c r="A44" s="2"/>
      <c r="C44" s="128" t="s">
        <v>598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2"/>
    </row>
    <row r="45" spans="1:16" x14ac:dyDescent="0.25">
      <c r="A45" s="2"/>
      <c r="C45" s="128" t="s">
        <v>599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2"/>
    </row>
    <row r="46" spans="1:16" x14ac:dyDescent="0.25">
      <c r="A46" s="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2"/>
    </row>
    <row r="47" spans="1:16" x14ac:dyDescent="0.25">
      <c r="A47" s="2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2"/>
    </row>
    <row r="48" spans="1:16" x14ac:dyDescent="0.25">
      <c r="A48" s="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/>
      <c r="P48" s="2"/>
    </row>
    <row r="49" spans="1:16" x14ac:dyDescent="0.25">
      <c r="A49" s="2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2"/>
    </row>
    <row r="50" spans="1:16" ht="15" customHeight="1" x14ac:dyDescent="0.25">
      <c r="A50" s="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2"/>
    </row>
    <row r="51" spans="1:16" x14ac:dyDescent="0.25">
      <c r="A51" s="2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2"/>
    </row>
    <row r="52" spans="1:16" x14ac:dyDescent="0.25">
      <c r="A52" s="2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2"/>
    </row>
    <row r="53" spans="1:16" x14ac:dyDescent="0.25">
      <c r="A53" s="2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8" t="s">
        <v>1</v>
      </c>
      <c r="D62" s="100" t="s">
        <v>2</v>
      </c>
      <c r="E62" s="100" t="s">
        <v>3</v>
      </c>
      <c r="F62" s="100" t="s">
        <v>4</v>
      </c>
      <c r="G62" s="100"/>
      <c r="H62" s="100"/>
      <c r="I62" s="100"/>
      <c r="J62" s="100"/>
      <c r="K62" s="102"/>
      <c r="M62" s="6" t="s">
        <v>5</v>
      </c>
      <c r="N62" s="103" t="s">
        <v>3</v>
      </c>
      <c r="O62" s="104"/>
      <c r="P62" s="2"/>
    </row>
    <row r="63" spans="1:16" x14ac:dyDescent="0.25">
      <c r="A63" s="2"/>
      <c r="C63" s="99"/>
      <c r="D63" s="101"/>
      <c r="E63" s="101"/>
      <c r="F63" s="7" t="s">
        <v>6</v>
      </c>
      <c r="G63" s="7" t="s">
        <v>7</v>
      </c>
      <c r="H63" s="7" t="s">
        <v>8</v>
      </c>
      <c r="I63" s="7" t="s">
        <v>9</v>
      </c>
      <c r="J63" s="101" t="s">
        <v>10</v>
      </c>
      <c r="K63" s="105"/>
      <c r="M63" s="8">
        <v>1</v>
      </c>
      <c r="N63" s="106"/>
      <c r="O63" s="107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1460</v>
      </c>
      <c r="G64" s="12"/>
      <c r="H64" s="12"/>
      <c r="I64" s="12"/>
      <c r="J64" s="108">
        <f>AVERAGE(F64:I64)</f>
        <v>1460</v>
      </c>
      <c r="K64" s="109"/>
      <c r="M64" s="8">
        <v>2</v>
      </c>
      <c r="N64" s="106">
        <v>8.1999999999999993</v>
      </c>
      <c r="O64" s="107"/>
      <c r="P64" s="2"/>
    </row>
    <row r="65" spans="1:16" x14ac:dyDescent="0.25">
      <c r="A65" s="2"/>
      <c r="C65" s="9" t="s">
        <v>12</v>
      </c>
      <c r="D65" s="10"/>
      <c r="E65" s="10"/>
      <c r="F65" s="11">
        <v>689</v>
      </c>
      <c r="G65" s="12"/>
      <c r="H65" s="12"/>
      <c r="I65" s="12"/>
      <c r="J65" s="108">
        <f t="shared" ref="J65:J70" si="2">AVERAGE(F65:I65)</f>
        <v>689</v>
      </c>
      <c r="K65" s="109"/>
      <c r="M65" s="8">
        <v>3</v>
      </c>
      <c r="N65" s="106">
        <v>7.6</v>
      </c>
      <c r="O65" s="107"/>
      <c r="P65" s="2"/>
    </row>
    <row r="66" spans="1:16" ht="15" customHeight="1" x14ac:dyDescent="0.25">
      <c r="A66" s="2"/>
      <c r="C66" s="9" t="s">
        <v>13</v>
      </c>
      <c r="D66" s="11">
        <v>62.52</v>
      </c>
      <c r="E66" s="11">
        <v>7.5</v>
      </c>
      <c r="F66" s="11">
        <v>1330</v>
      </c>
      <c r="G66" s="11">
        <v>1296</v>
      </c>
      <c r="H66" s="11">
        <v>1235</v>
      </c>
      <c r="I66" s="11">
        <v>1197</v>
      </c>
      <c r="J66" s="108">
        <f t="shared" si="2"/>
        <v>1264.5</v>
      </c>
      <c r="K66" s="109"/>
      <c r="M66" s="8">
        <v>4</v>
      </c>
      <c r="N66" s="106">
        <v>6.8</v>
      </c>
      <c r="O66" s="107"/>
      <c r="P66" s="2"/>
    </row>
    <row r="67" spans="1:16" ht="15" customHeight="1" x14ac:dyDescent="0.25">
      <c r="A67" s="2"/>
      <c r="C67" s="9" t="s">
        <v>14</v>
      </c>
      <c r="D67" s="11">
        <v>62.18</v>
      </c>
      <c r="E67" s="11">
        <v>7.4</v>
      </c>
      <c r="F67" s="11">
        <v>568</v>
      </c>
      <c r="G67" s="11">
        <v>542</v>
      </c>
      <c r="H67" s="11">
        <v>533</v>
      </c>
      <c r="I67" s="11">
        <v>564</v>
      </c>
      <c r="J67" s="108">
        <f t="shared" si="2"/>
        <v>551.75</v>
      </c>
      <c r="K67" s="109"/>
      <c r="M67" s="8">
        <v>5</v>
      </c>
      <c r="N67" s="106">
        <v>8.6999999999999993</v>
      </c>
      <c r="O67" s="107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291</v>
      </c>
      <c r="G68" s="69">
        <v>288</v>
      </c>
      <c r="H68" s="69">
        <v>282</v>
      </c>
      <c r="I68" s="69">
        <v>267</v>
      </c>
      <c r="J68" s="108">
        <f t="shared" si="2"/>
        <v>282</v>
      </c>
      <c r="K68" s="109"/>
      <c r="M68" s="13">
        <v>6</v>
      </c>
      <c r="N68" s="110">
        <v>7.2</v>
      </c>
      <c r="O68" s="111"/>
      <c r="P68" s="2"/>
    </row>
    <row r="69" spans="1:16" x14ac:dyDescent="0.25">
      <c r="A69" s="2"/>
      <c r="C69" s="9" t="s">
        <v>16</v>
      </c>
      <c r="D69" s="11"/>
      <c r="E69" s="11"/>
      <c r="F69" s="11">
        <v>159</v>
      </c>
      <c r="G69" s="69">
        <v>153</v>
      </c>
      <c r="H69" s="69">
        <v>155</v>
      </c>
      <c r="I69" s="69">
        <v>158</v>
      </c>
      <c r="J69" s="108">
        <f t="shared" si="2"/>
        <v>156.25</v>
      </c>
      <c r="K69" s="109"/>
      <c r="P69" s="2"/>
    </row>
    <row r="70" spans="1:16" ht="15.75" thickBot="1" x14ac:dyDescent="0.3">
      <c r="A70" s="2"/>
      <c r="C70" s="15" t="s">
        <v>17</v>
      </c>
      <c r="D70" s="16">
        <v>62.2</v>
      </c>
      <c r="E70" s="16">
        <v>7.1</v>
      </c>
      <c r="F70" s="16">
        <v>169</v>
      </c>
      <c r="G70" s="16">
        <v>156</v>
      </c>
      <c r="H70" s="16">
        <v>153</v>
      </c>
      <c r="I70" s="16">
        <v>160</v>
      </c>
      <c r="J70" s="112">
        <f t="shared" si="2"/>
        <v>159.5</v>
      </c>
      <c r="K70" s="113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0" t="s">
        <v>19</v>
      </c>
      <c r="J72" s="100"/>
      <c r="K72" s="102"/>
      <c r="M72" s="120" t="s">
        <v>20</v>
      </c>
      <c r="N72" s="121"/>
      <c r="O72" s="104"/>
      <c r="P72" s="2"/>
    </row>
    <row r="73" spans="1:16" ht="15" customHeight="1" x14ac:dyDescent="0.25">
      <c r="A73" s="2"/>
      <c r="C73" s="22" t="s">
        <v>21</v>
      </c>
      <c r="D73" s="11">
        <v>16.59</v>
      </c>
      <c r="E73" s="11">
        <v>10.3</v>
      </c>
      <c r="F73" s="23">
        <v>937</v>
      </c>
      <c r="G73" s="17"/>
      <c r="H73" s="24" t="s">
        <v>22</v>
      </c>
      <c r="I73" s="124">
        <v>6.08</v>
      </c>
      <c r="J73" s="124"/>
      <c r="K73" s="125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70.28</v>
      </c>
      <c r="E74" s="11"/>
      <c r="F74" s="23">
        <v>166</v>
      </c>
      <c r="G74" s="17"/>
      <c r="H74" s="28" t="s">
        <v>26</v>
      </c>
      <c r="I74" s="126">
        <v>5.77</v>
      </c>
      <c r="J74" s="126"/>
      <c r="K74" s="127"/>
      <c r="M74" s="29">
        <v>7</v>
      </c>
      <c r="N74" s="30">
        <v>166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66.84</v>
      </c>
      <c r="E76" s="11"/>
      <c r="F76" s="23">
        <v>162</v>
      </c>
      <c r="G76" s="17"/>
      <c r="H76" s="98" t="s">
        <v>29</v>
      </c>
      <c r="I76" s="100"/>
      <c r="J76" s="100"/>
      <c r="K76" s="102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72.03</v>
      </c>
      <c r="E77" s="11"/>
      <c r="F77" s="23">
        <v>159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72.92</v>
      </c>
      <c r="E78" s="11"/>
      <c r="F78" s="23">
        <v>1886</v>
      </c>
      <c r="G78" s="17"/>
      <c r="H78" s="114">
        <v>1</v>
      </c>
      <c r="I78" s="116">
        <v>570</v>
      </c>
      <c r="J78" s="116">
        <v>461</v>
      </c>
      <c r="K78" s="118">
        <f>((I78-J78)/I78)</f>
        <v>0.19122807017543861</v>
      </c>
      <c r="M78" s="13">
        <v>2</v>
      </c>
      <c r="N78" s="38">
        <v>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76.290000000000006</v>
      </c>
      <c r="E79" s="11">
        <v>6.7</v>
      </c>
      <c r="F79" s="23">
        <v>471</v>
      </c>
      <c r="G79" s="17"/>
      <c r="H79" s="114"/>
      <c r="I79" s="116"/>
      <c r="J79" s="116"/>
      <c r="K79" s="118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455</v>
      </c>
      <c r="G80" s="17"/>
      <c r="H80" s="114">
        <v>13</v>
      </c>
      <c r="I80" s="116">
        <v>302</v>
      </c>
      <c r="J80" s="116">
        <v>158</v>
      </c>
      <c r="K80" s="118">
        <f>((I80-J80)/I80)</f>
        <v>0.47682119205298013</v>
      </c>
      <c r="M80" s="120" t="s">
        <v>40</v>
      </c>
      <c r="N80" s="121"/>
      <c r="O80" s="104"/>
      <c r="P80" s="2"/>
    </row>
    <row r="81" spans="1:16" ht="15.75" thickBot="1" x14ac:dyDescent="0.3">
      <c r="A81" s="2"/>
      <c r="C81" s="22" t="s">
        <v>41</v>
      </c>
      <c r="D81" s="11">
        <v>77.44</v>
      </c>
      <c r="E81" s="11">
        <v>6.4</v>
      </c>
      <c r="F81" s="23">
        <v>725</v>
      </c>
      <c r="G81" s="17"/>
      <c r="H81" s="115"/>
      <c r="I81" s="117"/>
      <c r="J81" s="117"/>
      <c r="K81" s="119"/>
      <c r="M81" s="122" t="s">
        <v>42</v>
      </c>
      <c r="N81" s="123"/>
      <c r="O81" s="40">
        <f>(J66-J67)/J66</f>
        <v>0.56366152629497823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678</v>
      </c>
      <c r="G82" s="17"/>
      <c r="M82" s="122" t="s">
        <v>44</v>
      </c>
      <c r="N82" s="123"/>
      <c r="O82" s="40">
        <f>(J67-J68)/J67</f>
        <v>0.48889895786135024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0" t="s">
        <v>45</v>
      </c>
      <c r="I83" s="121"/>
      <c r="J83" s="121"/>
      <c r="K83" s="104"/>
      <c r="M83" s="122" t="s">
        <v>46</v>
      </c>
      <c r="N83" s="123"/>
      <c r="O83" s="40">
        <f>(J68-J69)/J68</f>
        <v>0.44592198581560283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1" t="s">
        <v>52</v>
      </c>
      <c r="N84" s="132"/>
      <c r="O84" s="68">
        <f>(J69-J70)/J69</f>
        <v>-2.0799999999999999E-2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22</v>
      </c>
      <c r="I85" s="36">
        <v>363</v>
      </c>
      <c r="J85" s="36">
        <v>308</v>
      </c>
      <c r="K85" s="37">
        <f>I85-J85</f>
        <v>55</v>
      </c>
      <c r="M85" s="133" t="s">
        <v>54</v>
      </c>
      <c r="N85" s="134"/>
      <c r="O85" s="51">
        <f>(J66-J70)/J66</f>
        <v>0.87386318703044685</v>
      </c>
      <c r="P85" s="2"/>
    </row>
    <row r="86" spans="1:16" ht="15.75" thickBot="1" x14ac:dyDescent="0.3">
      <c r="A86" s="2"/>
      <c r="B86" s="44"/>
      <c r="C86" s="48" t="s">
        <v>55</v>
      </c>
      <c r="D86" s="36">
        <v>72.45</v>
      </c>
      <c r="E86" s="36">
        <v>67.55</v>
      </c>
      <c r="F86" s="37">
        <v>93.24</v>
      </c>
      <c r="G86" s="52">
        <v>5.3</v>
      </c>
      <c r="H86" s="29" t="s">
        <v>26</v>
      </c>
      <c r="I86" s="38">
        <v>219</v>
      </c>
      <c r="J86" s="38">
        <v>204</v>
      </c>
      <c r="K86" s="37">
        <f t="shared" ref="K86" si="3">I86-J86</f>
        <v>15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78.75</v>
      </c>
      <c r="E87" s="36">
        <v>64.319999999999993</v>
      </c>
      <c r="F87" s="37">
        <v>81.67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77.45</v>
      </c>
      <c r="E88" s="36">
        <v>54.85</v>
      </c>
      <c r="F88" s="37">
        <v>70.819999999999993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52.35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66"/>
      <c r="C97" s="128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2"/>
    </row>
    <row r="98" spans="1:16" ht="15" customHeight="1" x14ac:dyDescent="0.25">
      <c r="A98" s="2"/>
      <c r="C98" s="128" t="s">
        <v>601</v>
      </c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2"/>
    </row>
    <row r="99" spans="1:16" ht="15" customHeight="1" x14ac:dyDescent="0.25">
      <c r="A99" s="2"/>
      <c r="C99" s="128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2"/>
    </row>
    <row r="100" spans="1:16" ht="15.75" customHeight="1" x14ac:dyDescent="0.25">
      <c r="A100" s="2"/>
      <c r="C100" s="128" t="s">
        <v>602</v>
      </c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30"/>
      <c r="P100" s="2"/>
    </row>
    <row r="101" spans="1:16" x14ac:dyDescent="0.25">
      <c r="A101" s="2"/>
      <c r="C101" s="128" t="s">
        <v>605</v>
      </c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2"/>
    </row>
    <row r="102" spans="1:16" x14ac:dyDescent="0.25">
      <c r="A102" s="2"/>
      <c r="C102" s="128" t="s">
        <v>603</v>
      </c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30"/>
      <c r="P102" s="2"/>
    </row>
    <row r="103" spans="1:16" x14ac:dyDescent="0.25">
      <c r="A103" s="2"/>
      <c r="C103" s="128" t="s">
        <v>604</v>
      </c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2"/>
    </row>
    <row r="104" spans="1:16" x14ac:dyDescent="0.25">
      <c r="A104" s="2"/>
      <c r="C104" s="128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30"/>
      <c r="P104" s="2"/>
    </row>
    <row r="105" spans="1:16" x14ac:dyDescent="0.25">
      <c r="A105" s="2"/>
      <c r="C105" s="128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2"/>
    </row>
    <row r="106" spans="1:16" x14ac:dyDescent="0.25">
      <c r="A106" s="2"/>
      <c r="C106" s="128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30"/>
      <c r="P106" s="2"/>
    </row>
    <row r="107" spans="1:16" x14ac:dyDescent="0.25">
      <c r="A107" s="2"/>
      <c r="C107" s="128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2"/>
    </row>
    <row r="108" spans="1:16" x14ac:dyDescent="0.25">
      <c r="A108" s="2"/>
      <c r="C108" s="128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30"/>
      <c r="P108" s="2"/>
    </row>
    <row r="109" spans="1:16" x14ac:dyDescent="0.25">
      <c r="A109" s="2"/>
      <c r="C109" s="128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2"/>
    </row>
    <row r="110" spans="1:16" x14ac:dyDescent="0.25">
      <c r="A110" s="2"/>
      <c r="C110" s="135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8" t="s">
        <v>1</v>
      </c>
      <c r="D117" s="100" t="s">
        <v>2</v>
      </c>
      <c r="E117" s="100" t="s">
        <v>3</v>
      </c>
      <c r="F117" s="100" t="s">
        <v>4</v>
      </c>
      <c r="G117" s="100"/>
      <c r="H117" s="100"/>
      <c r="I117" s="100"/>
      <c r="J117" s="100"/>
      <c r="K117" s="102"/>
      <c r="M117" s="6" t="s">
        <v>5</v>
      </c>
      <c r="N117" s="103" t="s">
        <v>3</v>
      </c>
      <c r="O117" s="104"/>
      <c r="P117" s="2"/>
    </row>
    <row r="118" spans="1:16" x14ac:dyDescent="0.25">
      <c r="A118" s="2"/>
      <c r="C118" s="99"/>
      <c r="D118" s="101"/>
      <c r="E118" s="101"/>
      <c r="F118" s="7" t="s">
        <v>6</v>
      </c>
      <c r="G118" s="7" t="s">
        <v>7</v>
      </c>
      <c r="H118" s="7" t="s">
        <v>8</v>
      </c>
      <c r="I118" s="7" t="s">
        <v>9</v>
      </c>
      <c r="J118" s="101" t="s">
        <v>10</v>
      </c>
      <c r="K118" s="105"/>
      <c r="M118" s="8">
        <v>1</v>
      </c>
      <c r="N118" s="106"/>
      <c r="O118" s="107"/>
      <c r="P118" s="2"/>
    </row>
    <row r="119" spans="1:16" x14ac:dyDescent="0.25">
      <c r="A119" s="2"/>
      <c r="C119" s="9" t="s">
        <v>11</v>
      </c>
      <c r="D119" s="10"/>
      <c r="E119" s="10"/>
      <c r="F119" s="11">
        <v>1506</v>
      </c>
      <c r="G119" s="12"/>
      <c r="H119" s="12"/>
      <c r="I119" s="12"/>
      <c r="J119" s="108">
        <f>AVERAGE(F119:I119)</f>
        <v>1506</v>
      </c>
      <c r="K119" s="109"/>
      <c r="M119" s="8">
        <v>2</v>
      </c>
      <c r="N119" s="106">
        <v>8.1999999999999993</v>
      </c>
      <c r="O119" s="107"/>
      <c r="P119" s="2"/>
    </row>
    <row r="120" spans="1:16" x14ac:dyDescent="0.25">
      <c r="A120" s="2"/>
      <c r="C120" s="9" t="s">
        <v>12</v>
      </c>
      <c r="D120" s="10"/>
      <c r="E120" s="10"/>
      <c r="F120" s="11">
        <v>709</v>
      </c>
      <c r="G120" s="12"/>
      <c r="H120" s="12"/>
      <c r="I120" s="12"/>
      <c r="J120" s="108">
        <f t="shared" ref="J120:J125" si="4">AVERAGE(F120:I120)</f>
        <v>709</v>
      </c>
      <c r="K120" s="109"/>
      <c r="M120" s="8">
        <v>3</v>
      </c>
      <c r="N120" s="106">
        <v>7.9</v>
      </c>
      <c r="O120" s="107"/>
      <c r="P120" s="2"/>
    </row>
    <row r="121" spans="1:16" x14ac:dyDescent="0.25">
      <c r="A121" s="2"/>
      <c r="C121" s="9" t="s">
        <v>13</v>
      </c>
      <c r="D121" s="11">
        <v>65.12</v>
      </c>
      <c r="E121" s="11">
        <v>8.1</v>
      </c>
      <c r="F121" s="11">
        <v>1233</v>
      </c>
      <c r="G121" s="11">
        <v>1246</v>
      </c>
      <c r="H121" s="11">
        <v>1222</v>
      </c>
      <c r="I121" s="11">
        <v>1187</v>
      </c>
      <c r="J121" s="108">
        <f t="shared" si="4"/>
        <v>1222</v>
      </c>
      <c r="K121" s="109"/>
      <c r="M121" s="8">
        <v>4</v>
      </c>
      <c r="N121" s="106">
        <v>7.6</v>
      </c>
      <c r="O121" s="107"/>
      <c r="P121" s="2"/>
    </row>
    <row r="122" spans="1:16" x14ac:dyDescent="0.25">
      <c r="A122" s="2"/>
      <c r="C122" s="9" t="s">
        <v>14</v>
      </c>
      <c r="D122" s="11">
        <v>60.14</v>
      </c>
      <c r="E122" s="11">
        <v>8</v>
      </c>
      <c r="F122" s="11">
        <v>591</v>
      </c>
      <c r="G122" s="11">
        <v>601</v>
      </c>
      <c r="H122" s="11">
        <v>577</v>
      </c>
      <c r="I122" s="11">
        <v>575</v>
      </c>
      <c r="J122" s="108">
        <f t="shared" si="4"/>
        <v>586</v>
      </c>
      <c r="K122" s="109"/>
      <c r="M122" s="8">
        <v>5</v>
      </c>
      <c r="N122" s="106">
        <v>8</v>
      </c>
      <c r="O122" s="107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349</v>
      </c>
      <c r="G123" s="69">
        <v>352</v>
      </c>
      <c r="H123" s="69">
        <v>341</v>
      </c>
      <c r="I123" s="69">
        <v>344</v>
      </c>
      <c r="J123" s="108">
        <f t="shared" si="4"/>
        <v>346.5</v>
      </c>
      <c r="K123" s="109"/>
      <c r="M123" s="13">
        <v>6</v>
      </c>
      <c r="N123" s="110">
        <v>7.5</v>
      </c>
      <c r="O123" s="111"/>
      <c r="P123" s="2"/>
    </row>
    <row r="124" spans="1:16" x14ac:dyDescent="0.25">
      <c r="A124" s="2"/>
      <c r="C124" s="9" t="s">
        <v>16</v>
      </c>
      <c r="D124" s="11"/>
      <c r="E124" s="11"/>
      <c r="F124" s="11">
        <v>159</v>
      </c>
      <c r="G124" s="69">
        <v>179</v>
      </c>
      <c r="H124" s="69">
        <v>160</v>
      </c>
      <c r="I124" s="69">
        <v>159</v>
      </c>
      <c r="J124" s="108">
        <f t="shared" si="4"/>
        <v>164.25</v>
      </c>
      <c r="K124" s="109"/>
      <c r="P124" s="2"/>
    </row>
    <row r="125" spans="1:16" ht="15.75" thickBot="1" x14ac:dyDescent="0.3">
      <c r="A125" s="2"/>
      <c r="C125" s="15" t="s">
        <v>17</v>
      </c>
      <c r="D125" s="16">
        <v>61.62</v>
      </c>
      <c r="E125" s="16">
        <v>7.2</v>
      </c>
      <c r="F125" s="16">
        <v>168</v>
      </c>
      <c r="G125" s="16">
        <v>171</v>
      </c>
      <c r="H125" s="16">
        <v>168</v>
      </c>
      <c r="I125" s="16">
        <v>165</v>
      </c>
      <c r="J125" s="112">
        <f t="shared" si="4"/>
        <v>168</v>
      </c>
      <c r="K125" s="113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0" t="s">
        <v>19</v>
      </c>
      <c r="J127" s="100"/>
      <c r="K127" s="102"/>
      <c r="M127" s="120" t="s">
        <v>20</v>
      </c>
      <c r="N127" s="121"/>
      <c r="O127" s="104"/>
      <c r="P127" s="2"/>
    </row>
    <row r="128" spans="1:16" x14ac:dyDescent="0.25">
      <c r="A128" s="2"/>
      <c r="C128" s="22" t="s">
        <v>21</v>
      </c>
      <c r="D128" s="11">
        <v>19.71</v>
      </c>
      <c r="E128" s="11">
        <v>10.6</v>
      </c>
      <c r="F128" s="23">
        <v>1362</v>
      </c>
      <c r="G128" s="17"/>
      <c r="H128" s="24" t="s">
        <v>22</v>
      </c>
      <c r="I128" s="124">
        <v>5.38</v>
      </c>
      <c r="J128" s="124"/>
      <c r="K128" s="125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68.12</v>
      </c>
      <c r="E129" s="11"/>
      <c r="F129" s="23">
        <v>171</v>
      </c>
      <c r="G129" s="17"/>
      <c r="H129" s="28" t="s">
        <v>26</v>
      </c>
      <c r="I129" s="126">
        <v>4.82</v>
      </c>
      <c r="J129" s="126"/>
      <c r="K129" s="127"/>
      <c r="M129" s="29">
        <v>6.8</v>
      </c>
      <c r="N129" s="30">
        <v>66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64.09</v>
      </c>
      <c r="E131" s="11"/>
      <c r="F131" s="23">
        <v>152</v>
      </c>
      <c r="G131" s="17"/>
      <c r="H131" s="98" t="s">
        <v>29</v>
      </c>
      <c r="I131" s="100"/>
      <c r="J131" s="100"/>
      <c r="K131" s="102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69.040000000000006</v>
      </c>
      <c r="E132" s="11"/>
      <c r="F132" s="23">
        <v>166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5.2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74.61</v>
      </c>
      <c r="E133" s="11"/>
      <c r="F133" s="23">
        <v>1905</v>
      </c>
      <c r="G133" s="17"/>
      <c r="H133" s="114">
        <v>2</v>
      </c>
      <c r="I133" s="116">
        <v>546</v>
      </c>
      <c r="J133" s="116">
        <v>410</v>
      </c>
      <c r="K133" s="118">
        <f>((I133-J133)/I133)</f>
        <v>0.24908424908424909</v>
      </c>
      <c r="M133" s="13">
        <v>2</v>
      </c>
      <c r="N133" s="38">
        <v>5.0999999999999996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77.03</v>
      </c>
      <c r="E134" s="11">
        <v>6.7</v>
      </c>
      <c r="F134" s="23">
        <v>388</v>
      </c>
      <c r="G134" s="17"/>
      <c r="H134" s="114"/>
      <c r="I134" s="116"/>
      <c r="J134" s="116"/>
      <c r="K134" s="118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380</v>
      </c>
      <c r="G135" s="17"/>
      <c r="H135" s="114">
        <v>7</v>
      </c>
      <c r="I135" s="116">
        <v>371</v>
      </c>
      <c r="J135" s="116">
        <v>110</v>
      </c>
      <c r="K135" s="118">
        <f>((I135-J135)/I135)</f>
        <v>0.70350404312668469</v>
      </c>
      <c r="M135" s="120" t="s">
        <v>40</v>
      </c>
      <c r="N135" s="121"/>
      <c r="O135" s="104"/>
      <c r="P135" s="2"/>
    </row>
    <row r="136" spans="1:16" ht="15.75" thickBot="1" x14ac:dyDescent="0.3">
      <c r="A136" s="2"/>
      <c r="C136" s="22" t="s">
        <v>41</v>
      </c>
      <c r="D136" s="11">
        <v>79.17</v>
      </c>
      <c r="E136" s="11">
        <v>6.4</v>
      </c>
      <c r="F136" s="23">
        <v>856</v>
      </c>
      <c r="G136" s="17"/>
      <c r="H136" s="115"/>
      <c r="I136" s="117"/>
      <c r="J136" s="117"/>
      <c r="K136" s="119"/>
      <c r="M136" s="122" t="s">
        <v>42</v>
      </c>
      <c r="N136" s="123"/>
      <c r="O136" s="40">
        <f>(J121-J122)/J121</f>
        <v>0.52045826513911619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844</v>
      </c>
      <c r="G137" s="17"/>
      <c r="M137" s="122" t="s">
        <v>44</v>
      </c>
      <c r="N137" s="123"/>
      <c r="O137" s="40">
        <f>(J122-J123)/J122</f>
        <v>0.40870307167235492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0" t="s">
        <v>45</v>
      </c>
      <c r="I138" s="121"/>
      <c r="J138" s="121"/>
      <c r="K138" s="104"/>
      <c r="M138" s="122" t="s">
        <v>46</v>
      </c>
      <c r="N138" s="123"/>
      <c r="O138" s="40">
        <f>(J123-J124)/J123</f>
        <v>0.52597402597402598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1" t="s">
        <v>52</v>
      </c>
      <c r="N139" s="132"/>
      <c r="O139" s="68">
        <f>(J124-J125)/J124</f>
        <v>-2.2831050228310501E-2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91.08</v>
      </c>
      <c r="E140" s="36"/>
      <c r="F140" s="37"/>
      <c r="G140" s="49"/>
      <c r="H140" s="50" t="s">
        <v>22</v>
      </c>
      <c r="I140" s="36">
        <v>721</v>
      </c>
      <c r="J140" s="36">
        <v>629</v>
      </c>
      <c r="K140" s="37">
        <f>I140-J140</f>
        <v>92</v>
      </c>
      <c r="M140" s="133" t="s">
        <v>54</v>
      </c>
      <c r="N140" s="134"/>
      <c r="O140" s="51">
        <f>(J121-J125)/J121</f>
        <v>0.86252045826513912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72.849999999999994</v>
      </c>
      <c r="E141" s="36">
        <v>68.59</v>
      </c>
      <c r="F141" s="37">
        <v>94.16</v>
      </c>
      <c r="G141" s="52">
        <v>5.3</v>
      </c>
      <c r="H141" s="29" t="s">
        <v>26</v>
      </c>
      <c r="I141" s="38">
        <v>222</v>
      </c>
      <c r="J141" s="38">
        <v>200</v>
      </c>
      <c r="K141" s="37">
        <f t="shared" ref="K141" si="5">I141-J141</f>
        <v>22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78.05</v>
      </c>
      <c r="E142" s="36">
        <v>65.900000000000006</v>
      </c>
      <c r="F142" s="37">
        <v>84.44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71.95</v>
      </c>
      <c r="E143" s="36">
        <v>52.09</v>
      </c>
      <c r="F143" s="37">
        <v>72.41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56.16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66"/>
      <c r="C152" s="128" t="s">
        <v>606</v>
      </c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30"/>
      <c r="P152" s="2"/>
    </row>
    <row r="153" spans="1:16" x14ac:dyDescent="0.25">
      <c r="A153" s="2"/>
      <c r="C153" s="128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2"/>
    </row>
    <row r="154" spans="1:16" x14ac:dyDescent="0.25">
      <c r="A154" s="2"/>
      <c r="C154" s="128" t="s">
        <v>609</v>
      </c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30"/>
      <c r="P154" s="2"/>
    </row>
    <row r="155" spans="1:16" x14ac:dyDescent="0.25">
      <c r="A155" s="2"/>
      <c r="C155" s="128" t="s">
        <v>610</v>
      </c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2"/>
    </row>
    <row r="156" spans="1:16" x14ac:dyDescent="0.25">
      <c r="A156" s="2"/>
      <c r="C156" s="128" t="s">
        <v>607</v>
      </c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30"/>
      <c r="P156" s="2"/>
    </row>
    <row r="157" spans="1:16" x14ac:dyDescent="0.25">
      <c r="A157" s="2"/>
      <c r="C157" s="128" t="s">
        <v>608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2"/>
    </row>
    <row r="158" spans="1:16" x14ac:dyDescent="0.25">
      <c r="A158" s="2"/>
      <c r="C158" s="128" t="s">
        <v>611</v>
      </c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30"/>
      <c r="P158" s="2"/>
    </row>
    <row r="159" spans="1:16" x14ac:dyDescent="0.25">
      <c r="A159" s="2"/>
      <c r="C159" s="128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2"/>
    </row>
    <row r="160" spans="1:16" x14ac:dyDescent="0.25">
      <c r="A160" s="2"/>
      <c r="C160" s="128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30"/>
      <c r="P160" s="2"/>
    </row>
    <row r="161" spans="1:16" x14ac:dyDescent="0.25">
      <c r="A161" s="2"/>
      <c r="C161" s="128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2"/>
    </row>
    <row r="162" spans="1:16" x14ac:dyDescent="0.25">
      <c r="A162" s="2"/>
      <c r="C162" s="128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  <c r="P162" s="2"/>
    </row>
    <row r="163" spans="1:16" x14ac:dyDescent="0.25">
      <c r="A163" s="2"/>
      <c r="C163" s="128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2"/>
    </row>
    <row r="164" spans="1:16" x14ac:dyDescent="0.25">
      <c r="A164" s="2"/>
      <c r="C164" s="128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30"/>
      <c r="P164" s="2"/>
    </row>
    <row r="165" spans="1:16" x14ac:dyDescent="0.25">
      <c r="A165" s="2"/>
      <c r="C165" s="135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6">IFERROR((AVERAGE(E34,E91,E146))," ")</f>
        <v xml:space="preserve"> </v>
      </c>
      <c r="F169" s="36" t="str">
        <f t="shared" si="6"/>
        <v xml:space="preserve"> </v>
      </c>
    </row>
    <row r="170" spans="1:16" hidden="1" x14ac:dyDescent="0.25">
      <c r="C170" s="60" t="s">
        <v>62</v>
      </c>
      <c r="D170" s="36" t="str">
        <f t="shared" ref="D170:F171" si="7">IFERROR((AVERAGE(D35,D92,D147))," ")</f>
        <v xml:space="preserve"> </v>
      </c>
      <c r="E170" s="36" t="str">
        <f t="shared" si="7"/>
        <v xml:space="preserve"> </v>
      </c>
      <c r="F170" s="36" t="str">
        <f t="shared" si="7"/>
        <v xml:space="preserve"> </v>
      </c>
    </row>
    <row r="171" spans="1:16" hidden="1" x14ac:dyDescent="0.25">
      <c r="C171" s="60" t="s">
        <v>62</v>
      </c>
      <c r="D171" s="36" t="str">
        <f t="shared" si="7"/>
        <v xml:space="preserve"> </v>
      </c>
      <c r="E171" s="36" t="str">
        <f t="shared" si="7"/>
        <v xml:space="preserve"> </v>
      </c>
      <c r="F171" s="36" t="str">
        <f t="shared" si="7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2C463F-6F69-4404-805D-CDEB1B5A7031}"/>
</file>

<file path=customXml/itemProps2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0F88E-B169-4FBB-948C-B74CB98A7D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 1</vt:lpstr>
      <vt:lpstr>PURITY</vt:lpstr>
      <vt:lpstr>1</vt:lpstr>
      <vt:lpstr>2</vt:lpstr>
      <vt:lpstr>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Sheet2</vt:lpstr>
      <vt:lpstr>Sheet17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Sheet1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Kelly Tay Shin Ying</dc:creator>
  <cp:lastModifiedBy>Muhammad Saifuddin Bin Shahar</cp:lastModifiedBy>
  <dcterms:created xsi:type="dcterms:W3CDTF">2020-02-01T01:12:25Z</dcterms:created>
  <dcterms:modified xsi:type="dcterms:W3CDTF">2020-07-01T08:49:26Z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