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0.2\operations\Production\Clarification\Production Lab\2020\"/>
    </mc:Choice>
  </mc:AlternateContent>
  <xr:revisionPtr revIDLastSave="0" documentId="13_ncr:1_{37E73019-13C3-43CD-BA45-8456F75F4172}" xr6:coauthVersionLast="45" xr6:coauthVersionMax="45" xr10:uidLastSave="{00000000-0000-0000-0000-000000000000}"/>
  <bookViews>
    <workbookView xWindow="-120" yWindow="-120" windowWidth="20730" windowHeight="11160" activeTab="2" xr2:uid="{6090090C-2027-4910-B89A-9EABFD12AF16}"/>
  </bookViews>
  <sheets>
    <sheet name="Sheet 1" sheetId="60" r:id="rId1"/>
    <sheet name="PURITY" sheetId="63" r:id="rId2"/>
    <sheet name="1" sheetId="1" r:id="rId3"/>
    <sheet name="2" sheetId="7" r:id="rId4"/>
    <sheet name="3" sheetId="8" r:id="rId5"/>
    <sheet name="Sheet3" sheetId="41" state="hidden" r:id="rId6"/>
    <sheet name="Sheet4" sheetId="42" state="hidden" r:id="rId7"/>
    <sheet name="Sheet5" sheetId="43" state="hidden" r:id="rId8"/>
    <sheet name="Sheet6" sheetId="44" state="hidden" r:id="rId9"/>
    <sheet name="Sheet7" sheetId="45" state="hidden" r:id="rId10"/>
    <sheet name="Sheet8" sheetId="46" state="hidden" r:id="rId11"/>
    <sheet name="Sheet9" sheetId="47" state="hidden" r:id="rId12"/>
    <sheet name="Sheet10" sheetId="48" state="hidden" r:id="rId13"/>
    <sheet name="Sheet11" sheetId="49" state="hidden" r:id="rId14"/>
    <sheet name="Sheet12" sheetId="50" state="hidden" r:id="rId15"/>
    <sheet name="Sheet13" sheetId="51" state="hidden" r:id="rId16"/>
    <sheet name="Sheet14" sheetId="52" state="hidden" r:id="rId17"/>
    <sheet name="Sheet15" sheetId="53" state="hidden" r:id="rId18"/>
    <sheet name="Sheet16" sheetId="54" state="hidden" r:id="rId19"/>
    <sheet name="4" sheetId="9" r:id="rId20"/>
    <sheet name="5" sheetId="10" r:id="rId21"/>
    <sheet name="6" sheetId="14" r:id="rId22"/>
    <sheet name="7" sheetId="16" r:id="rId23"/>
    <sheet name="8" sheetId="17" r:id="rId24"/>
    <sheet name="9" sheetId="18" r:id="rId25"/>
    <sheet name="10" sheetId="19" r:id="rId26"/>
    <sheet name="11" sheetId="20" r:id="rId27"/>
    <sheet name="12" sheetId="21" r:id="rId28"/>
    <sheet name="13" sheetId="23" r:id="rId29"/>
    <sheet name="Sheet2" sheetId="55" state="hidden" r:id="rId30"/>
    <sheet name="Sheet17" sheetId="56" state="hidden" r:id="rId31"/>
    <sheet name="14" sheetId="24" r:id="rId32"/>
    <sheet name="15" sheetId="25" r:id="rId33"/>
    <sheet name="16" sheetId="26" r:id="rId34"/>
    <sheet name="17" sheetId="27" r:id="rId35"/>
    <sheet name="18" sheetId="28" r:id="rId36"/>
    <sheet name="19" sheetId="29" r:id="rId37"/>
    <sheet name="20" sheetId="30" r:id="rId38"/>
    <sheet name="21" sheetId="31" r:id="rId39"/>
    <sheet name="22" sheetId="32" r:id="rId40"/>
    <sheet name="23" sheetId="33" r:id="rId41"/>
    <sheet name="24" sheetId="34" r:id="rId42"/>
    <sheet name="25" sheetId="35" r:id="rId43"/>
    <sheet name="Sheet18" sheetId="61" state="hidden" r:id="rId44"/>
    <sheet name="Sheet20" sheetId="62" state="hidden" r:id="rId45"/>
    <sheet name="26" sheetId="36" r:id="rId46"/>
    <sheet name="27" sheetId="37" r:id="rId47"/>
    <sheet name="Sheet1" sheetId="11" state="hidden" r:id="rId48"/>
    <sheet name="28" sheetId="38" r:id="rId49"/>
    <sheet name="29" sheetId="39" r:id="rId50"/>
    <sheet name="30" sheetId="57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57" l="1"/>
  <c r="S12" i="57" s="1"/>
  <c r="S8" i="57"/>
  <c r="S7" i="57"/>
  <c r="S6" i="57"/>
  <c r="S9" i="57" s="1"/>
  <c r="S11" i="57" s="1"/>
  <c r="S8" i="39"/>
  <c r="S7" i="39"/>
  <c r="S10" i="39" s="1"/>
  <c r="S12" i="39" s="1"/>
  <c r="S6" i="39"/>
  <c r="S9" i="39" s="1"/>
  <c r="S11" i="39" s="1"/>
  <c r="S10" i="38"/>
  <c r="S12" i="38" s="1"/>
  <c r="S9" i="38"/>
  <c r="S11" i="38" s="1"/>
  <c r="S8" i="38"/>
  <c r="S7" i="38"/>
  <c r="S6" i="38"/>
  <c r="S8" i="37"/>
  <c r="S9" i="37" s="1"/>
  <c r="S11" i="37" s="1"/>
  <c r="S7" i="37"/>
  <c r="S6" i="37"/>
  <c r="S10" i="36"/>
  <c r="S12" i="36" s="1"/>
  <c r="S9" i="36"/>
  <c r="S11" i="36" s="1"/>
  <c r="S8" i="36"/>
  <c r="S7" i="36"/>
  <c r="S6" i="36"/>
  <c r="S8" i="35"/>
  <c r="S9" i="35" s="1"/>
  <c r="S11" i="35" s="1"/>
  <c r="S7" i="35"/>
  <c r="S6" i="35"/>
  <c r="S8" i="34"/>
  <c r="S7" i="34"/>
  <c r="S10" i="34" s="1"/>
  <c r="S12" i="34" s="1"/>
  <c r="S6" i="34"/>
  <c r="S9" i="34" s="1"/>
  <c r="S11" i="34" s="1"/>
  <c r="S8" i="33"/>
  <c r="S7" i="33"/>
  <c r="S10" i="33" s="1"/>
  <c r="S12" i="33" s="1"/>
  <c r="S6" i="33"/>
  <c r="S9" i="33" s="1"/>
  <c r="S11" i="33" s="1"/>
  <c r="S10" i="32"/>
  <c r="S12" i="32" s="1"/>
  <c r="S9" i="32"/>
  <c r="S11" i="32" s="1"/>
  <c r="S8" i="32"/>
  <c r="S7" i="32"/>
  <c r="S6" i="32"/>
  <c r="S8" i="31"/>
  <c r="S7" i="31"/>
  <c r="S10" i="31" s="1"/>
  <c r="S12" i="31" s="1"/>
  <c r="S6" i="31"/>
  <c r="S9" i="31" s="1"/>
  <c r="S11" i="31" s="1"/>
  <c r="S8" i="30"/>
  <c r="S7" i="30"/>
  <c r="S10" i="30" s="1"/>
  <c r="S12" i="30" s="1"/>
  <c r="S6" i="30"/>
  <c r="S9" i="30" s="1"/>
  <c r="S11" i="30" s="1"/>
  <c r="S8" i="29"/>
  <c r="S7" i="29"/>
  <c r="S10" i="29" s="1"/>
  <c r="S12" i="29" s="1"/>
  <c r="S6" i="29"/>
  <c r="S9" i="29" s="1"/>
  <c r="S11" i="29" s="1"/>
  <c r="S8" i="28"/>
  <c r="S7" i="28"/>
  <c r="S10" i="28" s="1"/>
  <c r="S12" i="28" s="1"/>
  <c r="S6" i="28"/>
  <c r="S9" i="28" s="1"/>
  <c r="S11" i="28" s="1"/>
  <c r="S8" i="27"/>
  <c r="S7" i="27"/>
  <c r="S10" i="27" s="1"/>
  <c r="S12" i="27" s="1"/>
  <c r="S6" i="27"/>
  <c r="S9" i="27" s="1"/>
  <c r="S11" i="27" s="1"/>
  <c r="S8" i="26"/>
  <c r="S7" i="26"/>
  <c r="S10" i="26" s="1"/>
  <c r="S12" i="26" s="1"/>
  <c r="S6" i="26"/>
  <c r="S9" i="26" s="1"/>
  <c r="S11" i="26" s="1"/>
  <c r="S8" i="25"/>
  <c r="S9" i="25" s="1"/>
  <c r="S11" i="25" s="1"/>
  <c r="S7" i="25"/>
  <c r="S6" i="25"/>
  <c r="S8" i="24"/>
  <c r="S7" i="24"/>
  <c r="S10" i="24" s="1"/>
  <c r="S12" i="24" s="1"/>
  <c r="S6" i="24"/>
  <c r="S9" i="24" s="1"/>
  <c r="S11" i="24" s="1"/>
  <c r="S8" i="23"/>
  <c r="S7" i="23"/>
  <c r="S10" i="23" s="1"/>
  <c r="S12" i="23" s="1"/>
  <c r="S6" i="23"/>
  <c r="S9" i="23" s="1"/>
  <c r="S11" i="23" s="1"/>
  <c r="S10" i="21"/>
  <c r="S12" i="21" s="1"/>
  <c r="S8" i="21"/>
  <c r="S7" i="21"/>
  <c r="S6" i="21"/>
  <c r="S9" i="21" s="1"/>
  <c r="S11" i="21" s="1"/>
  <c r="S8" i="20"/>
  <c r="S7" i="20"/>
  <c r="S10" i="20" s="1"/>
  <c r="S12" i="20" s="1"/>
  <c r="S6" i="20"/>
  <c r="S9" i="20" s="1"/>
  <c r="S11" i="20" s="1"/>
  <c r="S8" i="19"/>
  <c r="S7" i="19"/>
  <c r="S10" i="19" s="1"/>
  <c r="S12" i="19" s="1"/>
  <c r="S6" i="19"/>
  <c r="S9" i="19" s="1"/>
  <c r="S11" i="19" s="1"/>
  <c r="S8" i="18"/>
  <c r="S7" i="18"/>
  <c r="S10" i="18" s="1"/>
  <c r="S12" i="18" s="1"/>
  <c r="S6" i="18"/>
  <c r="S9" i="18" s="1"/>
  <c r="S11" i="18" s="1"/>
  <c r="S10" i="17"/>
  <c r="S12" i="17" s="1"/>
  <c r="S8" i="17"/>
  <c r="S7" i="17"/>
  <c r="S6" i="17"/>
  <c r="S9" i="17" s="1"/>
  <c r="S11" i="17" s="1"/>
  <c r="S8" i="16"/>
  <c r="S7" i="16"/>
  <c r="S10" i="16" s="1"/>
  <c r="S12" i="16" s="1"/>
  <c r="S6" i="16"/>
  <c r="S9" i="16" s="1"/>
  <c r="S11" i="16" s="1"/>
  <c r="S8" i="14"/>
  <c r="S7" i="14"/>
  <c r="S10" i="14" s="1"/>
  <c r="S12" i="14" s="1"/>
  <c r="S6" i="14"/>
  <c r="S9" i="14" s="1"/>
  <c r="S11" i="14" s="1"/>
  <c r="S9" i="10"/>
  <c r="S11" i="10" s="1"/>
  <c r="S8" i="10"/>
  <c r="S7" i="10"/>
  <c r="S10" i="10" s="1"/>
  <c r="S12" i="10" s="1"/>
  <c r="S6" i="10"/>
  <c r="S8" i="9"/>
  <c r="S7" i="9"/>
  <c r="S10" i="9" s="1"/>
  <c r="S12" i="9" s="1"/>
  <c r="S6" i="9"/>
  <c r="S9" i="9" s="1"/>
  <c r="S11" i="9" s="1"/>
  <c r="S8" i="8"/>
  <c r="S7" i="8"/>
  <c r="S10" i="8" s="1"/>
  <c r="S12" i="8" s="1"/>
  <c r="S6" i="8"/>
  <c r="S9" i="8" s="1"/>
  <c r="S11" i="8" s="1"/>
  <c r="S8" i="7"/>
  <c r="S7" i="7"/>
  <c r="S10" i="7" s="1"/>
  <c r="S12" i="7" s="1"/>
  <c r="S6" i="7"/>
  <c r="S9" i="7" s="1"/>
  <c r="S11" i="7" s="1"/>
  <c r="S8" i="1"/>
  <c r="S7" i="1"/>
  <c r="S10" i="1" s="1"/>
  <c r="S12" i="1" s="1"/>
  <c r="S6" i="1"/>
  <c r="S9" i="1" s="1"/>
  <c r="S11" i="1" s="1"/>
  <c r="S10" i="37" l="1"/>
  <c r="S12" i="37" s="1"/>
  <c r="S10" i="35"/>
  <c r="S12" i="35" s="1"/>
  <c r="S10" i="25"/>
  <c r="S12" i="25" s="1"/>
  <c r="C32" i="60"/>
  <c r="D29" i="60"/>
  <c r="E26" i="60"/>
  <c r="C24" i="60"/>
  <c r="D21" i="60"/>
  <c r="E18" i="60"/>
  <c r="C16" i="60"/>
  <c r="D13" i="60"/>
  <c r="E10" i="60"/>
  <c r="C8" i="60"/>
  <c r="D5" i="60"/>
  <c r="D3" i="60"/>
  <c r="E31" i="60"/>
  <c r="C29" i="60"/>
  <c r="D26" i="60"/>
  <c r="E23" i="60"/>
  <c r="C21" i="60"/>
  <c r="D18" i="60"/>
  <c r="E15" i="60"/>
  <c r="C5" i="60"/>
  <c r="D31" i="60"/>
  <c r="E20" i="60"/>
  <c r="C10" i="60"/>
  <c r="E33" i="60"/>
  <c r="C31" i="60"/>
  <c r="D28" i="60"/>
  <c r="E25" i="60"/>
  <c r="C23" i="60"/>
  <c r="D20" i="60"/>
  <c r="E17" i="60"/>
  <c r="C15" i="60"/>
  <c r="D12" i="60"/>
  <c r="E9" i="60"/>
  <c r="C7" i="60"/>
  <c r="E4" i="60"/>
  <c r="E3" i="60"/>
  <c r="C3" i="60"/>
  <c r="D23" i="60"/>
  <c r="D33" i="60"/>
  <c r="E30" i="60"/>
  <c r="C28" i="60"/>
  <c r="D25" i="60"/>
  <c r="E22" i="60"/>
  <c r="C20" i="60"/>
  <c r="D17" i="60"/>
  <c r="E14" i="60"/>
  <c r="C12" i="60"/>
  <c r="D9" i="60"/>
  <c r="E6" i="60"/>
  <c r="D4" i="60"/>
  <c r="E11" i="60"/>
  <c r="D6" i="60"/>
  <c r="D11" i="60"/>
  <c r="C27" i="60"/>
  <c r="C19" i="60"/>
  <c r="C11" i="60"/>
  <c r="C13" i="60"/>
  <c r="E28" i="60"/>
  <c r="C18" i="60"/>
  <c r="D7" i="60"/>
  <c r="C33" i="60"/>
  <c r="D30" i="60"/>
  <c r="E27" i="60"/>
  <c r="C25" i="60"/>
  <c r="D22" i="60"/>
  <c r="E19" i="60"/>
  <c r="C17" i="60"/>
  <c r="D14" i="60"/>
  <c r="C9" i="60"/>
  <c r="C4" i="60"/>
  <c r="C6" i="60"/>
  <c r="E29" i="60"/>
  <c r="D24" i="60"/>
  <c r="D16" i="60"/>
  <c r="E5" i="60"/>
  <c r="E7" i="60"/>
  <c r="E32" i="60"/>
  <c r="C30" i="60"/>
  <c r="D27" i="60"/>
  <c r="E24" i="60"/>
  <c r="C22" i="60"/>
  <c r="D19" i="60"/>
  <c r="E16" i="60"/>
  <c r="C14" i="60"/>
  <c r="E8" i="60"/>
  <c r="D32" i="60"/>
  <c r="E21" i="60"/>
  <c r="E13" i="60"/>
  <c r="D8" i="60"/>
  <c r="D10" i="60"/>
  <c r="C26" i="60"/>
  <c r="D15" i="60"/>
  <c r="E12" i="60"/>
  <c r="G35" i="63"/>
  <c r="G31" i="63"/>
  <c r="G27" i="63"/>
  <c r="G23" i="63"/>
  <c r="G19" i="63"/>
  <c r="K15" i="63"/>
  <c r="O11" i="63"/>
  <c r="G7" i="63"/>
  <c r="D34" i="63"/>
  <c r="O33" i="63"/>
  <c r="O29" i="63"/>
  <c r="O25" i="63"/>
  <c r="O21" i="63"/>
  <c r="O17" i="63"/>
  <c r="Q13" i="63"/>
  <c r="C10" i="63"/>
  <c r="M5" i="63"/>
  <c r="N33" i="63"/>
  <c r="B31" i="63"/>
  <c r="R28" i="63"/>
  <c r="R21" i="63"/>
  <c r="N11" i="63"/>
  <c r="K9" i="63"/>
  <c r="P24" i="63"/>
  <c r="K5" i="63"/>
  <c r="F32" i="63"/>
  <c r="Q27" i="63"/>
  <c r="Q23" i="63"/>
  <c r="Q19" i="63"/>
  <c r="O15" i="63"/>
  <c r="K7" i="63"/>
  <c r="P23" i="63"/>
  <c r="N21" i="63"/>
  <c r="F20" i="63"/>
  <c r="L35" i="63"/>
  <c r="N28" i="63"/>
  <c r="N18" i="63"/>
  <c r="K35" i="63"/>
  <c r="L29" i="63"/>
  <c r="L25" i="63"/>
  <c r="L21" i="63"/>
  <c r="L17" i="63"/>
  <c r="H13" i="63"/>
  <c r="F9" i="63"/>
  <c r="F35" i="63"/>
  <c r="B29" i="63"/>
  <c r="B25" i="63"/>
  <c r="B21" i="63"/>
  <c r="J16" i="63"/>
  <c r="G11" i="63"/>
  <c r="G5" i="63"/>
  <c r="J20" i="63"/>
  <c r="N13" i="63"/>
  <c r="C6" i="63"/>
  <c r="F29" i="63"/>
  <c r="P17" i="63"/>
  <c r="R5" i="63"/>
  <c r="F8" i="63"/>
  <c r="B20" i="63"/>
  <c r="R18" i="63"/>
  <c r="F12" i="63"/>
  <c r="N14" i="63"/>
  <c r="P13" i="63"/>
  <c r="F11" i="63"/>
  <c r="C16" i="63"/>
  <c r="K18" i="63"/>
  <c r="R22" i="63"/>
  <c r="L10" i="63"/>
  <c r="O34" i="63"/>
  <c r="M14" i="63"/>
  <c r="R29" i="63"/>
  <c r="R9" i="63"/>
  <c r="Q24" i="63"/>
  <c r="P26" i="63"/>
  <c r="L26" i="63"/>
  <c r="G10" i="63"/>
  <c r="B26" i="63"/>
  <c r="J22" i="63"/>
  <c r="J9" i="63"/>
  <c r="J34" i="63"/>
  <c r="F14" i="63"/>
  <c r="H31" i="63"/>
  <c r="D11" i="63"/>
  <c r="H28" i="63"/>
  <c r="F23" i="63"/>
  <c r="G6" i="63"/>
  <c r="R13" i="63"/>
  <c r="K17" i="63"/>
  <c r="P14" i="63"/>
  <c r="M34" i="63"/>
  <c r="M30" i="63"/>
  <c r="M26" i="63"/>
  <c r="M22" i="63"/>
  <c r="M18" i="63"/>
  <c r="Q14" i="63"/>
  <c r="C11" i="63"/>
  <c r="M6" i="63"/>
  <c r="P33" i="63"/>
  <c r="C33" i="63"/>
  <c r="C29" i="63"/>
  <c r="C25" i="63"/>
  <c r="C21" i="63"/>
  <c r="B17" i="63"/>
  <c r="K13" i="63"/>
  <c r="O9" i="63"/>
  <c r="F5" i="63"/>
  <c r="H33" i="63"/>
  <c r="N30" i="63"/>
  <c r="J28" i="63"/>
  <c r="R20" i="63"/>
  <c r="N10" i="63"/>
  <c r="B8" i="63"/>
  <c r="P22" i="63"/>
  <c r="N17" i="63"/>
  <c r="L31" i="63"/>
  <c r="H27" i="63"/>
  <c r="H23" i="63"/>
  <c r="H19" i="63"/>
  <c r="F15" i="63"/>
  <c r="L5" i="63"/>
  <c r="P21" i="63"/>
  <c r="M16" i="63"/>
  <c r="O16" i="63"/>
  <c r="L34" i="63"/>
  <c r="N27" i="63"/>
  <c r="D17" i="63"/>
  <c r="K34" i="63"/>
  <c r="D29" i="63"/>
  <c r="D25" i="63"/>
  <c r="D21" i="63"/>
  <c r="C17" i="63"/>
  <c r="R12" i="63"/>
  <c r="P8" i="63"/>
  <c r="F34" i="63"/>
  <c r="K28" i="63"/>
  <c r="K24" i="63"/>
  <c r="K20" i="63"/>
  <c r="R15" i="63"/>
  <c r="P10" i="63"/>
  <c r="J27" i="63"/>
  <c r="R19" i="63"/>
  <c r="N12" i="63"/>
  <c r="D13" i="63"/>
  <c r="P27" i="63"/>
  <c r="D16" i="63"/>
  <c r="B5" i="63"/>
  <c r="K16" i="63"/>
  <c r="F33" i="63"/>
  <c r="B24" i="63"/>
  <c r="R14" i="63"/>
  <c r="R25" i="63"/>
  <c r="B10" i="63"/>
  <c r="N22" i="63"/>
  <c r="K19" i="63"/>
  <c r="J18" i="63"/>
  <c r="B14" i="63"/>
  <c r="K30" i="63"/>
  <c r="N7" i="63"/>
  <c r="F21" i="63"/>
  <c r="G32" i="63"/>
  <c r="G24" i="63"/>
  <c r="G8" i="63"/>
  <c r="O22" i="63"/>
  <c r="C7" i="63"/>
  <c r="H14" i="63"/>
  <c r="Q28" i="63"/>
  <c r="F27" i="63"/>
  <c r="H9" i="63"/>
  <c r="L30" i="63"/>
  <c r="L18" i="63"/>
  <c r="B30" i="63"/>
  <c r="B18" i="63"/>
  <c r="H15" i="63"/>
  <c r="P19" i="63"/>
  <c r="M35" i="63"/>
  <c r="M27" i="63"/>
  <c r="C12" i="63"/>
  <c r="C30" i="63"/>
  <c r="C18" i="63"/>
  <c r="O6" i="63"/>
  <c r="J23" i="63"/>
  <c r="R7" i="63"/>
  <c r="H24" i="63"/>
  <c r="F25" i="63"/>
  <c r="N19" i="63"/>
  <c r="D22" i="63"/>
  <c r="P5" i="63"/>
  <c r="K21" i="63"/>
  <c r="J21" i="63"/>
  <c r="Q34" i="63"/>
  <c r="G34" i="63"/>
  <c r="G30" i="63"/>
  <c r="G26" i="63"/>
  <c r="G22" i="63"/>
  <c r="G18" i="63"/>
  <c r="K14" i="63"/>
  <c r="O10" i="63"/>
  <c r="R35" i="63"/>
  <c r="J33" i="63"/>
  <c r="O32" i="63"/>
  <c r="O28" i="63"/>
  <c r="O24" i="63"/>
  <c r="O20" i="63"/>
  <c r="N16" i="63"/>
  <c r="Q12" i="63"/>
  <c r="C9" i="63"/>
  <c r="N35" i="63"/>
  <c r="B33" i="63"/>
  <c r="J32" i="63"/>
  <c r="R27" i="63"/>
  <c r="J19" i="63"/>
  <c r="D9" i="63"/>
  <c r="K6" i="63"/>
  <c r="P20" i="63"/>
  <c r="C15" i="63"/>
  <c r="R30" i="63"/>
  <c r="Q26" i="63"/>
  <c r="Q22" i="63"/>
  <c r="Q18" i="63"/>
  <c r="O14" i="63"/>
  <c r="Q33" i="63"/>
  <c r="F19" i="63"/>
  <c r="J11" i="63"/>
  <c r="B13" i="63"/>
  <c r="L33" i="63"/>
  <c r="N26" i="63"/>
  <c r="L15" i="63"/>
  <c r="K33" i="63"/>
  <c r="L28" i="63"/>
  <c r="L24" i="63"/>
  <c r="L20" i="63"/>
  <c r="H12" i="63"/>
  <c r="B28" i="63"/>
  <c r="F10" i="63"/>
  <c r="P25" i="63"/>
  <c r="N9" i="63"/>
  <c r="K8" i="63"/>
  <c r="K26" i="63"/>
  <c r="B6" i="63"/>
  <c r="O12" i="63"/>
  <c r="O30" i="63"/>
  <c r="H34" i="63"/>
  <c r="F28" i="63"/>
  <c r="M10" i="63"/>
  <c r="P30" i="63"/>
  <c r="M33" i="63"/>
  <c r="M29" i="63"/>
  <c r="M25" i="63"/>
  <c r="M21" i="63"/>
  <c r="M17" i="63"/>
  <c r="D14" i="63"/>
  <c r="M9" i="63"/>
  <c r="P35" i="63"/>
  <c r="D33" i="63"/>
  <c r="C32" i="63"/>
  <c r="C28" i="63"/>
  <c r="C24" i="63"/>
  <c r="C20" i="63"/>
  <c r="G16" i="63"/>
  <c r="K12" i="63"/>
  <c r="O8" i="63"/>
  <c r="H35" i="63"/>
  <c r="N32" i="63"/>
  <c r="P31" i="63"/>
  <c r="R26" i="63"/>
  <c r="R17" i="63"/>
  <c r="D8" i="63"/>
  <c r="Q35" i="63"/>
  <c r="F18" i="63"/>
  <c r="Q9" i="63"/>
  <c r="H30" i="63"/>
  <c r="H26" i="63"/>
  <c r="H22" i="63"/>
  <c r="H18" i="63"/>
  <c r="M13" i="63"/>
  <c r="K31" i="63"/>
  <c r="D15" i="63"/>
  <c r="Q8" i="63"/>
  <c r="B11" i="63"/>
  <c r="P32" i="63"/>
  <c r="N25" i="63"/>
  <c r="L14" i="63"/>
  <c r="L32" i="63"/>
  <c r="D28" i="63"/>
  <c r="D24" i="63"/>
  <c r="D20" i="63"/>
  <c r="B16" i="63"/>
  <c r="R11" i="63"/>
  <c r="P7" i="63"/>
  <c r="K32" i="63"/>
  <c r="K27" i="63"/>
  <c r="K23" i="63"/>
  <c r="R24" i="63"/>
  <c r="F24" i="63"/>
  <c r="K22" i="63"/>
  <c r="L8" i="63"/>
  <c r="L16" i="63"/>
  <c r="O26" i="63"/>
  <c r="Q10" i="63"/>
  <c r="M12" i="63"/>
  <c r="P16" i="63"/>
  <c r="N20" i="63"/>
  <c r="J14" i="63"/>
  <c r="G12" i="63"/>
  <c r="C5" i="63"/>
  <c r="M7" i="63"/>
  <c r="C22" i="63"/>
  <c r="B34" i="63"/>
  <c r="F26" i="63"/>
  <c r="F16" i="63"/>
  <c r="J5" i="63"/>
  <c r="D18" i="63"/>
  <c r="P11" i="63"/>
  <c r="P18" i="63"/>
  <c r="G33" i="63"/>
  <c r="G29" i="63"/>
  <c r="G25" i="63"/>
  <c r="G21" i="63"/>
  <c r="G17" i="63"/>
  <c r="O13" i="63"/>
  <c r="G9" i="63"/>
  <c r="J35" i="63"/>
  <c r="O35" i="63"/>
  <c r="O31" i="63"/>
  <c r="O27" i="63"/>
  <c r="O23" i="63"/>
  <c r="O19" i="63"/>
  <c r="M15" i="63"/>
  <c r="Q11" i="63"/>
  <c r="C8" i="63"/>
  <c r="B35" i="63"/>
  <c r="H32" i="63"/>
  <c r="D31" i="63"/>
  <c r="J26" i="63"/>
  <c r="Q16" i="63"/>
  <c r="L6" i="63"/>
  <c r="Q30" i="63"/>
  <c r="N15" i="63"/>
  <c r="H7" i="63"/>
  <c r="Q29" i="63"/>
  <c r="Q25" i="63"/>
  <c r="Q21" i="63"/>
  <c r="Q17" i="63"/>
  <c r="D12" i="63"/>
  <c r="F30" i="63"/>
  <c r="L13" i="63"/>
  <c r="Q5" i="63"/>
  <c r="J8" i="63"/>
  <c r="D32" i="63"/>
  <c r="N24" i="63"/>
  <c r="J12" i="63"/>
  <c r="R31" i="63"/>
  <c r="L27" i="63"/>
  <c r="L23" i="63"/>
  <c r="L19" i="63"/>
  <c r="J15" i="63"/>
  <c r="H11" i="63"/>
  <c r="F7" i="63"/>
  <c r="Q31" i="63"/>
  <c r="B27" i="63"/>
  <c r="B23" i="63"/>
  <c r="B19" i="63"/>
  <c r="G13" i="63"/>
  <c r="N8" i="63"/>
  <c r="R23" i="63"/>
  <c r="J17" i="63"/>
  <c r="L9" i="63"/>
  <c r="B7" i="63"/>
  <c r="F22" i="63"/>
  <c r="B12" i="63"/>
  <c r="J13" i="63"/>
  <c r="Q32" i="63"/>
  <c r="J6" i="63"/>
  <c r="J31" i="63"/>
  <c r="N23" i="63"/>
  <c r="J10" i="63"/>
  <c r="F31" i="63"/>
  <c r="D27" i="63"/>
  <c r="D23" i="63"/>
  <c r="D19" i="63"/>
  <c r="B15" i="63"/>
  <c r="R10" i="63"/>
  <c r="P6" i="63"/>
  <c r="P12" i="63"/>
  <c r="H16" i="63"/>
  <c r="H8" i="63"/>
  <c r="G28" i="63"/>
  <c r="G20" i="63"/>
  <c r="P34" i="63"/>
  <c r="O18" i="63"/>
  <c r="N31" i="63"/>
  <c r="J24" i="63"/>
  <c r="R33" i="63"/>
  <c r="Q20" i="63"/>
  <c r="R8" i="63"/>
  <c r="Q7" i="63"/>
  <c r="L22" i="63"/>
  <c r="F6" i="63"/>
  <c r="B22" i="63"/>
  <c r="N6" i="63"/>
  <c r="L7" i="63"/>
  <c r="Q6" i="63"/>
  <c r="M31" i="63"/>
  <c r="M23" i="63"/>
  <c r="Q15" i="63"/>
  <c r="C34" i="63"/>
  <c r="C26" i="63"/>
  <c r="K10" i="63"/>
  <c r="J29" i="63"/>
  <c r="R32" i="63"/>
  <c r="H20" i="63"/>
  <c r="R6" i="63"/>
  <c r="N29" i="63"/>
  <c r="D26" i="63"/>
  <c r="P9" i="63"/>
  <c r="K25" i="63"/>
  <c r="O5" i="63"/>
  <c r="D7" i="63"/>
  <c r="M32" i="63"/>
  <c r="M28" i="63"/>
  <c r="M24" i="63"/>
  <c r="M20" i="63"/>
  <c r="R16" i="63"/>
  <c r="C13" i="63"/>
  <c r="M8" i="63"/>
  <c r="D35" i="63"/>
  <c r="C35" i="63"/>
  <c r="C31" i="63"/>
  <c r="C27" i="63"/>
  <c r="C23" i="63"/>
  <c r="C19" i="63"/>
  <c r="G15" i="63"/>
  <c r="K11" i="63"/>
  <c r="O7" i="63"/>
  <c r="N34" i="63"/>
  <c r="B32" i="63"/>
  <c r="J30" i="63"/>
  <c r="J25" i="63"/>
  <c r="P15" i="63"/>
  <c r="N5" i="63"/>
  <c r="P29" i="63"/>
  <c r="L12" i="63"/>
  <c r="R34" i="63"/>
  <c r="H29" i="63"/>
  <c r="H25" i="63"/>
  <c r="H21" i="63"/>
  <c r="H17" i="63"/>
  <c r="M11" i="63"/>
  <c r="P28" i="63"/>
  <c r="L11" i="63"/>
  <c r="M19" i="63"/>
  <c r="F13" i="63"/>
  <c r="B9" i="63"/>
  <c r="D30" i="63"/>
  <c r="K29" i="63"/>
  <c r="J7" i="63"/>
  <c r="C34" i="60" l="1"/>
  <c r="E34" i="60"/>
  <c r="D34" i="60"/>
  <c r="S13" i="63"/>
  <c r="E5" i="63"/>
  <c r="R36" i="63"/>
  <c r="S7" i="63"/>
  <c r="S9" i="63"/>
  <c r="E12" i="63"/>
  <c r="E14" i="63"/>
  <c r="I21" i="63"/>
  <c r="I22" i="63"/>
  <c r="I24" i="63"/>
  <c r="I29" i="63"/>
  <c r="E6" i="63"/>
  <c r="E7" i="63"/>
  <c r="E10" i="63"/>
  <c r="I11" i="63"/>
  <c r="I12" i="63"/>
  <c r="S17" i="63"/>
  <c r="S18" i="63"/>
  <c r="S20" i="63"/>
  <c r="S21" i="63"/>
  <c r="S22" i="63"/>
  <c r="S27" i="63"/>
  <c r="O36" i="63"/>
  <c r="I10" i="63"/>
  <c r="S16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I33" i="63"/>
  <c r="I34" i="63"/>
  <c r="I35" i="63"/>
  <c r="P36" i="63"/>
  <c r="I6" i="63"/>
  <c r="I7" i="63"/>
  <c r="I8" i="63"/>
  <c r="I9" i="63"/>
  <c r="S14" i="63"/>
  <c r="E15" i="63"/>
  <c r="S15" i="63"/>
  <c r="E16" i="63"/>
  <c r="I31" i="63"/>
  <c r="S10" i="63"/>
  <c r="S12" i="63"/>
  <c r="S31" i="63"/>
  <c r="J36" i="63"/>
  <c r="S36" i="63" s="1"/>
  <c r="S5" i="63"/>
  <c r="S6" i="63"/>
  <c r="S8" i="63"/>
  <c r="E11" i="63"/>
  <c r="E13" i="63"/>
  <c r="I20" i="63"/>
  <c r="I23" i="63"/>
  <c r="Q36" i="63"/>
  <c r="S11" i="63"/>
  <c r="I19" i="63"/>
  <c r="I25" i="63"/>
  <c r="I27" i="63"/>
  <c r="I30" i="63"/>
  <c r="L36" i="63"/>
  <c r="E9" i="63"/>
  <c r="I15" i="63"/>
  <c r="I32" i="63"/>
  <c r="K36" i="63"/>
  <c r="I18" i="63"/>
  <c r="I26" i="63"/>
  <c r="I28" i="63"/>
  <c r="E8" i="63"/>
  <c r="N36" i="63"/>
  <c r="I13" i="63"/>
  <c r="S19" i="63"/>
  <c r="S23" i="63"/>
  <c r="S24" i="63"/>
  <c r="S25" i="63"/>
  <c r="S26" i="63"/>
  <c r="S28" i="63"/>
  <c r="S29" i="63"/>
  <c r="S30" i="63"/>
  <c r="S32" i="63"/>
  <c r="E31" i="63"/>
  <c r="E32" i="63"/>
  <c r="E33" i="63"/>
  <c r="E34" i="63"/>
  <c r="E35" i="63"/>
  <c r="I5" i="63"/>
  <c r="M36" i="63"/>
  <c r="I14" i="63"/>
  <c r="E17" i="63"/>
  <c r="S33" i="63"/>
  <c r="S34" i="63"/>
  <c r="S35" i="63"/>
  <c r="I17" i="63"/>
  <c r="F171" i="57"/>
  <c r="E171" i="57"/>
  <c r="D171" i="57"/>
  <c r="F170" i="57"/>
  <c r="E170" i="57"/>
  <c r="D170" i="57"/>
  <c r="F169" i="57"/>
  <c r="E169" i="57"/>
  <c r="D169" i="57"/>
  <c r="K141" i="57"/>
  <c r="K140" i="57"/>
  <c r="K135" i="57"/>
  <c r="K133" i="57"/>
  <c r="J125" i="57"/>
  <c r="J124" i="57"/>
  <c r="J123" i="57"/>
  <c r="J122" i="57"/>
  <c r="J121" i="57"/>
  <c r="J120" i="57"/>
  <c r="J119" i="57"/>
  <c r="K86" i="57"/>
  <c r="K85" i="57"/>
  <c r="K80" i="57"/>
  <c r="K78" i="57"/>
  <c r="J70" i="57"/>
  <c r="J69" i="57"/>
  <c r="O84" i="57" s="1"/>
  <c r="J68" i="57"/>
  <c r="J67" i="57"/>
  <c r="J66" i="57"/>
  <c r="O85" i="57" s="1"/>
  <c r="J65" i="57"/>
  <c r="J64" i="57"/>
  <c r="K29" i="57"/>
  <c r="K28" i="57"/>
  <c r="K23" i="57"/>
  <c r="K21" i="57"/>
  <c r="J13" i="57"/>
  <c r="J12" i="57"/>
  <c r="J11" i="57"/>
  <c r="O26" i="57" s="1"/>
  <c r="J10" i="57"/>
  <c r="J9" i="57"/>
  <c r="J8" i="57"/>
  <c r="J7" i="57"/>
  <c r="F171" i="39"/>
  <c r="E171" i="39"/>
  <c r="D171" i="39"/>
  <c r="F170" i="39"/>
  <c r="E170" i="39"/>
  <c r="D170" i="39"/>
  <c r="F169" i="39"/>
  <c r="E169" i="39"/>
  <c r="D169" i="39"/>
  <c r="K141" i="39"/>
  <c r="K140" i="39"/>
  <c r="K133" i="39"/>
  <c r="J125" i="39"/>
  <c r="J124" i="39"/>
  <c r="J123" i="39"/>
  <c r="J122" i="39"/>
  <c r="J121" i="39"/>
  <c r="J120" i="39"/>
  <c r="J119" i="39"/>
  <c r="K86" i="39"/>
  <c r="K85" i="39"/>
  <c r="K80" i="39"/>
  <c r="K78" i="39"/>
  <c r="J70" i="39"/>
  <c r="J69" i="39"/>
  <c r="J68" i="39"/>
  <c r="J67" i="39"/>
  <c r="J66" i="39"/>
  <c r="J65" i="39"/>
  <c r="J64" i="39"/>
  <c r="K29" i="39"/>
  <c r="K28" i="39"/>
  <c r="K23" i="39"/>
  <c r="K21" i="39"/>
  <c r="J13" i="39"/>
  <c r="J12" i="39"/>
  <c r="J11" i="39"/>
  <c r="J10" i="39"/>
  <c r="J9" i="39"/>
  <c r="J8" i="39"/>
  <c r="J7" i="39"/>
  <c r="F171" i="38"/>
  <c r="E171" i="38"/>
  <c r="D171" i="38"/>
  <c r="F170" i="38"/>
  <c r="E170" i="38"/>
  <c r="D170" i="38"/>
  <c r="F169" i="38"/>
  <c r="E169" i="38"/>
  <c r="D169" i="38"/>
  <c r="K141" i="38"/>
  <c r="K140" i="38"/>
  <c r="K135" i="38"/>
  <c r="K133" i="38"/>
  <c r="J125" i="38"/>
  <c r="J124" i="38"/>
  <c r="J123" i="38"/>
  <c r="J122" i="38"/>
  <c r="J121" i="38"/>
  <c r="J120" i="38"/>
  <c r="J119" i="38"/>
  <c r="K86" i="38"/>
  <c r="K85" i="38"/>
  <c r="K80" i="38"/>
  <c r="K78" i="38"/>
  <c r="J70" i="38"/>
  <c r="J69" i="38"/>
  <c r="J68" i="38"/>
  <c r="J67" i="38"/>
  <c r="J66" i="38"/>
  <c r="J65" i="38"/>
  <c r="J64" i="38"/>
  <c r="K29" i="38"/>
  <c r="K28" i="38"/>
  <c r="K23" i="38"/>
  <c r="K21" i="38"/>
  <c r="J13" i="38"/>
  <c r="J12" i="38"/>
  <c r="O27" i="38" s="1"/>
  <c r="J11" i="38"/>
  <c r="J10" i="38"/>
  <c r="J9" i="38"/>
  <c r="J8" i="38"/>
  <c r="J7" i="38"/>
  <c r="F171" i="37"/>
  <c r="E171" i="37"/>
  <c r="D171" i="37"/>
  <c r="F170" i="37"/>
  <c r="E170" i="37"/>
  <c r="D170" i="37"/>
  <c r="F169" i="37"/>
  <c r="E169" i="37"/>
  <c r="D169" i="37"/>
  <c r="K141" i="37"/>
  <c r="K140" i="37"/>
  <c r="K135" i="37"/>
  <c r="K133" i="37"/>
  <c r="J125" i="37"/>
  <c r="J124" i="37"/>
  <c r="J123" i="37"/>
  <c r="J122" i="37"/>
  <c r="J121" i="37"/>
  <c r="J120" i="37"/>
  <c r="J119" i="37"/>
  <c r="K86" i="37"/>
  <c r="K85" i="37"/>
  <c r="K80" i="37"/>
  <c r="K78" i="37"/>
  <c r="J70" i="37"/>
  <c r="J69" i="37"/>
  <c r="J68" i="37"/>
  <c r="J67" i="37"/>
  <c r="O82" i="37" s="1"/>
  <c r="J66" i="37"/>
  <c r="J65" i="37"/>
  <c r="J64" i="37"/>
  <c r="K29" i="37"/>
  <c r="K28" i="37"/>
  <c r="K23" i="37"/>
  <c r="K21" i="37"/>
  <c r="J13" i="37"/>
  <c r="J12" i="37"/>
  <c r="J11" i="37"/>
  <c r="J10" i="37"/>
  <c r="J9" i="37"/>
  <c r="J8" i="37"/>
  <c r="J7" i="37"/>
  <c r="F171" i="36"/>
  <c r="E171" i="36"/>
  <c r="D171" i="36"/>
  <c r="F170" i="36"/>
  <c r="E170" i="36"/>
  <c r="D170" i="36"/>
  <c r="F169" i="36"/>
  <c r="E169" i="36"/>
  <c r="D169" i="36"/>
  <c r="K141" i="36"/>
  <c r="K140" i="36"/>
  <c r="K135" i="36"/>
  <c r="K133" i="36"/>
  <c r="J125" i="36"/>
  <c r="J124" i="36"/>
  <c r="J123" i="36"/>
  <c r="J122" i="36"/>
  <c r="J121" i="36"/>
  <c r="J120" i="36"/>
  <c r="J119" i="36"/>
  <c r="K86" i="36"/>
  <c r="K85" i="36"/>
  <c r="K80" i="36"/>
  <c r="K78" i="36"/>
  <c r="J70" i="36"/>
  <c r="O85" i="36" s="1"/>
  <c r="J69" i="36"/>
  <c r="J68" i="36"/>
  <c r="J67" i="36"/>
  <c r="J66" i="36"/>
  <c r="J65" i="36"/>
  <c r="J64" i="36"/>
  <c r="K29" i="36"/>
  <c r="K28" i="36"/>
  <c r="K23" i="36"/>
  <c r="K21" i="36"/>
  <c r="J13" i="36"/>
  <c r="J12" i="36"/>
  <c r="J11" i="36"/>
  <c r="J10" i="36"/>
  <c r="J9" i="36"/>
  <c r="J8" i="36"/>
  <c r="J7" i="36"/>
  <c r="F171" i="35"/>
  <c r="E171" i="35"/>
  <c r="D171" i="35"/>
  <c r="F170" i="35"/>
  <c r="E170" i="35"/>
  <c r="D170" i="35"/>
  <c r="F169" i="35"/>
  <c r="E169" i="35"/>
  <c r="D169" i="35"/>
  <c r="K141" i="35"/>
  <c r="K140" i="35"/>
  <c r="K135" i="35"/>
  <c r="K133" i="35"/>
  <c r="J125" i="35"/>
  <c r="J124" i="35"/>
  <c r="J123" i="35"/>
  <c r="J122" i="35"/>
  <c r="J121" i="35"/>
  <c r="J120" i="35"/>
  <c r="J119" i="35"/>
  <c r="K86" i="35"/>
  <c r="K85" i="35"/>
  <c r="K80" i="35"/>
  <c r="K78" i="35"/>
  <c r="J70" i="35"/>
  <c r="J69" i="35"/>
  <c r="J68" i="35"/>
  <c r="J67" i="35"/>
  <c r="J66" i="35"/>
  <c r="J65" i="35"/>
  <c r="J64" i="35"/>
  <c r="K29" i="35"/>
  <c r="K28" i="35"/>
  <c r="K23" i="35"/>
  <c r="K21" i="35"/>
  <c r="J13" i="35"/>
  <c r="J12" i="35"/>
  <c r="J11" i="35"/>
  <c r="J10" i="35"/>
  <c r="J9" i="35"/>
  <c r="J8" i="35"/>
  <c r="J7" i="35"/>
  <c r="F171" i="34"/>
  <c r="E171" i="34"/>
  <c r="D171" i="34"/>
  <c r="F170" i="34"/>
  <c r="E170" i="34"/>
  <c r="D170" i="34"/>
  <c r="F169" i="34"/>
  <c r="E169" i="34"/>
  <c r="D169" i="34"/>
  <c r="K141" i="34"/>
  <c r="K140" i="34"/>
  <c r="K135" i="34"/>
  <c r="K133" i="34"/>
  <c r="J125" i="34"/>
  <c r="J124" i="34"/>
  <c r="J123" i="34"/>
  <c r="J122" i="34"/>
  <c r="O137" i="34" s="1"/>
  <c r="J121" i="34"/>
  <c r="O140" i="34" s="1"/>
  <c r="J120" i="34"/>
  <c r="J119" i="34"/>
  <c r="K86" i="34"/>
  <c r="K85" i="34"/>
  <c r="K80" i="34"/>
  <c r="K78" i="34"/>
  <c r="J70" i="34"/>
  <c r="J69" i="34"/>
  <c r="J68" i="34"/>
  <c r="J67" i="34"/>
  <c r="J66" i="34"/>
  <c r="O81" i="34" s="1"/>
  <c r="J65" i="34"/>
  <c r="J64" i="34"/>
  <c r="K29" i="34"/>
  <c r="K28" i="34"/>
  <c r="K23" i="34"/>
  <c r="K21" i="34"/>
  <c r="J13" i="34"/>
  <c r="J12" i="34"/>
  <c r="J11" i="34"/>
  <c r="J10" i="34"/>
  <c r="J9" i="34"/>
  <c r="O24" i="34" s="1"/>
  <c r="J8" i="34"/>
  <c r="J7" i="34"/>
  <c r="F171" i="33"/>
  <c r="E171" i="33"/>
  <c r="D171" i="33"/>
  <c r="F170" i="33"/>
  <c r="E170" i="33"/>
  <c r="D170" i="33"/>
  <c r="F169" i="33"/>
  <c r="E169" i="33"/>
  <c r="D169" i="33"/>
  <c r="K141" i="33"/>
  <c r="K140" i="33"/>
  <c r="K135" i="33"/>
  <c r="K133" i="33"/>
  <c r="J125" i="33"/>
  <c r="J124" i="33"/>
  <c r="O139" i="33" s="1"/>
  <c r="J123" i="33"/>
  <c r="J122" i="33"/>
  <c r="J121" i="33"/>
  <c r="J120" i="33"/>
  <c r="J119" i="33"/>
  <c r="K86" i="33"/>
  <c r="K85" i="33"/>
  <c r="K80" i="33"/>
  <c r="K78" i="33"/>
  <c r="J70" i="33"/>
  <c r="J69" i="33"/>
  <c r="J68" i="33"/>
  <c r="J67" i="33"/>
  <c r="J66" i="33"/>
  <c r="J65" i="33"/>
  <c r="J64" i="33"/>
  <c r="K29" i="33"/>
  <c r="K28" i="33"/>
  <c r="K23" i="33"/>
  <c r="K21" i="33"/>
  <c r="J13" i="33"/>
  <c r="J12" i="33"/>
  <c r="J11" i="33"/>
  <c r="J10" i="33"/>
  <c r="J9" i="33"/>
  <c r="J8" i="33"/>
  <c r="J7" i="33"/>
  <c r="F171" i="32"/>
  <c r="E171" i="32"/>
  <c r="D171" i="32"/>
  <c r="F170" i="32"/>
  <c r="E170" i="32"/>
  <c r="D170" i="32"/>
  <c r="F169" i="32"/>
  <c r="E169" i="32"/>
  <c r="D169" i="32"/>
  <c r="K141" i="32"/>
  <c r="K140" i="32"/>
  <c r="K135" i="32"/>
  <c r="K133" i="32"/>
  <c r="J125" i="32"/>
  <c r="J124" i="32"/>
  <c r="J123" i="32"/>
  <c r="O138" i="32" s="1"/>
  <c r="J122" i="32"/>
  <c r="J121" i="32"/>
  <c r="J120" i="32"/>
  <c r="J119" i="32"/>
  <c r="K86" i="32"/>
  <c r="K85" i="32"/>
  <c r="K80" i="32"/>
  <c r="K78" i="32"/>
  <c r="J70" i="32"/>
  <c r="J69" i="32"/>
  <c r="J68" i="32"/>
  <c r="J67" i="32"/>
  <c r="J66" i="32"/>
  <c r="J65" i="32"/>
  <c r="J64" i="32"/>
  <c r="K29" i="32"/>
  <c r="K28" i="32"/>
  <c r="K23" i="32"/>
  <c r="K21" i="32"/>
  <c r="J13" i="32"/>
  <c r="O27" i="32" s="1"/>
  <c r="J12" i="32"/>
  <c r="J11" i="32"/>
  <c r="O26" i="32" s="1"/>
  <c r="J10" i="32"/>
  <c r="J9" i="32"/>
  <c r="J8" i="32"/>
  <c r="J7" i="32"/>
  <c r="F171" i="31"/>
  <c r="E171" i="31"/>
  <c r="D171" i="31"/>
  <c r="F170" i="31"/>
  <c r="E170" i="31"/>
  <c r="D170" i="31"/>
  <c r="F169" i="31"/>
  <c r="E169" i="31"/>
  <c r="D169" i="31"/>
  <c r="K141" i="31"/>
  <c r="K140" i="31"/>
  <c r="K135" i="31"/>
  <c r="K133" i="31"/>
  <c r="J125" i="31"/>
  <c r="J124" i="31"/>
  <c r="O139" i="31" s="1"/>
  <c r="J123" i="31"/>
  <c r="J122" i="31"/>
  <c r="J121" i="31"/>
  <c r="J120" i="31"/>
  <c r="J119" i="31"/>
  <c r="K86" i="31"/>
  <c r="K85" i="31"/>
  <c r="K80" i="31"/>
  <c r="K78" i="31"/>
  <c r="J70" i="31"/>
  <c r="J69" i="31"/>
  <c r="J68" i="31"/>
  <c r="J67" i="31"/>
  <c r="J66" i="31"/>
  <c r="O85" i="31" s="1"/>
  <c r="J65" i="31"/>
  <c r="J64" i="31"/>
  <c r="K29" i="31"/>
  <c r="K28" i="31"/>
  <c r="K23" i="31"/>
  <c r="K21" i="31"/>
  <c r="J13" i="31"/>
  <c r="O27" i="31" s="1"/>
  <c r="J12" i="31"/>
  <c r="J11" i="31"/>
  <c r="O26" i="31" s="1"/>
  <c r="J10" i="31"/>
  <c r="O25" i="31" s="1"/>
  <c r="J9" i="31"/>
  <c r="J8" i="31"/>
  <c r="J7" i="31"/>
  <c r="F171" i="30"/>
  <c r="E171" i="30"/>
  <c r="D171" i="30"/>
  <c r="F170" i="30"/>
  <c r="E170" i="30"/>
  <c r="D170" i="30"/>
  <c r="F169" i="30"/>
  <c r="E169" i="30"/>
  <c r="D169" i="30"/>
  <c r="K141" i="30"/>
  <c r="K140" i="30"/>
  <c r="K135" i="30"/>
  <c r="K133" i="30"/>
  <c r="J125" i="30"/>
  <c r="J124" i="30"/>
  <c r="O139" i="30" s="1"/>
  <c r="J123" i="30"/>
  <c r="J122" i="30"/>
  <c r="J121" i="30"/>
  <c r="J120" i="30"/>
  <c r="J119" i="30"/>
  <c r="K86" i="30"/>
  <c r="K85" i="30"/>
  <c r="K80" i="30"/>
  <c r="K78" i="30"/>
  <c r="J70" i="30"/>
  <c r="J69" i="30"/>
  <c r="J68" i="30"/>
  <c r="J67" i="30"/>
  <c r="J66" i="30"/>
  <c r="J65" i="30"/>
  <c r="J64" i="30"/>
  <c r="K29" i="30"/>
  <c r="K28" i="30"/>
  <c r="K23" i="30"/>
  <c r="K21" i="30"/>
  <c r="J13" i="30"/>
  <c r="J12" i="30"/>
  <c r="J11" i="30"/>
  <c r="J10" i="30"/>
  <c r="J9" i="30"/>
  <c r="J8" i="30"/>
  <c r="J7" i="30"/>
  <c r="F171" i="29"/>
  <c r="E171" i="29"/>
  <c r="D171" i="29"/>
  <c r="F170" i="29"/>
  <c r="E170" i="29"/>
  <c r="D170" i="29"/>
  <c r="F169" i="29"/>
  <c r="E169" i="29"/>
  <c r="D169" i="29"/>
  <c r="K141" i="29"/>
  <c r="K140" i="29"/>
  <c r="K135" i="29"/>
  <c r="K133" i="29"/>
  <c r="J125" i="29"/>
  <c r="J124" i="29"/>
  <c r="O139" i="29" s="1"/>
  <c r="J123" i="29"/>
  <c r="J122" i="29"/>
  <c r="J121" i="29"/>
  <c r="J120" i="29"/>
  <c r="J119" i="29"/>
  <c r="K86" i="29"/>
  <c r="K85" i="29"/>
  <c r="K80" i="29"/>
  <c r="K78" i="29"/>
  <c r="J70" i="29"/>
  <c r="J69" i="29"/>
  <c r="J68" i="29"/>
  <c r="O83" i="29" s="1"/>
  <c r="J67" i="29"/>
  <c r="J66" i="29"/>
  <c r="J65" i="29"/>
  <c r="J64" i="29"/>
  <c r="K29" i="29"/>
  <c r="K28" i="29"/>
  <c r="K23" i="29"/>
  <c r="K21" i="29"/>
  <c r="J13" i="29"/>
  <c r="J12" i="29"/>
  <c r="J11" i="29"/>
  <c r="J10" i="29"/>
  <c r="O25" i="29" s="1"/>
  <c r="J9" i="29"/>
  <c r="J8" i="29"/>
  <c r="J7" i="29"/>
  <c r="F171" i="28"/>
  <c r="E171" i="28"/>
  <c r="D171" i="28"/>
  <c r="F170" i="28"/>
  <c r="E170" i="28"/>
  <c r="D170" i="28"/>
  <c r="F169" i="28"/>
  <c r="E169" i="28"/>
  <c r="D169" i="28"/>
  <c r="K141" i="28"/>
  <c r="K140" i="28"/>
  <c r="K135" i="28"/>
  <c r="K133" i="28"/>
  <c r="J125" i="28"/>
  <c r="J124" i="28"/>
  <c r="O139" i="28" s="1"/>
  <c r="J123" i="28"/>
  <c r="O138" i="28" s="1"/>
  <c r="J122" i="28"/>
  <c r="J121" i="28"/>
  <c r="J120" i="28"/>
  <c r="J119" i="28"/>
  <c r="K86" i="28"/>
  <c r="K85" i="28"/>
  <c r="K80" i="28"/>
  <c r="K78" i="28"/>
  <c r="J70" i="28"/>
  <c r="J69" i="28"/>
  <c r="O84" i="28" s="1"/>
  <c r="J68" i="28"/>
  <c r="O83" i="28" s="1"/>
  <c r="J67" i="28"/>
  <c r="J66" i="28"/>
  <c r="O85" i="28" s="1"/>
  <c r="J65" i="28"/>
  <c r="J64" i="28"/>
  <c r="K29" i="28"/>
  <c r="K28" i="28"/>
  <c r="K23" i="28"/>
  <c r="K21" i="28"/>
  <c r="J13" i="28"/>
  <c r="J12" i="28"/>
  <c r="J11" i="28"/>
  <c r="J10" i="28"/>
  <c r="O25" i="28" s="1"/>
  <c r="J9" i="28"/>
  <c r="O24" i="28" s="1"/>
  <c r="J8" i="28"/>
  <c r="J7" i="28"/>
  <c r="F171" i="27"/>
  <c r="E171" i="27"/>
  <c r="D171" i="27"/>
  <c r="F170" i="27"/>
  <c r="E170" i="27"/>
  <c r="D170" i="27"/>
  <c r="F169" i="27"/>
  <c r="E169" i="27"/>
  <c r="D169" i="27"/>
  <c r="K141" i="27"/>
  <c r="K140" i="27"/>
  <c r="K135" i="27"/>
  <c r="K133" i="27"/>
  <c r="J125" i="27"/>
  <c r="J124" i="27"/>
  <c r="O139" i="27" s="1"/>
  <c r="J123" i="27"/>
  <c r="J122" i="27"/>
  <c r="J121" i="27"/>
  <c r="J120" i="27"/>
  <c r="J119" i="27"/>
  <c r="K86" i="27"/>
  <c r="K85" i="27"/>
  <c r="K80" i="27"/>
  <c r="K78" i="27"/>
  <c r="J70" i="27"/>
  <c r="J69" i="27"/>
  <c r="J68" i="27"/>
  <c r="J67" i="27"/>
  <c r="J66" i="27"/>
  <c r="J65" i="27"/>
  <c r="J64" i="27"/>
  <c r="K29" i="27"/>
  <c r="K28" i="27"/>
  <c r="K23" i="27"/>
  <c r="K21" i="27"/>
  <c r="J13" i="27"/>
  <c r="J12" i="27"/>
  <c r="J11" i="27"/>
  <c r="J10" i="27"/>
  <c r="O25" i="27" s="1"/>
  <c r="J9" i="27"/>
  <c r="J8" i="27"/>
  <c r="J7" i="27"/>
  <c r="F171" i="26"/>
  <c r="E171" i="26"/>
  <c r="D171" i="26"/>
  <c r="F170" i="26"/>
  <c r="E170" i="26"/>
  <c r="D170" i="26"/>
  <c r="F169" i="26"/>
  <c r="E169" i="26"/>
  <c r="D169" i="26"/>
  <c r="K141" i="26"/>
  <c r="K140" i="26"/>
  <c r="K135" i="26"/>
  <c r="K133" i="26"/>
  <c r="J125" i="26"/>
  <c r="J124" i="26"/>
  <c r="O139" i="26" s="1"/>
  <c r="J123" i="26"/>
  <c r="J122" i="26"/>
  <c r="J121" i="26"/>
  <c r="J120" i="26"/>
  <c r="J119" i="26"/>
  <c r="K86" i="26"/>
  <c r="K85" i="26"/>
  <c r="K80" i="26"/>
  <c r="K78" i="26"/>
  <c r="J70" i="26"/>
  <c r="J69" i="26"/>
  <c r="J68" i="26"/>
  <c r="J67" i="26"/>
  <c r="O82" i="26" s="1"/>
  <c r="J66" i="26"/>
  <c r="J65" i="26"/>
  <c r="J64" i="26"/>
  <c r="K29" i="26"/>
  <c r="K28" i="26"/>
  <c r="K23" i="26"/>
  <c r="K21" i="26"/>
  <c r="J13" i="26"/>
  <c r="J12" i="26"/>
  <c r="J11" i="26"/>
  <c r="O26" i="26" s="1"/>
  <c r="J10" i="26"/>
  <c r="J9" i="26"/>
  <c r="J8" i="26"/>
  <c r="J7" i="26"/>
  <c r="F171" i="25"/>
  <c r="E171" i="25"/>
  <c r="D171" i="25"/>
  <c r="F170" i="25"/>
  <c r="E170" i="25"/>
  <c r="D170" i="25"/>
  <c r="F169" i="25"/>
  <c r="E169" i="25"/>
  <c r="D169" i="25"/>
  <c r="K141" i="25"/>
  <c r="K140" i="25"/>
  <c r="K135" i="25"/>
  <c r="K133" i="25"/>
  <c r="J125" i="25"/>
  <c r="J124" i="25"/>
  <c r="J123" i="25"/>
  <c r="J122" i="25"/>
  <c r="J121" i="25"/>
  <c r="O140" i="25" s="1"/>
  <c r="J120" i="25"/>
  <c r="J119" i="25"/>
  <c r="K86" i="25"/>
  <c r="K85" i="25"/>
  <c r="K80" i="25"/>
  <c r="K78" i="25"/>
  <c r="J70" i="25"/>
  <c r="J69" i="25"/>
  <c r="J68" i="25"/>
  <c r="O83" i="25" s="1"/>
  <c r="J67" i="25"/>
  <c r="J66" i="25"/>
  <c r="J65" i="25"/>
  <c r="J64" i="25"/>
  <c r="K29" i="25"/>
  <c r="K28" i="25"/>
  <c r="K23" i="25"/>
  <c r="K21" i="25"/>
  <c r="J13" i="25"/>
  <c r="J12" i="25"/>
  <c r="J11" i="25"/>
  <c r="J10" i="25"/>
  <c r="O25" i="25" s="1"/>
  <c r="J9" i="25"/>
  <c r="J8" i="25"/>
  <c r="J7" i="25"/>
  <c r="F171" i="24"/>
  <c r="E171" i="24"/>
  <c r="D171" i="24"/>
  <c r="F170" i="24"/>
  <c r="E170" i="24"/>
  <c r="D170" i="24"/>
  <c r="F169" i="24"/>
  <c r="E169" i="24"/>
  <c r="D169" i="24"/>
  <c r="K141" i="24"/>
  <c r="K140" i="24"/>
  <c r="K135" i="24"/>
  <c r="K133" i="24"/>
  <c r="J125" i="24"/>
  <c r="J124" i="24"/>
  <c r="J123" i="24"/>
  <c r="J122" i="24"/>
  <c r="J121" i="24"/>
  <c r="J120" i="24"/>
  <c r="J119" i="24"/>
  <c r="K86" i="24"/>
  <c r="K85" i="24"/>
  <c r="K80" i="24"/>
  <c r="K78" i="24"/>
  <c r="J70" i="24"/>
  <c r="J69" i="24"/>
  <c r="J68" i="24"/>
  <c r="J67" i="24"/>
  <c r="J66" i="24"/>
  <c r="J65" i="24"/>
  <c r="J64" i="24"/>
  <c r="K29" i="24"/>
  <c r="K28" i="24"/>
  <c r="K23" i="24"/>
  <c r="K21" i="24"/>
  <c r="J13" i="24"/>
  <c r="J12" i="24"/>
  <c r="J11" i="24"/>
  <c r="J10" i="24"/>
  <c r="O25" i="24" s="1"/>
  <c r="J9" i="24"/>
  <c r="J8" i="24"/>
  <c r="J7" i="24"/>
  <c r="F171" i="23"/>
  <c r="E171" i="23"/>
  <c r="D171" i="23"/>
  <c r="F170" i="23"/>
  <c r="E170" i="23"/>
  <c r="D170" i="23"/>
  <c r="F169" i="23"/>
  <c r="E169" i="23"/>
  <c r="D169" i="23"/>
  <c r="K141" i="23"/>
  <c r="K140" i="23"/>
  <c r="K135" i="23"/>
  <c r="K133" i="23"/>
  <c r="J125" i="23"/>
  <c r="J124" i="23"/>
  <c r="J123" i="23"/>
  <c r="J122" i="23"/>
  <c r="J121" i="23"/>
  <c r="J120" i="23"/>
  <c r="J119" i="23"/>
  <c r="K86" i="23"/>
  <c r="K85" i="23"/>
  <c r="K80" i="23"/>
  <c r="K78" i="23"/>
  <c r="J70" i="23"/>
  <c r="J69" i="23"/>
  <c r="O84" i="23" s="1"/>
  <c r="J68" i="23"/>
  <c r="J67" i="23"/>
  <c r="J66" i="23"/>
  <c r="O85" i="23" s="1"/>
  <c r="J65" i="23"/>
  <c r="J64" i="23"/>
  <c r="K29" i="23"/>
  <c r="K28" i="23"/>
  <c r="K23" i="23"/>
  <c r="K21" i="23"/>
  <c r="J13" i="23"/>
  <c r="J12" i="23"/>
  <c r="J11" i="23"/>
  <c r="J10" i="23"/>
  <c r="J9" i="23"/>
  <c r="J8" i="23"/>
  <c r="J7" i="23"/>
  <c r="F171" i="21"/>
  <c r="E171" i="21"/>
  <c r="D171" i="21"/>
  <c r="F170" i="21"/>
  <c r="E170" i="21"/>
  <c r="D170" i="21"/>
  <c r="F169" i="21"/>
  <c r="E169" i="21"/>
  <c r="D169" i="21"/>
  <c r="K141" i="21"/>
  <c r="K140" i="21"/>
  <c r="K135" i="21"/>
  <c r="K133" i="21"/>
  <c r="J125" i="21"/>
  <c r="J124" i="21"/>
  <c r="J123" i="21"/>
  <c r="J122" i="21"/>
  <c r="J121" i="21"/>
  <c r="J120" i="21"/>
  <c r="J119" i="21"/>
  <c r="K86" i="21"/>
  <c r="K85" i="21"/>
  <c r="K80" i="21"/>
  <c r="K78" i="21"/>
  <c r="J70" i="21"/>
  <c r="J69" i="21"/>
  <c r="J68" i="21"/>
  <c r="J67" i="21"/>
  <c r="J66" i="21"/>
  <c r="J65" i="21"/>
  <c r="J64" i="21"/>
  <c r="K29" i="21"/>
  <c r="K28" i="21"/>
  <c r="K23" i="21"/>
  <c r="K21" i="21"/>
  <c r="J13" i="21"/>
  <c r="J12" i="21"/>
  <c r="J11" i="21"/>
  <c r="J10" i="21"/>
  <c r="J9" i="21"/>
  <c r="J8" i="21"/>
  <c r="J7" i="21"/>
  <c r="F171" i="20"/>
  <c r="E171" i="20"/>
  <c r="D171" i="20"/>
  <c r="F170" i="20"/>
  <c r="E170" i="20"/>
  <c r="D170" i="20"/>
  <c r="F169" i="20"/>
  <c r="E169" i="20"/>
  <c r="D169" i="20"/>
  <c r="K141" i="20"/>
  <c r="K140" i="20"/>
  <c r="K135" i="20"/>
  <c r="K133" i="20"/>
  <c r="J125" i="20"/>
  <c r="J124" i="20"/>
  <c r="J123" i="20"/>
  <c r="O138" i="20" s="1"/>
  <c r="J122" i="20"/>
  <c r="J121" i="20"/>
  <c r="J120" i="20"/>
  <c r="J119" i="20"/>
  <c r="K86" i="20"/>
  <c r="K85" i="20"/>
  <c r="K80" i="20"/>
  <c r="K78" i="20"/>
  <c r="J70" i="20"/>
  <c r="J69" i="20"/>
  <c r="O84" i="20" s="1"/>
  <c r="J68" i="20"/>
  <c r="J67" i="20"/>
  <c r="J66" i="20"/>
  <c r="O85" i="20" s="1"/>
  <c r="J65" i="20"/>
  <c r="J64" i="20"/>
  <c r="K29" i="20"/>
  <c r="K28" i="20"/>
  <c r="K23" i="20"/>
  <c r="K21" i="20"/>
  <c r="J13" i="20"/>
  <c r="J12" i="20"/>
  <c r="J11" i="20"/>
  <c r="J10" i="20"/>
  <c r="J9" i="20"/>
  <c r="J8" i="20"/>
  <c r="J7" i="20"/>
  <c r="F171" i="19"/>
  <c r="E171" i="19"/>
  <c r="D171" i="19"/>
  <c r="F170" i="19"/>
  <c r="E170" i="19"/>
  <c r="D170" i="19"/>
  <c r="F169" i="19"/>
  <c r="E169" i="19"/>
  <c r="D169" i="19"/>
  <c r="K141" i="19"/>
  <c r="K140" i="19"/>
  <c r="K135" i="19"/>
  <c r="K133" i="19"/>
  <c r="J125" i="19"/>
  <c r="J124" i="19"/>
  <c r="J123" i="19"/>
  <c r="J122" i="19"/>
  <c r="J121" i="19"/>
  <c r="J120" i="19"/>
  <c r="J119" i="19"/>
  <c r="K86" i="19"/>
  <c r="K85" i="19"/>
  <c r="K80" i="19"/>
  <c r="K78" i="19"/>
  <c r="J70" i="19"/>
  <c r="J69" i="19"/>
  <c r="J68" i="19"/>
  <c r="J67" i="19"/>
  <c r="J66" i="19"/>
  <c r="O85" i="19" s="1"/>
  <c r="J65" i="19"/>
  <c r="J64" i="19"/>
  <c r="K29" i="19"/>
  <c r="K28" i="19"/>
  <c r="K23" i="19"/>
  <c r="K21" i="19"/>
  <c r="J13" i="19"/>
  <c r="J12" i="19"/>
  <c r="J11" i="19"/>
  <c r="J10" i="19"/>
  <c r="J9" i="19"/>
  <c r="J8" i="19"/>
  <c r="J7" i="19"/>
  <c r="F171" i="18"/>
  <c r="E171" i="18"/>
  <c r="D171" i="18"/>
  <c r="F170" i="18"/>
  <c r="E170" i="18"/>
  <c r="D170" i="18"/>
  <c r="F169" i="18"/>
  <c r="E169" i="18"/>
  <c r="D169" i="18"/>
  <c r="K141" i="18"/>
  <c r="K140" i="18"/>
  <c r="K135" i="18"/>
  <c r="K133" i="18"/>
  <c r="J125" i="18"/>
  <c r="J124" i="18"/>
  <c r="J123" i="18"/>
  <c r="O138" i="18" s="1"/>
  <c r="J122" i="18"/>
  <c r="J121" i="18"/>
  <c r="J120" i="18"/>
  <c r="J119" i="18"/>
  <c r="K86" i="18"/>
  <c r="K85" i="18"/>
  <c r="K80" i="18"/>
  <c r="K78" i="18"/>
  <c r="J70" i="18"/>
  <c r="J69" i="18"/>
  <c r="J68" i="18"/>
  <c r="J67" i="18"/>
  <c r="O82" i="18" s="1"/>
  <c r="J66" i="18"/>
  <c r="J65" i="18"/>
  <c r="J64" i="18"/>
  <c r="K29" i="18"/>
  <c r="K28" i="18"/>
  <c r="K23" i="18"/>
  <c r="K21" i="18"/>
  <c r="J13" i="18"/>
  <c r="J12" i="18"/>
  <c r="J11" i="18"/>
  <c r="J10" i="18"/>
  <c r="O25" i="18" s="1"/>
  <c r="J9" i="18"/>
  <c r="J8" i="18"/>
  <c r="J7" i="18"/>
  <c r="F171" i="17"/>
  <c r="E171" i="17"/>
  <c r="D171" i="17"/>
  <c r="F170" i="17"/>
  <c r="E170" i="17"/>
  <c r="D170" i="17"/>
  <c r="F169" i="17"/>
  <c r="E169" i="17"/>
  <c r="D169" i="17"/>
  <c r="K141" i="17"/>
  <c r="K140" i="17"/>
  <c r="K135" i="17"/>
  <c r="K133" i="17"/>
  <c r="J125" i="17"/>
  <c r="J124" i="17"/>
  <c r="J123" i="17"/>
  <c r="J122" i="17"/>
  <c r="J121" i="17"/>
  <c r="J120" i="17"/>
  <c r="J119" i="17"/>
  <c r="K86" i="17"/>
  <c r="K85" i="17"/>
  <c r="K80" i="17"/>
  <c r="K78" i="17"/>
  <c r="J70" i="17"/>
  <c r="J69" i="17"/>
  <c r="O84" i="17" s="1"/>
  <c r="J68" i="17"/>
  <c r="J67" i="17"/>
  <c r="J66" i="17"/>
  <c r="J65" i="17"/>
  <c r="J64" i="17"/>
  <c r="K29" i="17"/>
  <c r="K28" i="17"/>
  <c r="K23" i="17"/>
  <c r="K21" i="17"/>
  <c r="J13" i="17"/>
  <c r="J12" i="17"/>
  <c r="J11" i="17"/>
  <c r="J10" i="17"/>
  <c r="O25" i="17" s="1"/>
  <c r="J9" i="17"/>
  <c r="J8" i="17"/>
  <c r="J7" i="17"/>
  <c r="F171" i="16"/>
  <c r="E171" i="16"/>
  <c r="D171" i="16"/>
  <c r="F170" i="16"/>
  <c r="E170" i="16"/>
  <c r="D170" i="16"/>
  <c r="F169" i="16"/>
  <c r="E169" i="16"/>
  <c r="D169" i="16"/>
  <c r="K141" i="16"/>
  <c r="K140" i="16"/>
  <c r="K135" i="16"/>
  <c r="K133" i="16"/>
  <c r="J125" i="16"/>
  <c r="J124" i="16"/>
  <c r="J123" i="16"/>
  <c r="J122" i="16"/>
  <c r="J121" i="16"/>
  <c r="J120" i="16"/>
  <c r="J119" i="16"/>
  <c r="K86" i="16"/>
  <c r="K85" i="16"/>
  <c r="K80" i="16"/>
  <c r="K78" i="16"/>
  <c r="J70" i="16"/>
  <c r="J69" i="16"/>
  <c r="O84" i="16" s="1"/>
  <c r="J68" i="16"/>
  <c r="J67" i="16"/>
  <c r="J66" i="16"/>
  <c r="J65" i="16"/>
  <c r="J64" i="16"/>
  <c r="K29" i="16"/>
  <c r="K28" i="16"/>
  <c r="K23" i="16"/>
  <c r="K21" i="16"/>
  <c r="J13" i="16"/>
  <c r="J12" i="16"/>
  <c r="O27" i="16" s="1"/>
  <c r="J11" i="16"/>
  <c r="J10" i="16"/>
  <c r="O25" i="16" s="1"/>
  <c r="J9" i="16"/>
  <c r="J8" i="16"/>
  <c r="J7" i="16"/>
  <c r="F171" i="14"/>
  <c r="E171" i="14"/>
  <c r="D171" i="14"/>
  <c r="F170" i="14"/>
  <c r="E170" i="14"/>
  <c r="D170" i="14"/>
  <c r="F169" i="14"/>
  <c r="E169" i="14"/>
  <c r="D169" i="14"/>
  <c r="K141" i="14"/>
  <c r="K140" i="14"/>
  <c r="K135" i="14"/>
  <c r="K133" i="14"/>
  <c r="J125" i="14"/>
  <c r="J124" i="14"/>
  <c r="J123" i="14"/>
  <c r="J122" i="14"/>
  <c r="J121" i="14"/>
  <c r="J120" i="14"/>
  <c r="J119" i="14"/>
  <c r="K86" i="14"/>
  <c r="K85" i="14"/>
  <c r="K80" i="14"/>
  <c r="K78" i="14"/>
  <c r="J70" i="14"/>
  <c r="J69" i="14"/>
  <c r="J68" i="14"/>
  <c r="J67" i="14"/>
  <c r="J66" i="14"/>
  <c r="J65" i="14"/>
  <c r="J64" i="14"/>
  <c r="K29" i="14"/>
  <c r="K28" i="14"/>
  <c r="K23" i="14"/>
  <c r="K21" i="14"/>
  <c r="J13" i="14"/>
  <c r="J12" i="14"/>
  <c r="J11" i="14"/>
  <c r="J10" i="14"/>
  <c r="J9" i="14"/>
  <c r="O24" i="14" s="1"/>
  <c r="J8" i="14"/>
  <c r="J7" i="14"/>
  <c r="F171" i="10"/>
  <c r="E171" i="10"/>
  <c r="D171" i="10"/>
  <c r="F170" i="10"/>
  <c r="E170" i="10"/>
  <c r="D170" i="10"/>
  <c r="F169" i="10"/>
  <c r="E169" i="10"/>
  <c r="D169" i="10"/>
  <c r="K141" i="10"/>
  <c r="K140" i="10"/>
  <c r="K135" i="10"/>
  <c r="K133" i="10"/>
  <c r="J125" i="10"/>
  <c r="J124" i="10"/>
  <c r="J123" i="10"/>
  <c r="J122" i="10"/>
  <c r="J121" i="10"/>
  <c r="J120" i="10"/>
  <c r="J119" i="10"/>
  <c r="K86" i="10"/>
  <c r="K85" i="10"/>
  <c r="K80" i="10"/>
  <c r="K78" i="10"/>
  <c r="J70" i="10"/>
  <c r="J69" i="10"/>
  <c r="J68" i="10"/>
  <c r="J67" i="10"/>
  <c r="J66" i="10"/>
  <c r="J65" i="10"/>
  <c r="J64" i="10"/>
  <c r="K29" i="10"/>
  <c r="K28" i="10"/>
  <c r="K23" i="10"/>
  <c r="K21" i="10"/>
  <c r="J13" i="10"/>
  <c r="J12" i="10"/>
  <c r="O27" i="10" s="1"/>
  <c r="J11" i="10"/>
  <c r="J10" i="10"/>
  <c r="J9" i="10"/>
  <c r="J8" i="10"/>
  <c r="J7" i="10"/>
  <c r="F171" i="9"/>
  <c r="E171" i="9"/>
  <c r="D171" i="9"/>
  <c r="F170" i="9"/>
  <c r="E170" i="9"/>
  <c r="D170" i="9"/>
  <c r="F169" i="9"/>
  <c r="E169" i="9"/>
  <c r="D169" i="9"/>
  <c r="K141" i="9"/>
  <c r="K140" i="9"/>
  <c r="K135" i="9"/>
  <c r="K133" i="9"/>
  <c r="J125" i="9"/>
  <c r="J124" i="9"/>
  <c r="J123" i="9"/>
  <c r="J122" i="9"/>
  <c r="J121" i="9"/>
  <c r="J120" i="9"/>
  <c r="J119" i="9"/>
  <c r="K86" i="9"/>
  <c r="K85" i="9"/>
  <c r="K80" i="9"/>
  <c r="K78" i="9"/>
  <c r="J70" i="9"/>
  <c r="J69" i="9"/>
  <c r="J68" i="9"/>
  <c r="J67" i="9"/>
  <c r="J66" i="9"/>
  <c r="J65" i="9"/>
  <c r="J64" i="9"/>
  <c r="K29" i="9"/>
  <c r="K28" i="9"/>
  <c r="K23" i="9"/>
  <c r="K21" i="9"/>
  <c r="J13" i="9"/>
  <c r="J12" i="9"/>
  <c r="O27" i="9" s="1"/>
  <c r="J11" i="9"/>
  <c r="J10" i="9"/>
  <c r="J9" i="9"/>
  <c r="O28" i="9" s="1"/>
  <c r="J8" i="9"/>
  <c r="J7" i="9"/>
  <c r="F171" i="8"/>
  <c r="E171" i="8"/>
  <c r="D171" i="8"/>
  <c r="F170" i="8"/>
  <c r="E170" i="8"/>
  <c r="D170" i="8"/>
  <c r="F169" i="8"/>
  <c r="E169" i="8"/>
  <c r="D169" i="8"/>
  <c r="K141" i="8"/>
  <c r="K140" i="8"/>
  <c r="K135" i="8"/>
  <c r="K133" i="8"/>
  <c r="J125" i="8"/>
  <c r="J124" i="8"/>
  <c r="J123" i="8"/>
  <c r="J122" i="8"/>
  <c r="J121" i="8"/>
  <c r="J120" i="8"/>
  <c r="J119" i="8"/>
  <c r="K86" i="8"/>
  <c r="K85" i="8"/>
  <c r="K80" i="8"/>
  <c r="K78" i="8"/>
  <c r="J70" i="8"/>
  <c r="J69" i="8"/>
  <c r="J68" i="8"/>
  <c r="J67" i="8"/>
  <c r="J66" i="8"/>
  <c r="J65" i="8"/>
  <c r="J64" i="8"/>
  <c r="K29" i="8"/>
  <c r="K28" i="8"/>
  <c r="K23" i="8"/>
  <c r="K21" i="8"/>
  <c r="J13" i="8"/>
  <c r="J12" i="8"/>
  <c r="O27" i="8" s="1"/>
  <c r="J11" i="8"/>
  <c r="J10" i="8"/>
  <c r="O25" i="8" s="1"/>
  <c r="J9" i="8"/>
  <c r="J8" i="8"/>
  <c r="J7" i="8"/>
  <c r="F171" i="7"/>
  <c r="E171" i="7"/>
  <c r="D171" i="7"/>
  <c r="F170" i="7"/>
  <c r="E170" i="7"/>
  <c r="D170" i="7"/>
  <c r="F169" i="7"/>
  <c r="E169" i="7"/>
  <c r="D169" i="7"/>
  <c r="K141" i="7"/>
  <c r="K140" i="7"/>
  <c r="K135" i="7"/>
  <c r="K133" i="7"/>
  <c r="J125" i="7"/>
  <c r="J124" i="7"/>
  <c r="J123" i="7"/>
  <c r="J122" i="7"/>
  <c r="J121" i="7"/>
  <c r="J120" i="7"/>
  <c r="J119" i="7"/>
  <c r="K86" i="7"/>
  <c r="K85" i="7"/>
  <c r="K80" i="7"/>
  <c r="K78" i="7"/>
  <c r="J70" i="7"/>
  <c r="J69" i="7"/>
  <c r="O84" i="7" s="1"/>
  <c r="J68" i="7"/>
  <c r="J67" i="7"/>
  <c r="J66" i="7"/>
  <c r="J65" i="7"/>
  <c r="J64" i="7"/>
  <c r="K29" i="7"/>
  <c r="K28" i="7"/>
  <c r="K23" i="7"/>
  <c r="K21" i="7"/>
  <c r="J13" i="7"/>
  <c r="J12" i="7"/>
  <c r="J11" i="7"/>
  <c r="J10" i="7"/>
  <c r="J9" i="7"/>
  <c r="J8" i="7"/>
  <c r="J7" i="7"/>
  <c r="K141" i="1"/>
  <c r="K140" i="1"/>
  <c r="K135" i="1"/>
  <c r="K133" i="1"/>
  <c r="J125" i="1"/>
  <c r="J124" i="1"/>
  <c r="J123" i="1"/>
  <c r="J122" i="1"/>
  <c r="J121" i="1"/>
  <c r="J120" i="1"/>
  <c r="J119" i="1"/>
  <c r="K86" i="1"/>
  <c r="K85" i="1"/>
  <c r="K80" i="1"/>
  <c r="K78" i="1"/>
  <c r="J70" i="1"/>
  <c r="J69" i="1"/>
  <c r="J68" i="1"/>
  <c r="J67" i="1"/>
  <c r="O82" i="1" s="1"/>
  <c r="J66" i="1"/>
  <c r="J65" i="1"/>
  <c r="J64" i="1"/>
  <c r="L2" i="60" l="1"/>
  <c r="L3" i="60"/>
  <c r="L4" i="60"/>
  <c r="E36" i="63"/>
  <c r="I36" i="63"/>
  <c r="O140" i="57"/>
  <c r="O139" i="57"/>
  <c r="O137" i="57"/>
  <c r="O83" i="57"/>
  <c r="O82" i="57"/>
  <c r="O27" i="57"/>
  <c r="O25" i="57"/>
  <c r="O28" i="57"/>
  <c r="O137" i="39"/>
  <c r="O136" i="39"/>
  <c r="O85" i="39"/>
  <c r="O82" i="39"/>
  <c r="O139" i="39"/>
  <c r="O83" i="39"/>
  <c r="O28" i="39"/>
  <c r="O27" i="39"/>
  <c r="O26" i="39"/>
  <c r="O24" i="39"/>
  <c r="O140" i="38"/>
  <c r="O139" i="38"/>
  <c r="O137" i="38"/>
  <c r="O83" i="38"/>
  <c r="O85" i="38"/>
  <c r="O82" i="38"/>
  <c r="O28" i="38"/>
  <c r="O25" i="38"/>
  <c r="O24" i="38"/>
  <c r="O140" i="37"/>
  <c r="O139" i="37"/>
  <c r="O137" i="37"/>
  <c r="O85" i="37"/>
  <c r="O83" i="37"/>
  <c r="O28" i="37"/>
  <c r="O27" i="37"/>
  <c r="O24" i="37"/>
  <c r="O140" i="36"/>
  <c r="O139" i="36"/>
  <c r="O137" i="36"/>
  <c r="O136" i="36"/>
  <c r="O81" i="36"/>
  <c r="O84" i="36"/>
  <c r="O82" i="36"/>
  <c r="O28" i="36"/>
  <c r="O27" i="36"/>
  <c r="O25" i="36"/>
  <c r="O26" i="36"/>
  <c r="O139" i="35"/>
  <c r="O140" i="35"/>
  <c r="O137" i="35"/>
  <c r="O136" i="35"/>
  <c r="O81" i="35"/>
  <c r="O82" i="35"/>
  <c r="O84" i="35"/>
  <c r="O28" i="35"/>
  <c r="O27" i="35"/>
  <c r="O26" i="35"/>
  <c r="O24" i="35"/>
  <c r="O139" i="34"/>
  <c r="O138" i="34"/>
  <c r="O82" i="34"/>
  <c r="O84" i="34"/>
  <c r="O83" i="34"/>
  <c r="O27" i="34"/>
  <c r="O25" i="34"/>
  <c r="O28" i="34"/>
  <c r="O140" i="33"/>
  <c r="O137" i="33"/>
  <c r="O84" i="33"/>
  <c r="O85" i="33"/>
  <c r="O82" i="33"/>
  <c r="O28" i="33"/>
  <c r="O27" i="33"/>
  <c r="O25" i="33"/>
  <c r="O139" i="32"/>
  <c r="O136" i="32"/>
  <c r="O140" i="32"/>
  <c r="O84" i="32"/>
  <c r="O82" i="32"/>
  <c r="O81" i="32"/>
  <c r="O25" i="32"/>
  <c r="O28" i="32"/>
  <c r="O136" i="31"/>
  <c r="O137" i="31"/>
  <c r="O83" i="31"/>
  <c r="O82" i="31"/>
  <c r="O28" i="31"/>
  <c r="O138" i="30"/>
  <c r="O140" i="30"/>
  <c r="O136" i="30"/>
  <c r="O85" i="30"/>
  <c r="O84" i="30"/>
  <c r="O82" i="30"/>
  <c r="O25" i="30"/>
  <c r="O28" i="30"/>
  <c r="O27" i="30"/>
  <c r="O26" i="30"/>
  <c r="O138" i="29"/>
  <c r="O140" i="29"/>
  <c r="O137" i="29"/>
  <c r="O81" i="29"/>
  <c r="O82" i="29"/>
  <c r="O84" i="29"/>
  <c r="O27" i="29"/>
  <c r="O28" i="29"/>
  <c r="O140" i="28"/>
  <c r="O137" i="28"/>
  <c r="O82" i="28"/>
  <c r="O27" i="28"/>
  <c r="O140" i="27"/>
  <c r="O137" i="27"/>
  <c r="O84" i="27"/>
  <c r="O85" i="27"/>
  <c r="O82" i="27"/>
  <c r="O27" i="27"/>
  <c r="O28" i="27"/>
  <c r="O83" i="27"/>
  <c r="O138" i="26"/>
  <c r="O136" i="26"/>
  <c r="O83" i="26"/>
  <c r="O81" i="26"/>
  <c r="O27" i="26"/>
  <c r="O28" i="26"/>
  <c r="O24" i="26"/>
  <c r="O137" i="25"/>
  <c r="O139" i="25"/>
  <c r="O138" i="25"/>
  <c r="O85" i="25"/>
  <c r="O84" i="25"/>
  <c r="O81" i="25"/>
  <c r="O27" i="25"/>
  <c r="O24" i="25"/>
  <c r="O140" i="24"/>
  <c r="O139" i="24"/>
  <c r="O138" i="24"/>
  <c r="O137" i="24"/>
  <c r="O82" i="24"/>
  <c r="O84" i="24"/>
  <c r="O81" i="24"/>
  <c r="O28" i="24"/>
  <c r="O26" i="24"/>
  <c r="O137" i="23"/>
  <c r="O140" i="23"/>
  <c r="O139" i="23"/>
  <c r="O83" i="23"/>
  <c r="O81" i="23"/>
  <c r="O25" i="23"/>
  <c r="O24" i="23"/>
  <c r="O27" i="23"/>
  <c r="O136" i="21"/>
  <c r="O139" i="21"/>
  <c r="O138" i="21"/>
  <c r="O137" i="21"/>
  <c r="O85" i="21"/>
  <c r="O83" i="21"/>
  <c r="O84" i="21"/>
  <c r="O81" i="21"/>
  <c r="O27" i="21"/>
  <c r="O28" i="21"/>
  <c r="O25" i="21"/>
  <c r="O140" i="20"/>
  <c r="O139" i="20"/>
  <c r="O137" i="20"/>
  <c r="O82" i="20"/>
  <c r="O83" i="20"/>
  <c r="O25" i="20"/>
  <c r="O27" i="20"/>
  <c r="O24" i="20"/>
  <c r="O136" i="19"/>
  <c r="O139" i="19"/>
  <c r="O140" i="19"/>
  <c r="O137" i="19"/>
  <c r="O83" i="19"/>
  <c r="O82" i="19"/>
  <c r="O28" i="19"/>
  <c r="O27" i="19"/>
  <c r="O25" i="19"/>
  <c r="O26" i="19"/>
  <c r="O139" i="18"/>
  <c r="O136" i="18"/>
  <c r="O84" i="18"/>
  <c r="O81" i="18"/>
  <c r="O28" i="18"/>
  <c r="O27" i="18"/>
  <c r="O26" i="18"/>
  <c r="O138" i="17"/>
  <c r="O139" i="17"/>
  <c r="O137" i="17"/>
  <c r="O140" i="17"/>
  <c r="O136" i="17"/>
  <c r="O83" i="17"/>
  <c r="O82" i="17"/>
  <c r="O81" i="17"/>
  <c r="O27" i="17"/>
  <c r="O24" i="17"/>
  <c r="O139" i="16"/>
  <c r="O140" i="16"/>
  <c r="O137" i="16"/>
  <c r="O85" i="16"/>
  <c r="O83" i="16"/>
  <c r="O82" i="16"/>
  <c r="O24" i="16"/>
  <c r="O139" i="14"/>
  <c r="O138" i="14"/>
  <c r="O140" i="14"/>
  <c r="O137" i="14"/>
  <c r="O136" i="14"/>
  <c r="O84" i="14"/>
  <c r="O82" i="14"/>
  <c r="O83" i="14"/>
  <c r="O81" i="14"/>
  <c r="O26" i="14"/>
  <c r="O25" i="14"/>
  <c r="O140" i="10"/>
  <c r="O139" i="10"/>
  <c r="O138" i="10"/>
  <c r="O137" i="10"/>
  <c r="O83" i="10"/>
  <c r="O84" i="10"/>
  <c r="O81" i="10"/>
  <c r="O24" i="10"/>
  <c r="O26" i="10"/>
  <c r="O25" i="10"/>
  <c r="O140" i="9"/>
  <c r="O137" i="9"/>
  <c r="O138" i="9"/>
  <c r="O84" i="9"/>
  <c r="O83" i="9"/>
  <c r="O85" i="9"/>
  <c r="O82" i="9"/>
  <c r="O25" i="9"/>
  <c r="O137" i="8"/>
  <c r="O139" i="8"/>
  <c r="O140" i="8"/>
  <c r="O81" i="8"/>
  <c r="O84" i="8"/>
  <c r="O83" i="8"/>
  <c r="O85" i="8"/>
  <c r="O24" i="8"/>
  <c r="O136" i="7"/>
  <c r="O137" i="7"/>
  <c r="O138" i="7"/>
  <c r="O139" i="7"/>
  <c r="O81" i="7"/>
  <c r="O82" i="7"/>
  <c r="O27" i="7"/>
  <c r="O26" i="7"/>
  <c r="O25" i="7"/>
  <c r="O24" i="7"/>
  <c r="O138" i="1"/>
  <c r="O137" i="1"/>
  <c r="O139" i="1"/>
  <c r="O136" i="1"/>
  <c r="O83" i="1"/>
  <c r="O84" i="1"/>
  <c r="O81" i="1"/>
  <c r="O24" i="57"/>
  <c r="O136" i="57"/>
  <c r="O81" i="57"/>
  <c r="O138" i="57"/>
  <c r="O25" i="39"/>
  <c r="O84" i="39"/>
  <c r="O140" i="39"/>
  <c r="O81" i="39"/>
  <c r="O138" i="39"/>
  <c r="O84" i="38"/>
  <c r="O26" i="38"/>
  <c r="O136" i="38"/>
  <c r="O81" i="38"/>
  <c r="O138" i="38"/>
  <c r="O25" i="37"/>
  <c r="O84" i="37"/>
  <c r="O26" i="37"/>
  <c r="O136" i="37"/>
  <c r="O81" i="37"/>
  <c r="O138" i="37"/>
  <c r="O24" i="36"/>
  <c r="O83" i="36"/>
  <c r="O138" i="36"/>
  <c r="O83" i="35"/>
  <c r="O25" i="35"/>
  <c r="O85" i="35"/>
  <c r="O138" i="35"/>
  <c r="O26" i="34"/>
  <c r="O136" i="34"/>
  <c r="O85" i="34"/>
  <c r="O24" i="33"/>
  <c r="O83" i="33"/>
  <c r="O26" i="33"/>
  <c r="O136" i="33"/>
  <c r="O81" i="33"/>
  <c r="O138" i="33"/>
  <c r="O24" i="32"/>
  <c r="O83" i="32"/>
  <c r="O85" i="32"/>
  <c r="O137" i="32"/>
  <c r="O24" i="31"/>
  <c r="O84" i="31"/>
  <c r="O140" i="31"/>
  <c r="O138" i="31"/>
  <c r="O81" i="31"/>
  <c r="O24" i="30"/>
  <c r="O83" i="30"/>
  <c r="O137" i="30"/>
  <c r="O81" i="30"/>
  <c r="O24" i="29"/>
  <c r="O26" i="29"/>
  <c r="O136" i="29"/>
  <c r="O85" i="29"/>
  <c r="O81" i="28"/>
  <c r="O28" i="28"/>
  <c r="O26" i="28"/>
  <c r="O136" i="28"/>
  <c r="O24" i="27"/>
  <c r="O26" i="27"/>
  <c r="O136" i="27"/>
  <c r="O81" i="27"/>
  <c r="O138" i="27"/>
  <c r="O25" i="26"/>
  <c r="O140" i="26"/>
  <c r="O85" i="26"/>
  <c r="O137" i="26"/>
  <c r="O84" i="26"/>
  <c r="O28" i="25"/>
  <c r="O82" i="25"/>
  <c r="O26" i="25"/>
  <c r="O136" i="25"/>
  <c r="O27" i="24"/>
  <c r="O85" i="24"/>
  <c r="O24" i="24"/>
  <c r="O83" i="24"/>
  <c r="O136" i="24"/>
  <c r="O136" i="23"/>
  <c r="O28" i="23"/>
  <c r="O82" i="23"/>
  <c r="O26" i="23"/>
  <c r="O138" i="23"/>
  <c r="O82" i="21"/>
  <c r="O24" i="21"/>
  <c r="O140" i="21"/>
  <c r="O26" i="21"/>
  <c r="O81" i="20"/>
  <c r="O28" i="20"/>
  <c r="O26" i="20"/>
  <c r="O136" i="20"/>
  <c r="O24" i="19"/>
  <c r="O84" i="19"/>
  <c r="O81" i="19"/>
  <c r="O138" i="19"/>
  <c r="O140" i="18"/>
  <c r="O85" i="18"/>
  <c r="O137" i="18"/>
  <c r="O24" i="18"/>
  <c r="O83" i="18"/>
  <c r="O26" i="17"/>
  <c r="O85" i="17"/>
  <c r="O28" i="17"/>
  <c r="O28" i="16"/>
  <c r="O81" i="16"/>
  <c r="O138" i="16"/>
  <c r="O26" i="16"/>
  <c r="O136" i="16"/>
  <c r="O27" i="14"/>
  <c r="O85" i="14"/>
  <c r="O28" i="14"/>
  <c r="O28" i="10"/>
  <c r="O82" i="10"/>
  <c r="O136" i="10"/>
  <c r="O85" i="10"/>
  <c r="O139" i="9"/>
  <c r="O24" i="9"/>
  <c r="O81" i="9"/>
  <c r="O26" i="9"/>
  <c r="O136" i="9"/>
  <c r="O138" i="8"/>
  <c r="O28" i="8"/>
  <c r="O82" i="8"/>
  <c r="O26" i="8"/>
  <c r="O136" i="8"/>
  <c r="O28" i="7"/>
  <c r="O140" i="7"/>
  <c r="O83" i="7"/>
  <c r="O85" i="7"/>
  <c r="O140" i="1"/>
  <c r="O85" i="1"/>
  <c r="K29" i="1" l="1"/>
  <c r="K28" i="1"/>
  <c r="K23" i="1" l="1"/>
  <c r="K21" i="1"/>
  <c r="J13" i="1"/>
  <c r="J12" i="1"/>
  <c r="J11" i="1"/>
  <c r="J10" i="1"/>
  <c r="J9" i="1"/>
  <c r="J8" i="1"/>
  <c r="J7" i="1"/>
  <c r="O26" i="1" l="1"/>
  <c r="O28" i="1"/>
  <c r="O25" i="1"/>
  <c r="O27" i="1"/>
  <c r="O24" i="1"/>
  <c r="F171" i="1"/>
  <c r="E171" i="1"/>
  <c r="D171" i="1"/>
  <c r="F170" i="1"/>
  <c r="E170" i="1"/>
  <c r="D170" i="1"/>
  <c r="F169" i="1"/>
  <c r="E169" i="1"/>
  <c r="D169" i="1"/>
</calcChain>
</file>

<file path=xl/sharedStrings.xml><?xml version="1.0" encoding="utf-8"?>
<sst xmlns="http://schemas.openxmlformats.org/spreadsheetml/2006/main" count="8026" uniqueCount="633">
  <si>
    <t>MORNING SHIFT (0700-1500: Shift A)</t>
  </si>
  <si>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</si>
  <si>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</si>
  <si>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</si>
  <si>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</si>
  <si>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</si>
  <si>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</si>
  <si>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</si>
  <si>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</si>
  <si>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</si>
  <si>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AVERAGE</t>
  </si>
  <si>
    <t>Raw Sugar</t>
  </si>
  <si>
    <t>Washed Sugar</t>
  </si>
  <si>
    <t>Raw Liquor</t>
  </si>
  <si>
    <t>Clear Liquor</t>
  </si>
  <si>
    <t>1st Refine</t>
  </si>
  <si>
    <t>2nd Refine</t>
  </si>
  <si>
    <t>Fine Liquor</t>
  </si>
  <si>
    <t>Colour</t>
  </si>
  <si>
    <t>CaO content (%)</t>
  </si>
  <si>
    <t>Water</t>
  </si>
  <si>
    <t>Sweet Water</t>
  </si>
  <si>
    <t>CL</t>
  </si>
  <si>
    <t>TDS</t>
  </si>
  <si>
    <t>Chlorine</t>
  </si>
  <si>
    <t>Plate 1</t>
  </si>
  <si>
    <t>FL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</si>
  <si>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</si>
  <si>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</si>
  <si>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</si>
  <si>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</si>
  <si>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</si>
  <si>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</si>
  <si>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</si>
  <si>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</si>
  <si>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</si>
  <si>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</si>
  <si>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</si>
  <si>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</si>
  <si>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</si>
  <si>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</si>
  <si>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</si>
  <si>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</si>
  <si>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</si>
  <si>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</si>
  <si>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</si>
  <si>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</si>
  <si>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Pol</t>
  </si>
  <si>
    <t>Purity</t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</si>
  <si>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</si>
  <si>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</si>
  <si>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</si>
  <si>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</si>
  <si>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</si>
  <si>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</si>
  <si>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mol</t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</si>
  <si>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</si>
  <si>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</si>
  <si>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</si>
  <si>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</si>
  <si>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</si>
  <si>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</si>
  <si>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</si>
  <si>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</si>
  <si>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>AFTERNOON SHIFT (1500-2300: Shift C)</t>
  </si>
  <si>
    <t xml:space="preserve"> </t>
  </si>
  <si>
    <t>NIGHT SHIFT (2300-0700: Shift D)</t>
  </si>
  <si>
    <t>MORNING SHIFT (0700-1500: Shift D)</t>
  </si>
  <si>
    <t>NIGHT SHIFT (2300-0700: Shift C)</t>
  </si>
  <si>
    <t>AFTERNOON SHIFT (1500-2300: Shift B)</t>
  </si>
  <si>
    <t>AFTERNOON SHIFT (1500-2300: Shift A)</t>
  </si>
  <si>
    <t>MORNING SHIFT (0700-1500: Shift B)</t>
  </si>
  <si>
    <t>AFTERNOON SHIFT (1500-2300: Shift D)</t>
  </si>
  <si>
    <t>MORNING SHIFT (0700-1500: Shift C)</t>
  </si>
  <si>
    <t>NIGHT SHIFT (2300-0700: Shift B)</t>
  </si>
  <si>
    <t>NIGHT SHIFT (2300-0700: Shift A)</t>
  </si>
  <si>
    <t>AFTERNOON SHIFT (0700-1500: Shift A)</t>
  </si>
  <si>
    <t>AFTERNOON SHIFT (2300-0700: Shift D)</t>
  </si>
  <si>
    <t>NIGHT SHIFT (1500-2300: Shift D)</t>
  </si>
  <si>
    <t>MORNING SHIFT (1500-2300: Shift A)</t>
  </si>
  <si>
    <t>C2 MOLL CLR 1525</t>
  </si>
  <si>
    <t>C1 1223 2/2 CLR 34</t>
  </si>
  <si>
    <t>C2 1375 3/3 CLR 50</t>
  </si>
  <si>
    <t>S1 1022 3/2 CLR 90</t>
  </si>
  <si>
    <t>IG 1912 1/2 CLR 16</t>
  </si>
  <si>
    <t>C2 moll colour-1323 bx-75.92 ph-6.0</t>
  </si>
  <si>
    <t>IG no.1915 1/2 =15</t>
  </si>
  <si>
    <t>C1 no.1229 2/2 =31</t>
  </si>
  <si>
    <t>C2 no.1383 3/4 =46</t>
  </si>
  <si>
    <t>S1 no.1027 3/2 =83</t>
  </si>
  <si>
    <t>C2 mol = 1398 Bx 76.26</t>
  </si>
  <si>
    <t>IG no.1926 = 14 c/w 1/2</t>
  </si>
  <si>
    <t>C1 no.1234 = 34 c/w 2/2</t>
  </si>
  <si>
    <t>C2 no.1390 = 48 c/w 3/4</t>
  </si>
  <si>
    <t>S1 no.1033 = 85 c/w 3/2</t>
  </si>
  <si>
    <t xml:space="preserve">NSACB no.79 = 396 </t>
  </si>
  <si>
    <t>cl</t>
  </si>
  <si>
    <t>fl</t>
  </si>
  <si>
    <t>c2 moll clr 1352</t>
  </si>
  <si>
    <t>igm 1930 1/2 clr 14</t>
  </si>
  <si>
    <t>c1 1237 2/2 clr 26</t>
  </si>
  <si>
    <t>c2 1314 3/4 clr 39</t>
  </si>
  <si>
    <t>s1 1036 1/4 clr 64</t>
  </si>
  <si>
    <t>igm 1937 1/1 clr 18</t>
  </si>
  <si>
    <t>c1 1240 1/2 clr 31</t>
  </si>
  <si>
    <t>c2 1398 3/3 clr 43</t>
  </si>
  <si>
    <t>C2 MOL=  1449  81.19  6.0</t>
  </si>
  <si>
    <t>L4 1939 CW 1/1=  19</t>
  </si>
  <si>
    <t>L3 1039 CW 3/2=  70</t>
  </si>
  <si>
    <t>L1 1242 CW 1/2= 33</t>
  </si>
  <si>
    <t>L2 1400 CW 3/3=  45</t>
  </si>
  <si>
    <t xml:space="preserve">CL </t>
  </si>
  <si>
    <t>L1 1245 CW 1/1=  36</t>
  </si>
  <si>
    <t>L3 1043 CW 2/2=  79</t>
  </si>
  <si>
    <t>C2 mol = 1525 Bx 80.40</t>
  </si>
  <si>
    <t>IG no.1948 = 19 c/w 1/1</t>
  </si>
  <si>
    <t>C1 no.1247 = 37 c/w 1/1</t>
  </si>
  <si>
    <t>C2 no.1406 = 43 c/w 3/4</t>
  </si>
  <si>
    <t>S1 no.1043 = 80 c/w 3/3</t>
  </si>
  <si>
    <t>NSACB no.80 = 423</t>
  </si>
  <si>
    <t>C2 moll colour-1306 bx-78.28 ph-6.0</t>
  </si>
  <si>
    <t>IG no.1956 1/1 =20</t>
  </si>
  <si>
    <t>C1 no.1255 1/1 =29</t>
  </si>
  <si>
    <t>C2 no.1415 3/3 =68</t>
  </si>
  <si>
    <t>S1 no.1048 3/3 =134</t>
  </si>
  <si>
    <t>S1 no.1048 3/4 =117</t>
  </si>
  <si>
    <t>C2 4/4 =48</t>
  </si>
  <si>
    <t>S1 3/3 =86</t>
  </si>
  <si>
    <t>IG no.1962 1/2 =18</t>
  </si>
  <si>
    <t>C2 MOL=  1469  79.88  6.1</t>
  </si>
  <si>
    <t>L1 1255 CW 1/1=  36</t>
  </si>
  <si>
    <t>L2 1418 CW 3/3=  50</t>
  </si>
  <si>
    <t>L4 1964 CW 1/2= 18</t>
  </si>
  <si>
    <t>L3 1050 CW 3/3=  89</t>
  </si>
  <si>
    <t>NSACB 81=  588</t>
  </si>
  <si>
    <t>C2 mol = 1595 Bx 79.20</t>
  </si>
  <si>
    <t>IG no.1972 = 19 c/w 1/2</t>
  </si>
  <si>
    <t>C1 no.1263 = 38 c/w 1/1</t>
  </si>
  <si>
    <t>C2 no.1424 = 52 c/w 3/3</t>
  </si>
  <si>
    <t>S1 no.1056 = 90 c/w 3/3</t>
  </si>
  <si>
    <t>S1 no.1058 = 85 c/w 4/4</t>
  </si>
  <si>
    <t>C2 moll colour-1395 bx-71.13 ph-5.8</t>
  </si>
  <si>
    <t>IG no.1981 1/2 =17</t>
  </si>
  <si>
    <t>C1 no.1271 1/1 =33</t>
  </si>
  <si>
    <t>S1 no.1060 4/4 =57</t>
  </si>
  <si>
    <t>S1 no.1061 3/3 =65</t>
  </si>
  <si>
    <t>C2 no.1430 4/4 =49</t>
  </si>
  <si>
    <t>C2 MOL=  1792  81.13  6.1</t>
  </si>
  <si>
    <t>L1 1275 CW 1/1=  36</t>
  </si>
  <si>
    <t>L3 1064 CW 3/3=  71</t>
  </si>
  <si>
    <t>L4 1989 CW 1/2=  16</t>
  </si>
  <si>
    <t>L2 1434 CW 4/4=  57</t>
  </si>
  <si>
    <t>L2 1435 CW 4/4=  56</t>
  </si>
  <si>
    <t>C2 MOLL CLR 1662</t>
  </si>
  <si>
    <t>CB 81 CLR 394</t>
  </si>
  <si>
    <t>IG 1996 1/2 CLR 18</t>
  </si>
  <si>
    <t>C1 1281 1/1 CLR 32</t>
  </si>
  <si>
    <t>C2 1440 4/4CLR 39</t>
  </si>
  <si>
    <t>S1 1068 3/3 CLR 68</t>
  </si>
  <si>
    <t>C2 moll colour-1594 bx-73.71 ph-6.1</t>
  </si>
  <si>
    <t>IG no.2004 1/2 =18</t>
  </si>
  <si>
    <t>C1 no.1287 1/1 =33</t>
  </si>
  <si>
    <t>C2 no.1446 4/4 =36</t>
  </si>
  <si>
    <t>S1 no.1074 3/3 =70</t>
  </si>
  <si>
    <t>NSACB no.83 =627</t>
  </si>
  <si>
    <t xml:space="preserve">C2 mol = 1676 Bx 74 75 </t>
  </si>
  <si>
    <t>IG no.2015 = 19 c/w 1/2</t>
  </si>
  <si>
    <t>C1 no.1291 = 35 c/w 1/1</t>
  </si>
  <si>
    <t>C2 no.1452 = 39 c/w 3/4</t>
  </si>
  <si>
    <t>S1 no.1078 = 86 c/w 3/3</t>
  </si>
  <si>
    <t>c2 moll clr 1624</t>
  </si>
  <si>
    <t>ig 2020 1/2 clr 16</t>
  </si>
  <si>
    <t>c1 1298 1/1 clr 32</t>
  </si>
  <si>
    <t>c2 1458 3/4 clr 39</t>
  </si>
  <si>
    <t>s1 1083 2/3 clr 98</t>
  </si>
  <si>
    <t>C2 MOL=  1453  79.22  6.4</t>
  </si>
  <si>
    <t>L2 1464 CW 3/4=  43</t>
  </si>
  <si>
    <t>L3 1087 CW 2/3=  88</t>
  </si>
  <si>
    <t>L4 2028 CW 1/2=  18</t>
  </si>
  <si>
    <t>L1 1303 CW 1/1=  38</t>
  </si>
  <si>
    <t>L3 1088 CW 3/3=  80</t>
  </si>
  <si>
    <t>NSACB 84=  454</t>
  </si>
  <si>
    <t>C2 mol = 1535 Bx 78.70</t>
  </si>
  <si>
    <t>C1 no.1310 = 39 c/w 1/1</t>
  </si>
  <si>
    <t>C2 no.1472 = 45 c/w 3/4</t>
  </si>
  <si>
    <t>S1 no.1091 = 85 c/w 3/3</t>
  </si>
  <si>
    <t>IG no.2040 = 17 c/w 1/2</t>
  </si>
  <si>
    <t>c2 moll clr 1487</t>
  </si>
  <si>
    <t>ig 2045 1/2 clr 18</t>
  </si>
  <si>
    <t>c1 1316 1/1 clr 34</t>
  </si>
  <si>
    <t>c2 1477 3/4 clr 42</t>
  </si>
  <si>
    <t>s1 1095 3/3 clr 92</t>
  </si>
  <si>
    <t>C2 MOL=  1528  68.91  6.2</t>
  </si>
  <si>
    <t>L3 1099 CW 3/3=  82</t>
  </si>
  <si>
    <t>L4 2053 CW 1/2=  18</t>
  </si>
  <si>
    <t>L2 1483 CW 3/4=  40</t>
  </si>
  <si>
    <t>L1 1321 CW 1/1=  33</t>
  </si>
  <si>
    <t>NSACB 85=  512</t>
  </si>
  <si>
    <t xml:space="preserve">C2 mol = 1589 Bx 69.86 </t>
  </si>
  <si>
    <t>IG no.2066 = 19 c/w 1/2</t>
  </si>
  <si>
    <t>C1 no.1327 = 35 c/w 1/1</t>
  </si>
  <si>
    <t>C2 no.1490 = 38 c/w 3/4</t>
  </si>
  <si>
    <t>S1 no.1104 = 86 c/w 3/3</t>
  </si>
  <si>
    <t>C2 moll colour-1440 bx-77.89 ph-6.1</t>
  </si>
  <si>
    <t>IG no.2070 1/2 =19</t>
  </si>
  <si>
    <t>C1 no.1334 1/1 =34</t>
  </si>
  <si>
    <t>C2 no.1496 3/4 =39</t>
  </si>
  <si>
    <t>S1 no.1110 3/3 =82</t>
  </si>
  <si>
    <t>NSACB no.86 =323</t>
  </si>
  <si>
    <t>C2 MOL=  1502  80.09  6.1</t>
  </si>
  <si>
    <t>L4 2079 CW 1/2=  17</t>
  </si>
  <si>
    <t>L2 1502 CW 3/4=  44</t>
  </si>
  <si>
    <t>L1 1338 CW 1/1=  37</t>
  </si>
  <si>
    <t>L3 1114 CW 3/3=  78</t>
  </si>
  <si>
    <t>L3 1117 CW 4/4=  59</t>
  </si>
  <si>
    <t>C2 MOLL CLR 1488</t>
  </si>
  <si>
    <t>IG 2087 1/2 CLR 16</t>
  </si>
  <si>
    <t>S1 1118 3/4 CLR 83</t>
  </si>
  <si>
    <t>C1 1344 1/1 CLR 48</t>
  </si>
  <si>
    <t>C2 1507 3/4 CLR 55</t>
  </si>
  <si>
    <t>C2 moll colour-1423 bx-78.59 ph-6.0</t>
  </si>
  <si>
    <t>IG no.2096 1/2 =17</t>
  </si>
  <si>
    <t>C1 no.1350 1/2 =38</t>
  </si>
  <si>
    <t>C2 no.1514 4/4 =45</t>
  </si>
  <si>
    <t>S1 no.1123 4/4 =72</t>
  </si>
  <si>
    <t xml:space="preserve">C2 mol = 1494 Bx 79.49 </t>
  </si>
  <si>
    <t>IG no.2109 = 18 c/w 1/2</t>
  </si>
  <si>
    <t>C1 no.1355 = 40 c/w 1/2</t>
  </si>
  <si>
    <t>C2 no.1520 = 47 c/w 4/4</t>
  </si>
  <si>
    <t>S1 no.1127 = 84 c/w 4/4</t>
  </si>
  <si>
    <t>C1 no.1358 = 37 c/w 2/2</t>
  </si>
  <si>
    <t>c2 moll clr 1331</t>
  </si>
  <si>
    <t>ig 2114 1/2 clr 20</t>
  </si>
  <si>
    <t>c1 1364 2/2 clr 38</t>
  </si>
  <si>
    <t>c2 1525 4/4 clr 53</t>
  </si>
  <si>
    <t>s1 1130 4/4 clr 70</t>
  </si>
  <si>
    <t>cb 87 clr 394</t>
  </si>
  <si>
    <t>C2 moll colour -1335 BX-77.50 PH-6.1</t>
  </si>
  <si>
    <t>IG no.2123 2/2 =19</t>
  </si>
  <si>
    <t>C1 no.1366 2/2 =37</t>
  </si>
  <si>
    <t>C2 no.1533 4/4 =49</t>
  </si>
  <si>
    <t>S1 no.1136 3/4 =81</t>
  </si>
  <si>
    <t>C2 mol = 1435 Bx 78.20</t>
  </si>
  <si>
    <t>IG no.2135 = 16 c/w 2/2</t>
  </si>
  <si>
    <t>C1 no.1371 = 36 c/w 2/2</t>
  </si>
  <si>
    <t>C2 no.1538 = 47 c/w 4/4</t>
  </si>
  <si>
    <t>S1 no.1140 = 83 c/w 4/4</t>
  </si>
  <si>
    <t>CB Low Pol no.88 = 1354</t>
  </si>
  <si>
    <t>c2 moll clr 1386</t>
  </si>
  <si>
    <t>ig 2140 2/2 clr 15</t>
  </si>
  <si>
    <t>c1 1377 2/2 clr 34</t>
  </si>
  <si>
    <t>c2 1540 4/4 clr 48</t>
  </si>
  <si>
    <t>s1 1145 4/4 clr 68</t>
  </si>
  <si>
    <t>c2 mol=  1802  81.12  6.1</t>
  </si>
  <si>
    <t>L4 2147 CW 2/2=  16</t>
  </si>
  <si>
    <t>L1 1383 CW 2/2=  32</t>
  </si>
  <si>
    <t>L2 1551 CW 4/4=  45</t>
  </si>
  <si>
    <t>L3 1151 CW 4/4=  65</t>
  </si>
  <si>
    <t>C2 mol = 1898 Bx 80.40</t>
  </si>
  <si>
    <t>C1 no.1389 = 31 c/w 2/2</t>
  </si>
  <si>
    <t>C2 no.1558 = 39 c/w 4/4</t>
  </si>
  <si>
    <t>S1 no.1155 = 79 c/w 4/4</t>
  </si>
  <si>
    <t>IG no.2159 = 17 c/w 2/2</t>
  </si>
  <si>
    <t>NSACB no.89 = 651</t>
  </si>
  <si>
    <t>C2 moll colour-1562 bx-77.89 ph-6.1</t>
  </si>
  <si>
    <t>C1 no.1394 2/2 =29</t>
  </si>
  <si>
    <t>C2 no.5165 4/4 =38</t>
  </si>
  <si>
    <t>S1 no.1160 4/4 =79</t>
  </si>
  <si>
    <t>IG no.2164 2/2 =17</t>
  </si>
  <si>
    <t>IG no.2169 2/3 =15</t>
  </si>
  <si>
    <t>C2 MOL= 2161  81.12   6.2</t>
  </si>
  <si>
    <t>L4 2173 CW 2/3=  16</t>
  </si>
  <si>
    <t>L1 1399 CW 2/2=  33</t>
  </si>
  <si>
    <t>L2 1509 CW 4/4=  42</t>
  </si>
  <si>
    <t>L3 1163 CW 4/4= 75</t>
  </si>
  <si>
    <t>c2 moll clr 1885</t>
  </si>
  <si>
    <t>igm 2181 2/3 clr 18</t>
  </si>
  <si>
    <t>c1 1405 2/2 clr 34</t>
  </si>
  <si>
    <t>c2 1575 4/4 clr 41</t>
  </si>
  <si>
    <t>s1 1167 4/4 clr 66</t>
  </si>
  <si>
    <t>w`</t>
  </si>
  <si>
    <t>C2 moll colour-1490 bx-78.52 ph-6.1</t>
  </si>
  <si>
    <t>IG no.2189 2/3 =18</t>
  </si>
  <si>
    <t>C1 no.1411 2/2 =30</t>
  </si>
  <si>
    <t>C2 no.1581 4/4 =39</t>
  </si>
  <si>
    <t>S1 no.1174 4/4 =72</t>
  </si>
  <si>
    <t>NSACB no.91 =412</t>
  </si>
  <si>
    <t>C2 MOL=  1489  80.22  6.0</t>
  </si>
  <si>
    <t>L2 1586 CW 4/4=  45</t>
  </si>
  <si>
    <t>L1 1415 CW 2/2=  35</t>
  </si>
  <si>
    <t>L4 2198 CW 2/3=  17</t>
  </si>
  <si>
    <t>L3 1177 CW 4/4=  67</t>
  </si>
  <si>
    <t>c2 moll clr 1525</t>
  </si>
  <si>
    <t>ig 2206 2/3 clr 16</t>
  </si>
  <si>
    <t>c1 1422 2/2 clr 30</t>
  </si>
  <si>
    <t>c2 1592 4/4 clr 39</t>
  </si>
  <si>
    <t>s1 1182 4/4 clr 64</t>
  </si>
  <si>
    <t>C2 moll colour -1430 bx-75.20 ph-6.2</t>
  </si>
  <si>
    <t>IG no.2215 2/3 =15</t>
  </si>
  <si>
    <t>C1 no.1428 2/2 =30</t>
  </si>
  <si>
    <t>C2 no.1597 4/4 =38</t>
  </si>
  <si>
    <t>S1 no.1187 4/4 =68</t>
  </si>
  <si>
    <t>C2 mol = 1512 Bx 75.94</t>
  </si>
  <si>
    <t>IG no.2226 = 14 c/w 2/3</t>
  </si>
  <si>
    <t>C1 no.1434 = 32 c/w 2/2</t>
  </si>
  <si>
    <t>C2 no.1605 = 37 c/w 4/4</t>
  </si>
  <si>
    <t>S1 no.1191 = 71 c/w 4/4</t>
  </si>
  <si>
    <t>c2 moll clr 1544</t>
  </si>
  <si>
    <t>ig 2232 2/3 clr 18</t>
  </si>
  <si>
    <t>c1 1436 2/2 clr 38</t>
  </si>
  <si>
    <t>c2 1609 4/4 clr 45</t>
  </si>
  <si>
    <t>s1 1194 4/4 clr 65</t>
  </si>
  <si>
    <t>ig 2235 2/2 clr 25</t>
  </si>
  <si>
    <t>C2 MOL=  1502  80.14  6.1</t>
  </si>
  <si>
    <t>L4 2241 CW 2/3=  19</t>
  </si>
  <si>
    <t>L3 1199 CW 4/4=  70</t>
  </si>
  <si>
    <t>L2 1615 CW 4/4=  51</t>
  </si>
  <si>
    <t>L1 1443 CW 2/2=  36</t>
  </si>
  <si>
    <t>C2 mol = 1591 Bx 79.70</t>
  </si>
  <si>
    <t>NSACB no.92 = 383</t>
  </si>
  <si>
    <t>IG no.2250 = 17 c/w 2/3</t>
  </si>
  <si>
    <t>C1 no.1449 = 38 c/w 2/2</t>
  </si>
  <si>
    <t>C2 no.1622 = 48 c/w 4/4</t>
  </si>
  <si>
    <t>S1 no.1203 = 77 c/w 4/4</t>
  </si>
  <si>
    <t>C2 moll colour-1415 bx-77.30 ph-6.1</t>
  </si>
  <si>
    <t>IG no.2256 2/3 =15</t>
  </si>
  <si>
    <t>C2 no.1628 4/4 =42</t>
  </si>
  <si>
    <t>S1 no.1208 4/4 =70</t>
  </si>
  <si>
    <t>C1 no.1454 2/2 =26</t>
  </si>
  <si>
    <t>C2 MOL=  1491  81.06  6.0</t>
  </si>
  <si>
    <t>L4 2265 CW 2/3=  18</t>
  </si>
  <si>
    <t>L2 1633 CW 4/4=  45</t>
  </si>
  <si>
    <t>L3 1213 CW 4/4=  62</t>
  </si>
  <si>
    <t>L1 1459 CW 2/2=  36</t>
  </si>
  <si>
    <t>NSACB 93=  471</t>
  </si>
  <si>
    <t>C2 mol = 1575 Bx 80.65</t>
  </si>
  <si>
    <t>IG no.2276 = 17 c/w 2/3</t>
  </si>
  <si>
    <t>C1 no.1464 = 35 c/w 2/2</t>
  </si>
  <si>
    <t>C2 no.1639 = 47 c/w 4/4</t>
  </si>
  <si>
    <t>S1 no.1218 = 69 c/w 4/4</t>
  </si>
  <si>
    <t>C2 moll colour-1514 bx-76.69 ph-5.9</t>
  </si>
  <si>
    <t>IG no.2286 2/3 =16</t>
  </si>
  <si>
    <t>C1 no.1472 2/2 =31</t>
  </si>
  <si>
    <t>C2 no.1648 4/4 =43</t>
  </si>
  <si>
    <t>S1 no.1226 4/4 =72</t>
  </si>
  <si>
    <t>C2 MOL=  1778  80.22  6.0</t>
  </si>
  <si>
    <t>NSACB  94= 491</t>
  </si>
  <si>
    <t>L4 2289 CW 2/3=  17</t>
  </si>
  <si>
    <t>L2 1651 CW 4/4=  49</t>
  </si>
  <si>
    <t>L1 1475 CW 2/2=  33</t>
  </si>
  <si>
    <t>L3 1228 CW 4/4=  69</t>
  </si>
  <si>
    <t>c2 moll clr 1741</t>
  </si>
  <si>
    <t>ig 2298 2/3 clr 16</t>
  </si>
  <si>
    <t>c1 1481 2/2 clr 36</t>
  </si>
  <si>
    <t>c2 1657 4/4 clr 46</t>
  </si>
  <si>
    <t>s1 1232 4/4 clr 86</t>
  </si>
  <si>
    <t>cb lowpoll 95 clr 1222</t>
  </si>
  <si>
    <t>C2 moll colour -1766 bx-77.32 ph-6.0</t>
  </si>
  <si>
    <t>IG no.2308 2/3 =15</t>
  </si>
  <si>
    <t>C1 no.1488 2/2 =34</t>
  </si>
  <si>
    <t>C2 no.1665 4/4 =45</t>
  </si>
  <si>
    <t>S1 no.1238 4/4 =88</t>
  </si>
  <si>
    <t>C2 mol = 1810 Bx 78.15</t>
  </si>
  <si>
    <t>IG no.2317 = 16 c/w 2/3</t>
  </si>
  <si>
    <t>IG no.2319 = 14 c/w 2/3</t>
  </si>
  <si>
    <t>C1 no.1491 = 32 c/w 2/2</t>
  </si>
  <si>
    <t>C2 no.1669 = 46 c/w 4/4</t>
  </si>
  <si>
    <t>S1 no.1243 = 75 c/w 4/4</t>
  </si>
  <si>
    <t xml:space="preserve">cl </t>
  </si>
  <si>
    <t>c2 moll clr 1774</t>
  </si>
  <si>
    <t>ig 2324 2/3 clr 18</t>
  </si>
  <si>
    <t>c1 1497 2/2 clr 30</t>
  </si>
  <si>
    <t>c2 1675 4/4 clr 43</t>
  </si>
  <si>
    <t>l1 1498 clr 33</t>
  </si>
  <si>
    <t>l1 1499 clr 41</t>
  </si>
  <si>
    <t>a1 1500 clr 31</t>
  </si>
  <si>
    <t>a1 1501 clr 36</t>
  </si>
  <si>
    <t>s1 1246 4/4 clr 92</t>
  </si>
  <si>
    <t>C2 MOL=  1809  81.22  5.8</t>
  </si>
  <si>
    <t>L4 2334 CW 2/3=  17</t>
  </si>
  <si>
    <t>L1 1503 CW 2/2=  37</t>
  </si>
  <si>
    <t>L2 1681 CW 4/4=  68</t>
  </si>
  <si>
    <t>L3 1248 CW 4/4=  98</t>
  </si>
  <si>
    <t>L2 1683 CW 4/4=  67</t>
  </si>
  <si>
    <t>L4 2335 CW 2/3=  21</t>
  </si>
  <si>
    <t>L4 2337 CW 2/3=  23</t>
  </si>
  <si>
    <t xml:space="preserve">C2 Mol = 1897 Bx 80.35 </t>
  </si>
  <si>
    <t>NSACB no.96 = 673</t>
  </si>
  <si>
    <t>IG no.2344 = 20 c/w 2/3</t>
  </si>
  <si>
    <t>C1 no.1509 = 35 c/w 2/2</t>
  </si>
  <si>
    <t>C2 no.1687 = 67 c/w 4/4</t>
  </si>
  <si>
    <t>S1 no.1251 = 62 c/w 4/4</t>
  </si>
  <si>
    <t>c2 moll clr 1846</t>
  </si>
  <si>
    <t>cb 97 clr 601</t>
  </si>
  <si>
    <t>ig 2350 2/3 clr 17</t>
  </si>
  <si>
    <t>c1 1513 2/2 clr 38</t>
  </si>
  <si>
    <t>c2  1691 4/4 clr 45</t>
  </si>
  <si>
    <t>s1 1256 4/4 clr 96</t>
  </si>
  <si>
    <t>C2 MOL=  1666  80.29  5.7</t>
  </si>
  <si>
    <t>L1 1519 CW 2/2=  38</t>
  </si>
  <si>
    <t>L2 1697 CW 4/4=  51</t>
  </si>
  <si>
    <t>L3 1261 CW 4/4=  79</t>
  </si>
  <si>
    <t>L4 2359 CW 2/3=  18</t>
  </si>
  <si>
    <t>L4 2361 CW 2/3=  17</t>
  </si>
  <si>
    <t>L4 2363 CW 2/3=  18</t>
  </si>
  <si>
    <t>C2 mol = 1789 Bx 79.89</t>
  </si>
  <si>
    <t>IG no.2367 = 15 c/w 2/3</t>
  </si>
  <si>
    <t>C1 no.1525 = 32 c/w 2/2</t>
  </si>
  <si>
    <t>C2 no.1705 = 45 c/w 4/4</t>
  </si>
  <si>
    <t>S1 no.1267 = 71 c/w 4/4</t>
  </si>
  <si>
    <t>C2 moll colour-1399 bx-77.13 ph-6.0</t>
  </si>
  <si>
    <t>IG no.2376 2/3 =15</t>
  </si>
  <si>
    <t>C1 no.1531 2/2 =31</t>
  </si>
  <si>
    <t>C2 no.1711 4/4 =44</t>
  </si>
  <si>
    <t>S1 no.1271 4/4 =70</t>
  </si>
  <si>
    <t>C2 MOL=  1966  81.17  5.7</t>
  </si>
  <si>
    <t>L4 2384 CW 2/3=  19</t>
  </si>
  <si>
    <t>L2 1716 CW 4/4=  53</t>
  </si>
  <si>
    <t>L3 1276 CW 4/4=  78</t>
  </si>
  <si>
    <t>L1 1534 CW 2/2=  41</t>
  </si>
  <si>
    <t>C2 MOLL CLR 1945</t>
  </si>
  <si>
    <t>IG 2392 2/2 CLR 16</t>
  </si>
  <si>
    <t>C1 1540 2/2 CLR 34</t>
  </si>
  <si>
    <t>C2 1723 4/4 CLR 48</t>
  </si>
  <si>
    <t>S1 1280 4/4 CLR 84</t>
  </si>
  <si>
    <t>CB LOW POLL 98 CLR 1091</t>
  </si>
  <si>
    <t>C2 moll colour-1544 bx-77.17 ph-5.8</t>
  </si>
  <si>
    <t>IG no.2401 3/3 =15</t>
  </si>
  <si>
    <t>C1 no.1546 2/2 =31</t>
  </si>
  <si>
    <t>C2 no.1728 4/4 =43</t>
  </si>
  <si>
    <t>S1 no.1285 4/4 =78</t>
  </si>
  <si>
    <t>IG no.2407 3/3 =19</t>
  </si>
  <si>
    <t>S1 no.1288 4/4 =88</t>
  </si>
  <si>
    <t>C2 no.1732 4/4 =56</t>
  </si>
  <si>
    <t>C1 no.1549 2/2 =42</t>
  </si>
  <si>
    <t>C2 mol  = 1620 Bx 78.30</t>
  </si>
  <si>
    <t>IG no.2410 = 17 c/w 3/3</t>
  </si>
  <si>
    <t>C1 no.1551 = 53 c/w 2/2</t>
  </si>
  <si>
    <t>C2 no.1734 = 65 c/w 4/4</t>
  </si>
  <si>
    <t>S1 no.1290 = 102 c/w 4/4</t>
  </si>
  <si>
    <t>IG no.2414 = 24 c/w 2/3</t>
  </si>
  <si>
    <t>C1 no.1553 = 47 c/w 2/3</t>
  </si>
  <si>
    <t>IG no.2415 = 18 c/w 3/3</t>
  </si>
  <si>
    <t>C1 no.1553 = 44 c/w 3/3</t>
  </si>
  <si>
    <t>Raw Sugar Brazil = 790</t>
  </si>
  <si>
    <t>Raw Sugar Thai = 3608</t>
  </si>
  <si>
    <t>NSACB no.99 = 528</t>
  </si>
  <si>
    <t>c2 moll clr 1588</t>
  </si>
  <si>
    <t>ig 2147 3/3 clr 17</t>
  </si>
  <si>
    <t>c1 1555 3/3 clr 40</t>
  </si>
  <si>
    <t>c2 1738 4/4 clr 58</t>
  </si>
  <si>
    <t>s1 1294 4/4 clr 87</t>
  </si>
  <si>
    <t>C2 moll colour-1486 bx-78.83 ph-5.5</t>
  </si>
  <si>
    <t>C1 no.1560 3/3 =42</t>
  </si>
  <si>
    <t>C2 no.1745 4/4 =55</t>
  </si>
  <si>
    <t>S1 no.1298 4/4 =90</t>
  </si>
  <si>
    <t>IG no.2429 3/3 =17</t>
  </si>
  <si>
    <t>C2 mol = 1583 Bx 78.23</t>
  </si>
  <si>
    <t>IG no.2436 = 18 c/w 2/3</t>
  </si>
  <si>
    <t>C1 no.1569 = 38 c/w 3/3</t>
  </si>
  <si>
    <t>C2 no.1753 = 56 c/w 4/4</t>
  </si>
  <si>
    <t>S1 no.1301 = 88 c/w 4/4</t>
  </si>
  <si>
    <t>c2 moll clr 1559</t>
  </si>
  <si>
    <t>igm 2440 2/3 clr 13</t>
  </si>
  <si>
    <t>c1 1571 3/3 clr 41</t>
  </si>
  <si>
    <t>c2 1756 4/4 clr 55</t>
  </si>
  <si>
    <t>s1 1304 4/4 clr 95</t>
  </si>
  <si>
    <t>ig 2442 2/2 clr 19</t>
  </si>
  <si>
    <t>C2 MOL=  1888  80.33  5.7</t>
  </si>
  <si>
    <t>NSACB  100=  626</t>
  </si>
  <si>
    <t>L4 2447 CW 2/2=  17</t>
  </si>
  <si>
    <t>L1 1577 CW 2/3=  44</t>
  </si>
  <si>
    <t>L2 1763 CW 4/4=  61</t>
  </si>
  <si>
    <t>L3 1309 CW 4/4=  99</t>
  </si>
  <si>
    <t>L4 2451 CW 2/2=  19</t>
  </si>
  <si>
    <t>C2 mol = 1975 Bx 79.80</t>
  </si>
  <si>
    <t>IG no.2457 = 18 c/w 2/2</t>
  </si>
  <si>
    <t>C1 no.1582 = 40 c/w 2/3</t>
  </si>
  <si>
    <t>C2 no.1767 = 52 c/w 4/4</t>
  </si>
  <si>
    <t>S1 no.1311 = 90 c/w 4/4</t>
  </si>
  <si>
    <t>C2 moll colour-1676 bx-75.70 ph-5.8</t>
  </si>
  <si>
    <t>IG no.2463 2/2 =12</t>
  </si>
  <si>
    <t>C1 no.1587 3/3 =34</t>
  </si>
  <si>
    <t>C2 no.1772 4/4 =55</t>
  </si>
  <si>
    <t>IG no.2467 1/2 =15</t>
  </si>
  <si>
    <t>S1 no.1314 4/4 =88</t>
  </si>
  <si>
    <t>C2 MOL=  1788  81.33  5.7</t>
  </si>
  <si>
    <t>L1 1591 CW 3/3=  33</t>
  </si>
  <si>
    <t>L2 1775 CW 4/4=  53</t>
  </si>
  <si>
    <t>L3 1316 CW 4/4=  79</t>
  </si>
  <si>
    <t>L4 2470 CW 1/2=  18</t>
  </si>
  <si>
    <t>C2 CLR 1727</t>
  </si>
  <si>
    <t>IG 2475 1/2 CLR 13</t>
  </si>
  <si>
    <t>C2 1779 4/4 CLR 65</t>
  </si>
  <si>
    <t>C1 1594 3/3 CLR 45</t>
  </si>
  <si>
    <t>C2 1780 3/3 CLR 74</t>
  </si>
  <si>
    <t>S1 1321 4/4 CLR 77</t>
  </si>
  <si>
    <t>S1 1321 3/3 CLR 80</t>
  </si>
  <si>
    <t>IG 2477 1/1 CLR 17</t>
  </si>
  <si>
    <t>C2 moll colour-1606 bx-74.91 ph-5.9</t>
  </si>
  <si>
    <t>IG no.2481 1/1 =17</t>
  </si>
  <si>
    <t>C1 no.1600 3/3 =38</t>
  </si>
  <si>
    <t>S1 no.1323 3/3 =78</t>
  </si>
  <si>
    <t>C2 no.1788 3/3 =67</t>
  </si>
  <si>
    <t>CB L/POL no.101 =1767</t>
  </si>
  <si>
    <t>C2 MOL=  1909  81.23  5.8</t>
  </si>
  <si>
    <t>L1 1604 CW 3/3=  39</t>
  </si>
  <si>
    <t>L2 1789 CW 3/3=  79</t>
  </si>
  <si>
    <t>L3 1326 CW 3/3=  91</t>
  </si>
  <si>
    <t>L4 2488 CW 1/1=  19</t>
  </si>
  <si>
    <t>C2 MOLL CLR 1862</t>
  </si>
  <si>
    <t>IG 2495 1/1 CLR 21</t>
  </si>
  <si>
    <t>C1 1608 3/3 CLR 42</t>
  </si>
  <si>
    <t>C2 1793 3/3 CLR 75</t>
  </si>
  <si>
    <t>S1 1328 2/2 CLR 153</t>
  </si>
  <si>
    <t>C2 MOL=  2055  81.12  5.7</t>
  </si>
  <si>
    <t xml:space="preserve">L1 1614 CW 3/3=  45  </t>
  </si>
  <si>
    <t>L2 1799 CW 3/3=  79</t>
  </si>
  <si>
    <t>L3 1332 CW 2/2=  128</t>
  </si>
  <si>
    <t>L4 2502 CW 1/1=  22</t>
  </si>
  <si>
    <t>C2 moll colour-1505 bx-76.58 ph-6.0</t>
  </si>
  <si>
    <t>IG no.2522 1/1 =17</t>
  </si>
  <si>
    <t>C1 no.1618 3/3 =33</t>
  </si>
  <si>
    <t>S1 no.1336 2/2 =104</t>
  </si>
  <si>
    <t>C2 no.1805 3/3 =81</t>
  </si>
  <si>
    <t>c2 moll clr 1572</t>
  </si>
  <si>
    <t>ig 2519 1/2 clr 21</t>
  </si>
  <si>
    <t>c1 1624 3/3 clr 54</t>
  </si>
  <si>
    <t>c2 1811 3/3 clr 58</t>
  </si>
  <si>
    <t>s1 1340 2/2 clr 146</t>
  </si>
  <si>
    <t>C2 MOL=  1690  81.20  5.6</t>
  </si>
  <si>
    <t>L4 2528 CW 1/2=  20</t>
  </si>
  <si>
    <t>L1 1631 CW 3/3=  37</t>
  </si>
  <si>
    <t>L2 1818 CW 3/3=  66</t>
  </si>
  <si>
    <t>L3 1346 CW 2/2=  93</t>
  </si>
  <si>
    <t>BL</t>
  </si>
  <si>
    <t>C2 mol = 1789 Bx 80.70</t>
  </si>
  <si>
    <t>IG no.2538 = 19 c/w 1/2</t>
  </si>
  <si>
    <t>C1 no.1635 = 38 c/w 3/3</t>
  </si>
  <si>
    <t>C2 no.1823 = 67 c/w 3/3</t>
  </si>
  <si>
    <t>S1 no.1349 = 105 c/w 2/2</t>
  </si>
  <si>
    <t>C2 moll colour-1628 bx-77.36 ph-6.0</t>
  </si>
  <si>
    <t>IG no.2544 1/2 =15</t>
  </si>
  <si>
    <t>C1 no.1642 3/3 =34</t>
  </si>
  <si>
    <t>C2 no.1830 3/3 =89</t>
  </si>
  <si>
    <t>S1 no.1352 2/2 =167</t>
  </si>
  <si>
    <t>NSACB no.103 =617</t>
  </si>
  <si>
    <t>C2 MOL=  2112  81.07  5.7</t>
  </si>
  <si>
    <t>L4 2552 CW 1/2=  18</t>
  </si>
  <si>
    <t>L1 1645 CW 3/3=  37</t>
  </si>
  <si>
    <t>L2 1834 CW 3/3=  71</t>
  </si>
  <si>
    <t>L3 1355 CW 3/3=  112</t>
  </si>
  <si>
    <t xml:space="preserve">C2 mol = 2080 Bx 80.70 </t>
  </si>
  <si>
    <t>IG no.2564 = 17 c/w 1/2</t>
  </si>
  <si>
    <t>C1 no.1651 = 35 c/w 3/3</t>
  </si>
  <si>
    <t>C2 no.1840 = 75 c/w 3/3</t>
  </si>
  <si>
    <t>S1 no.1360 = 110 c/w 3/3</t>
  </si>
  <si>
    <t xml:space="preserve">   </t>
  </si>
  <si>
    <t>C2 moll colour-1788 bx-72.57 ph-6.1</t>
  </si>
  <si>
    <t>C1 no.1656 3/3 =33</t>
  </si>
  <si>
    <t>C2 no.1846 3/3 =65</t>
  </si>
  <si>
    <t>S1 no.1366 3/3 =83</t>
  </si>
  <si>
    <t>IG no.2568 1/2 =16</t>
  </si>
  <si>
    <t>C2 MOL=  1988  81.09  5.7</t>
  </si>
  <si>
    <t>NSACB  104=  442</t>
  </si>
  <si>
    <t>L4 2575 CW 1/2= 18</t>
  </si>
  <si>
    <t>L1 1661 CW 3/3=  38</t>
  </si>
  <si>
    <t>L2 1853 CW 3/3=  69</t>
  </si>
  <si>
    <t>L3 1371 CW 3/3=  108</t>
  </si>
  <si>
    <t>c2 moll clr 1866</t>
  </si>
  <si>
    <t>c2 1857 3/3 clr 94</t>
  </si>
  <si>
    <t>c1 1666 3/3 clr 80</t>
  </si>
  <si>
    <t>s1 1374 3/3 clr 103</t>
  </si>
  <si>
    <t>ig 2584 1/2 clr 51</t>
  </si>
  <si>
    <t>ig 2587 3/3 clr 31</t>
  </si>
  <si>
    <t>c1 1667 4/4 clr 48</t>
  </si>
  <si>
    <t>ig 2890 3/3 clr 29</t>
  </si>
  <si>
    <t>c1 1670 4/4 clr 37</t>
  </si>
  <si>
    <t>C2 moll colour-1761 bx-76.50 ph-6.0</t>
  </si>
  <si>
    <t>C2 no.1863 3/3 =110</t>
  </si>
  <si>
    <t>S1 no.1379 3/3 =122</t>
  </si>
  <si>
    <t>IG no.2595 3/3 =22</t>
  </si>
  <si>
    <t>C1 no.1674 4/4 =33</t>
  </si>
  <si>
    <t>C2 no.1864 3/3 =86</t>
  </si>
  <si>
    <t>S1 no.1380 3/3 =124</t>
  </si>
  <si>
    <t>NSACB no.105 =638</t>
  </si>
  <si>
    <t>IG no.2592 3/3 =19                                                   IG no.2596 3/3 =29</t>
  </si>
  <si>
    <t>C1 no.1672 4/4 =46                                                   IG no.2599 3/3 =20</t>
  </si>
  <si>
    <t>C2 mol = 1858 Bx 77.45</t>
  </si>
  <si>
    <t>IG no.2600 = 20 c/w 3/3</t>
  </si>
  <si>
    <t>C1 no.1679 = 36 c/w 4/4</t>
  </si>
  <si>
    <t>C2 no.1869 = 79 c/w 3/3</t>
  </si>
  <si>
    <t>S1 no.1384 = 119 c/w 3/3</t>
  </si>
  <si>
    <t>c2 moll clr 1762</t>
  </si>
  <si>
    <t>ig 2608 3/3 clr 12</t>
  </si>
  <si>
    <t>c1 1683 4/4 clr 39</t>
  </si>
  <si>
    <t>c2 1875 3/3 clr 84</t>
  </si>
  <si>
    <t>s1 1388 3/3 clr 103</t>
  </si>
  <si>
    <t>c1 1686 4/4 clr 35</t>
  </si>
  <si>
    <t>ig 2613 3/2 clr 14</t>
  </si>
  <si>
    <t>C2 MOL=  1707  81.46  5.6</t>
  </si>
  <si>
    <t>L4 2617 CW 3/2=  24</t>
  </si>
  <si>
    <t>L4 2618 CW 2/3=  23</t>
  </si>
  <si>
    <t>L4 2619 CW 3/3=  18</t>
  </si>
  <si>
    <t>L2 1881 cw 3/3=  79                   L2 1883 CW 3/3=  66</t>
  </si>
  <si>
    <t>L3 1393 cw 3/3=  98                   L3 1394 CW 3/3=  104</t>
  </si>
  <si>
    <t>L1 1690 cw 4/4=  45                   L1 1691 CW 4/4=  43</t>
  </si>
  <si>
    <t>C2 mol = 1793 Bx 80.85</t>
  </si>
  <si>
    <t>IG no.2628 = 19 c/w 3/3</t>
  </si>
  <si>
    <t>C1 no.1696 = 42 c/w 4/4</t>
  </si>
  <si>
    <t>C2 no.1888 = 63 c/w 3/3</t>
  </si>
  <si>
    <t>S1 no.1399 = 101 c/w 3/3</t>
  </si>
  <si>
    <t>NSACB no.106 = 593</t>
  </si>
  <si>
    <t>c2 moll clr 1690</t>
  </si>
  <si>
    <t>ig 2634 3/3 clr 17</t>
  </si>
  <si>
    <t>c1 1700 4/4 clr 44</t>
  </si>
  <si>
    <t>c2 1892 3/3 clr 68</t>
  </si>
  <si>
    <t>s1 1402 3/3 clr 108</t>
  </si>
  <si>
    <t>RL</t>
  </si>
  <si>
    <t>D1 molasses</t>
  </si>
  <si>
    <t>D2 Molasses</t>
  </si>
  <si>
    <t>E Masscuite</t>
  </si>
  <si>
    <t>E Mol (1)</t>
  </si>
  <si>
    <t>E Mol (2)</t>
  </si>
  <si>
    <t>Purity Drop</t>
  </si>
  <si>
    <t>Brix</t>
  </si>
  <si>
    <t>IER Performance (CL-FL)</t>
  </si>
  <si>
    <t>Carbonator Performance (RL-CL)</t>
  </si>
  <si>
    <t>Clarification Performance (RL-FL)</t>
  </si>
  <si>
    <t>RL-FL</t>
  </si>
  <si>
    <t>CL-FL</t>
  </si>
  <si>
    <t>RL-FL %</t>
  </si>
  <si>
    <t>CL-FL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</si>
</sst>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2" xfId="0" applyBorder="1" applyProtection="1">
      <protection locked="0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0" fillId="0" borderId="13" xfId="0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0" fillId="0" borderId="13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10" fontId="0" fillId="0" borderId="2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0" xfId="0" applyBorder="1"/>
    <xf numFmtId="0" fontId="0" fillId="0" borderId="22" xfId="0" applyBorder="1" applyAlignment="1">
      <alignment horizontal="center" vertical="center"/>
    </xf>
    <xf numFmtId="0" fontId="0" fillId="0" borderId="31" xfId="0" applyBorder="1"/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3" fillId="0" borderId="34" xfId="0" applyFont="1" applyBorder="1"/>
    <xf numFmtId="0" fontId="0" fillId="0" borderId="35" xfId="0" applyBorder="1"/>
    <xf numFmtId="0" fontId="0" fillId="0" borderId="0" xfId="0" applyAlignment="1">
      <alignment horizontal="right"/>
    </xf>
    <xf numFmtId="0" fontId="0" fillId="0" borderId="40" xfId="0" applyBorder="1"/>
    <xf numFmtId="10" fontId="0" fillId="0" borderId="21" xfId="0" applyNumberFormat="1" applyBorder="1" applyAlignment="1">
      <alignment horizontal="center"/>
    </xf>
    <xf numFmtId="0" fontId="0" fillId="0" borderId="9" xfId="0" applyFill="1" applyBorder="1" applyAlignment="1" applyProtection="1">
      <alignment horizontal="center" vertical="center"/>
      <protection locked="0"/>
    </xf>
    <xf numFmtId="4" fontId="0" fillId="0" borderId="22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4" fontId="0" fillId="0" borderId="9" xfId="1" applyNumberFormat="1" applyFont="1" applyBorder="1" applyAlignment="1">
      <alignment horizontal="center" vertical="center"/>
    </xf>
    <xf numFmtId="4" fontId="0" fillId="0" borderId="9" xfId="1" applyNumberFormat="1" applyFont="1" applyBorder="1"/>
    <xf numFmtId="4" fontId="2" fillId="4" borderId="9" xfId="1" applyNumberFormat="1" applyFont="1" applyFill="1" applyBorder="1" applyAlignment="1">
      <alignment horizontal="center" vertical="center"/>
    </xf>
    <xf numFmtId="4" fontId="2" fillId="0" borderId="9" xfId="1" applyNumberFormat="1" applyFont="1" applyBorder="1" applyAlignment="1">
      <alignment horizontal="center"/>
    </xf>
    <xf numFmtId="4" fontId="2" fillId="4" borderId="9" xfId="1" applyNumberFormat="1" applyFont="1" applyFill="1" applyBorder="1" applyAlignment="1">
      <alignment horizontal="center"/>
    </xf>
    <xf numFmtId="4" fontId="0" fillId="0" borderId="0" xfId="1" applyNumberFormat="1" applyFont="1"/>
    <xf numFmtId="9" fontId="0" fillId="0" borderId="10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27" xfId="1" applyFont="1" applyBorder="1" applyAlignment="1">
      <alignment horizontal="center"/>
    </xf>
    <xf numFmtId="4" fontId="0" fillId="0" borderId="22" xfId="1" applyNumberFormat="1" applyFont="1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4" fontId="0" fillId="0" borderId="43" xfId="1" applyNumberFormat="1" applyFont="1" applyBorder="1" applyAlignment="1">
      <alignment horizontal="center" vertical="center"/>
    </xf>
    <xf numFmtId="4" fontId="0" fillId="0" borderId="27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0" xfId="0" applyBorder="1" applyAlignment="1" applyProtection="1">
      <alignment horizontal="center" wrapText="1"/>
      <protection locked="0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9" fontId="0" fillId="0" borderId="20" xfId="1" applyFont="1" applyBorder="1" applyAlignment="1" applyProtection="1">
      <alignment horizontal="center" vertical="center" wrapText="1"/>
      <protection locked="0"/>
    </xf>
    <xf numFmtId="9" fontId="0" fillId="0" borderId="21" xfId="1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9" fontId="0" fillId="0" borderId="9" xfId="0" applyNumberFormat="1" applyBorder="1" applyAlignment="1" applyProtection="1">
      <alignment horizontal="center" vertical="center"/>
      <protection locked="0"/>
    </xf>
    <xf numFmtId="9" fontId="0" fillId="0" borderId="20" xfId="0" applyNumberFormat="1" applyBorder="1" applyAlignment="1" applyProtection="1">
      <alignment horizontal="center" vertical="center"/>
      <protection locked="0"/>
    </xf>
    <xf numFmtId="9" fontId="0" fillId="0" borderId="16" xfId="0" applyNumberFormat="1" applyBorder="1" applyAlignment="1" applyProtection="1">
      <alignment horizontal="center" vertical="center"/>
      <protection locked="0"/>
    </xf>
    <xf numFmtId="9" fontId="0" fillId="0" borderId="21" xfId="0" applyNumberFormat="1" applyBorder="1" applyAlignment="1" applyProtection="1">
      <alignment horizontal="center" vertical="center"/>
      <protection locked="0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0" fontId="0" fillId="4" borderId="0" xfId="0" applyNumberFormat="1" applyFill="1"/>
    <xf numFmtId="165" fontId="0" fillId="0" borderId="9" xfId="0" applyNumberFormat="1" applyBorder="1"/>
    <xf numFmtId="1" fontId="0" fillId="0" borderId="9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165" fontId="0" fillId="2" borderId="9" xfId="0" applyNumberFormat="1" applyFill="1" applyBorder="1"/>
    <xf numFmtId="0" fontId="0" fillId="4" borderId="9" xfId="0" applyFill="1" applyBorder="1"/>
    <xf numFmtId="164" fontId="0" fillId="4" borderId="9" xfId="1" applyNumberFormat="1" applyFont="1" applyFill="1" applyBorder="1" applyProtection="1"/>
    <xf numFmtId="164" fontId="0" fillId="4" borderId="9" xfId="0" applyNumberFormat="1" applyFill="1" applyBorder="1"/>
  </cellXfs>
  <cellStyles count="3">
    <cellStyle name="Normal" xfId="0" builtinId="0"/>
    <cellStyle name="Normal 3" xfId="2" xr:uid="{3B0EC141-FC63-4A00-BF80-21A3AB38364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0F0B-7E98-4EF6-A893-971104E8FC0B}">
  <sheetPr codeName="Sheet51"/>
  <dimension ref="B2:L34"/>
  <sheetViews>
    <sheetView workbookViewId="0">
      <selection sqref="A1:XFD1048576"/>
    </sheetView>
  </sheetViews>
  <sheetFormatPr defaultRowHeight="15" x14ac:dyDescent="0.25"/>
  <cols>
    <col min="2" max="2" width="10.140625" customWidth="1"/>
  </cols>
  <sheetData>
    <row r="2" spans="2:12" x14ac:dyDescent="0.25">
      <c r="C2" s="135" t="s">
        <v>618</v>
      </c>
      <c r="D2" s="135" t="s">
        <v>22</v>
      </c>
      <c r="E2" s="135" t="s">
        <v>26</v>
      </c>
      <c r="H2" s="136" t="s">
        <v>626</v>
      </c>
      <c r="I2" s="136"/>
      <c r="J2" s="136"/>
      <c r="K2" s="136"/>
      <c r="L2" s="137">
        <f ca="1">(D34-E34)/D34</f>
        <v>0.6289139451075566</v>
      </c>
    </row>
    <row r="3" spans="2:12" x14ac:dyDescent="0.25">
      <c r="B3">
        <v>1</v>
      </c>
      <c r="C3">
        <f ca="1">IF(ISERROR(INDIRECT("'"&amp;B3&amp;"'!S6")),"",(INDIRECT("'"&amp;B3&amp;"'!S6")))</f>
        <v>1095.25</v>
      </c>
      <c r="D3">
        <f ca="1">IF(ISERROR(INDIRECT("'"&amp;B3&amp;"'!S7")),"",(INDIRECT("'"&amp;B3&amp;"'!S7")))</f>
        <v>481.66666666666669</v>
      </c>
      <c r="E3">
        <f ca="1">IF(ISERROR(INDIRECT("'"&amp;B3&amp;"'!S8")),"",(INDIRECT("'"&amp;B3&amp;"'!S8")))</f>
        <v>169</v>
      </c>
      <c r="H3" s="136" t="s">
        <v>627</v>
      </c>
      <c r="I3" s="136"/>
      <c r="J3" s="136"/>
      <c r="K3" s="136"/>
      <c r="L3" s="137">
        <f ca="1">(C34-D34)/C34</f>
        <v>0.52938957746725956</v>
      </c>
    </row>
    <row r="4" spans="2:12" x14ac:dyDescent="0.25">
      <c r="B4">
        <v>2</v>
      </c>
      <c r="C4">
        <f t="shared" ref="C4:C33" ca="1" si="0">IF(ISERROR(INDIRECT("'"&amp;B4&amp;"'!S6")),"",(INDIRECT("'"&amp;B4&amp;"'!S6")))</f>
        <v>1133.3333333333333</v>
      </c>
      <c r="D4">
        <f t="shared" ref="D4:D33" ca="1" si="1">IF(ISERROR(INDIRECT("'"&amp;B4&amp;"'!S7")),"",(INDIRECT("'"&amp;B4&amp;"'!S7")))</f>
        <v>472.66666666666669</v>
      </c>
      <c r="E4">
        <f t="shared" ref="E4:E33" ca="1" si="2">IF(ISERROR(INDIRECT("'"&amp;B4&amp;"'!S8")),"",(INDIRECT("'"&amp;B4&amp;"'!S8")))</f>
        <v>144.75</v>
      </c>
      <c r="H4" s="136" t="s">
        <v>628</v>
      </c>
      <c r="I4" s="136"/>
      <c r="J4" s="136"/>
      <c r="K4" s="136"/>
      <c r="L4" s="137">
        <f ca="1">(C34-E34)/C34</f>
        <v>0.82536303491105956</v>
      </c>
    </row>
    <row r="5" spans="2:12" x14ac:dyDescent="0.25">
      <c r="B5">
        <v>3</v>
      </c>
      <c r="C5">
        <f t="shared" ca="1" si="0"/>
        <v>1354.8333333333333</v>
      </c>
      <c r="D5">
        <f t="shared" ca="1" si="1"/>
        <v>590.83333333333337</v>
      </c>
      <c r="E5">
        <f t="shared" ca="1" si="2"/>
        <v>191.66666666666666</v>
      </c>
    </row>
    <row r="6" spans="2:12" x14ac:dyDescent="0.25">
      <c r="B6">
        <v>4</v>
      </c>
      <c r="C6">
        <f t="shared" ca="1" si="0"/>
        <v>1289.5833333333333</v>
      </c>
      <c r="D6">
        <f t="shared" ca="1" si="1"/>
        <v>603.33333333333337</v>
      </c>
      <c r="E6">
        <f t="shared" ca="1" si="2"/>
        <v>228.08333333333334</v>
      </c>
    </row>
    <row r="7" spans="2:12" x14ac:dyDescent="0.25">
      <c r="B7">
        <v>5</v>
      </c>
      <c r="C7">
        <f t="shared" ca="1" si="0"/>
        <v>1238.6666666666667</v>
      </c>
      <c r="D7">
        <f t="shared" ca="1" si="1"/>
        <v>598.41666666666663</v>
      </c>
      <c r="E7">
        <f t="shared" ca="1" si="2"/>
        <v>229.33333333333334</v>
      </c>
    </row>
    <row r="8" spans="2:12" x14ac:dyDescent="0.25">
      <c r="B8">
        <v>6</v>
      </c>
      <c r="C8">
        <f t="shared" ca="1" si="0"/>
        <v>1361.1666666666667</v>
      </c>
      <c r="D8">
        <f t="shared" ca="1" si="1"/>
        <v>627.41666666666663</v>
      </c>
      <c r="E8">
        <f t="shared" ca="1" si="2"/>
        <v>218.83333333333334</v>
      </c>
    </row>
    <row r="9" spans="2:12" x14ac:dyDescent="0.25">
      <c r="B9">
        <v>7</v>
      </c>
      <c r="C9">
        <f t="shared" ca="1" si="0"/>
        <v>1405.1666666666667</v>
      </c>
      <c r="D9">
        <f t="shared" ca="1" si="1"/>
        <v>645.25</v>
      </c>
      <c r="E9">
        <f t="shared" ca="1" si="2"/>
        <v>228.16666666666666</v>
      </c>
    </row>
    <row r="10" spans="2:12" x14ac:dyDescent="0.25">
      <c r="B10">
        <v>8</v>
      </c>
      <c r="C10">
        <f t="shared" ca="1" si="0"/>
        <v>1215.3333333333333</v>
      </c>
      <c r="D10">
        <f t="shared" ca="1" si="1"/>
        <v>647.16666666666663</v>
      </c>
      <c r="E10">
        <f t="shared" ca="1" si="2"/>
        <v>236.83333333333334</v>
      </c>
    </row>
    <row r="11" spans="2:12" x14ac:dyDescent="0.25">
      <c r="B11">
        <v>9</v>
      </c>
      <c r="C11">
        <f t="shared" ca="1" si="0"/>
        <v>1299.75</v>
      </c>
      <c r="D11">
        <f t="shared" ca="1" si="1"/>
        <v>625.41666666666663</v>
      </c>
      <c r="E11">
        <f t="shared" ca="1" si="2"/>
        <v>248.16666666666666</v>
      </c>
    </row>
    <row r="12" spans="2:12" x14ac:dyDescent="0.25">
      <c r="B12">
        <v>10</v>
      </c>
      <c r="C12">
        <f t="shared" ca="1" si="0"/>
        <v>1201.6666666666667</v>
      </c>
      <c r="D12">
        <f t="shared" ca="1" si="1"/>
        <v>532.16666666666663</v>
      </c>
      <c r="E12">
        <f t="shared" ca="1" si="2"/>
        <v>207.16666666666666</v>
      </c>
    </row>
    <row r="13" spans="2:12" x14ac:dyDescent="0.25">
      <c r="B13">
        <v>11</v>
      </c>
      <c r="C13">
        <f t="shared" ca="1" si="0"/>
        <v>1302.75</v>
      </c>
      <c r="D13">
        <f t="shared" ca="1" si="1"/>
        <v>607</v>
      </c>
      <c r="E13">
        <f t="shared" ca="1" si="2"/>
        <v>237.25</v>
      </c>
    </row>
    <row r="14" spans="2:12" x14ac:dyDescent="0.25">
      <c r="B14">
        <v>12</v>
      </c>
      <c r="C14">
        <f t="shared" ca="1" si="0"/>
        <v>1167.4166666666667</v>
      </c>
      <c r="D14">
        <f t="shared" ca="1" si="1"/>
        <v>537.75</v>
      </c>
      <c r="E14">
        <f t="shared" ca="1" si="2"/>
        <v>174.16666666666666</v>
      </c>
    </row>
    <row r="15" spans="2:12" x14ac:dyDescent="0.25">
      <c r="B15">
        <v>13</v>
      </c>
      <c r="C15">
        <f t="shared" ca="1" si="0"/>
        <v>1183.9166666666667</v>
      </c>
      <c r="D15">
        <f t="shared" ca="1" si="1"/>
        <v>543.5</v>
      </c>
      <c r="E15">
        <f t="shared" ca="1" si="2"/>
        <v>214.08333333333334</v>
      </c>
    </row>
    <row r="16" spans="2:12" x14ac:dyDescent="0.25">
      <c r="B16">
        <v>14</v>
      </c>
      <c r="C16">
        <f t="shared" ca="1" si="0"/>
        <v>1183.5</v>
      </c>
      <c r="D16">
        <f t="shared" ca="1" si="1"/>
        <v>520.25</v>
      </c>
      <c r="E16">
        <f t="shared" ca="1" si="2"/>
        <v>195.16666666666666</v>
      </c>
    </row>
    <row r="17" spans="2:5" x14ac:dyDescent="0.25">
      <c r="B17">
        <v>15</v>
      </c>
      <c r="C17">
        <f t="shared" ca="1" si="0"/>
        <v>1296.5833333333333</v>
      </c>
      <c r="D17">
        <f t="shared" ca="1" si="1"/>
        <v>649.66666666666663</v>
      </c>
      <c r="E17">
        <f t="shared" ca="1" si="2"/>
        <v>219.33333333333334</v>
      </c>
    </row>
    <row r="18" spans="2:5" x14ac:dyDescent="0.25">
      <c r="B18">
        <v>16</v>
      </c>
      <c r="C18">
        <f t="shared" ca="1" si="0"/>
        <v>1264.8333333333333</v>
      </c>
      <c r="D18">
        <f t="shared" ca="1" si="1"/>
        <v>607.66666666666663</v>
      </c>
      <c r="E18">
        <f t="shared" ca="1" si="2"/>
        <v>223.25</v>
      </c>
    </row>
    <row r="19" spans="2:5" x14ac:dyDescent="0.25">
      <c r="B19">
        <v>17</v>
      </c>
      <c r="C19">
        <f t="shared" ca="1" si="0"/>
        <v>1210.4166666666667</v>
      </c>
      <c r="D19">
        <f t="shared" ca="1" si="1"/>
        <v>599.41666666666663</v>
      </c>
      <c r="E19">
        <f t="shared" ca="1" si="2"/>
        <v>229.66666666666666</v>
      </c>
    </row>
    <row r="20" spans="2:5" x14ac:dyDescent="0.25">
      <c r="B20">
        <v>18</v>
      </c>
      <c r="C20">
        <f t="shared" ca="1" si="0"/>
        <v>1256.5</v>
      </c>
      <c r="D20">
        <f t="shared" ca="1" si="1"/>
        <v>575</v>
      </c>
      <c r="E20">
        <f t="shared" ca="1" si="2"/>
        <v>195.41666666666666</v>
      </c>
    </row>
    <row r="21" spans="2:5" x14ac:dyDescent="0.25">
      <c r="B21">
        <v>19</v>
      </c>
      <c r="C21">
        <f t="shared" ca="1" si="0"/>
        <v>1305.25</v>
      </c>
      <c r="D21">
        <f t="shared" ca="1" si="1"/>
        <v>610.58333333333337</v>
      </c>
      <c r="E21">
        <f t="shared" ca="1" si="2"/>
        <v>210.08333333333334</v>
      </c>
    </row>
    <row r="22" spans="2:5" x14ac:dyDescent="0.25">
      <c r="B22">
        <v>20</v>
      </c>
      <c r="C22">
        <f t="shared" ca="1" si="0"/>
        <v>1342.5</v>
      </c>
      <c r="D22">
        <f t="shared" ca="1" si="1"/>
        <v>833.25</v>
      </c>
      <c r="E22">
        <f t="shared" ca="1" si="2"/>
        <v>302.91666666666669</v>
      </c>
    </row>
    <row r="23" spans="2:5" x14ac:dyDescent="0.25">
      <c r="B23">
        <v>21</v>
      </c>
      <c r="C23">
        <f t="shared" ca="1" si="0"/>
        <v>1333.9166666666667</v>
      </c>
      <c r="D23">
        <f t="shared" ca="1" si="1"/>
        <v>632.33333333333337</v>
      </c>
      <c r="E23">
        <f t="shared" ca="1" si="2"/>
        <v>280.75</v>
      </c>
    </row>
    <row r="24" spans="2:5" x14ac:dyDescent="0.25">
      <c r="B24">
        <v>22</v>
      </c>
      <c r="C24">
        <f t="shared" ca="1" si="0"/>
        <v>1295.1666666666667</v>
      </c>
      <c r="D24">
        <f t="shared" ca="1" si="1"/>
        <v>509.16666666666669</v>
      </c>
      <c r="E24">
        <f t="shared" ca="1" si="2"/>
        <v>226.41666666666666</v>
      </c>
    </row>
    <row r="25" spans="2:5" x14ac:dyDescent="0.25">
      <c r="B25">
        <v>23</v>
      </c>
      <c r="C25">
        <f t="shared" ca="1" si="0"/>
        <v>1207.8333333333333</v>
      </c>
      <c r="D25">
        <f t="shared" ca="1" si="1"/>
        <v>529.08333333333337</v>
      </c>
      <c r="E25">
        <f t="shared" ca="1" si="2"/>
        <v>198.33333333333334</v>
      </c>
    </row>
    <row r="26" spans="2:5" x14ac:dyDescent="0.25">
      <c r="B26">
        <v>24</v>
      </c>
      <c r="C26">
        <f t="shared" ca="1" si="0"/>
        <v>1255.75</v>
      </c>
      <c r="D26">
        <f t="shared" ca="1" si="1"/>
        <v>580.08333333333337</v>
      </c>
      <c r="E26">
        <f t="shared" ca="1" si="2"/>
        <v>193.33333333333334</v>
      </c>
    </row>
    <row r="27" spans="2:5" x14ac:dyDescent="0.25">
      <c r="B27">
        <v>25</v>
      </c>
      <c r="C27">
        <f t="shared" ca="1" si="0"/>
        <v>1428.8333333333333</v>
      </c>
      <c r="D27">
        <f t="shared" ca="1" si="1"/>
        <v>707.41666666666663</v>
      </c>
      <c r="E27">
        <f t="shared" ca="1" si="2"/>
        <v>224.41666666666666</v>
      </c>
    </row>
    <row r="28" spans="2:5" x14ac:dyDescent="0.25">
      <c r="B28">
        <v>26</v>
      </c>
      <c r="C28">
        <f t="shared" ca="1" si="0"/>
        <v>1264</v>
      </c>
      <c r="D28">
        <f t="shared" ca="1" si="1"/>
        <v>625.58333333333337</v>
      </c>
      <c r="E28">
        <f t="shared" ca="1" si="2"/>
        <v>230.08333333333334</v>
      </c>
    </row>
    <row r="29" spans="2:5" x14ac:dyDescent="0.25">
      <c r="B29">
        <v>27</v>
      </c>
      <c r="C29">
        <f t="shared" ca="1" si="0"/>
        <v>1395.6666666666667</v>
      </c>
      <c r="D29">
        <f t="shared" ca="1" si="1"/>
        <v>622</v>
      </c>
      <c r="E29">
        <f t="shared" ca="1" si="2"/>
        <v>234.33333333333334</v>
      </c>
    </row>
    <row r="30" spans="2:5" x14ac:dyDescent="0.25">
      <c r="B30">
        <v>28</v>
      </c>
      <c r="C30">
        <f t="shared" ca="1" si="0"/>
        <v>1348.25</v>
      </c>
      <c r="D30">
        <f t="shared" ca="1" si="1"/>
        <v>682.25</v>
      </c>
      <c r="E30">
        <f t="shared" ca="1" si="2"/>
        <v>288.66666666666669</v>
      </c>
    </row>
    <row r="31" spans="2:5" x14ac:dyDescent="0.25">
      <c r="B31">
        <v>29</v>
      </c>
      <c r="C31">
        <f t="shared" ca="1" si="0"/>
        <v>1248.0833333333333</v>
      </c>
      <c r="D31">
        <f t="shared" ca="1" si="1"/>
        <v>561.83333333333337</v>
      </c>
      <c r="E31">
        <f t="shared" ca="1" si="2"/>
        <v>235.5</v>
      </c>
    </row>
    <row r="32" spans="2:5" x14ac:dyDescent="0.25">
      <c r="B32">
        <v>30</v>
      </c>
      <c r="C32">
        <f t="shared" ca="1" si="0"/>
        <v>1115.0833333333333</v>
      </c>
      <c r="D32">
        <f t="shared" ca="1" si="1"/>
        <v>525.5</v>
      </c>
      <c r="E32">
        <f t="shared" ca="1" si="2"/>
        <v>203.08333333333334</v>
      </c>
    </row>
    <row r="33" spans="2:5" x14ac:dyDescent="0.25">
      <c r="B33">
        <v>31</v>
      </c>
      <c r="C33" t="str">
        <f t="shared" ca="1" si="0"/>
        <v/>
      </c>
      <c r="D33" t="str">
        <f t="shared" ca="1" si="1"/>
        <v/>
      </c>
      <c r="E33" t="str">
        <f t="shared" ca="1" si="2"/>
        <v/>
      </c>
    </row>
    <row r="34" spans="2:5" x14ac:dyDescent="0.25">
      <c r="B34" t="s">
        <v>10</v>
      </c>
      <c r="C34">
        <f ca="1">AVERAGE(C3:C33)</f>
        <v>1266.7</v>
      </c>
      <c r="D34">
        <f t="shared" ref="D34" ca="1" si="3">AVERAGE(D3:D33)</f>
        <v>596.12222222222226</v>
      </c>
      <c r="E34">
        <f ca="1">AVERAGE(E3:E31)</f>
        <v>221.2126436781609</v>
      </c>
    </row>
  </sheetData>
  <mergeCells count="3">
    <mergeCell ref="H2:K2"/>
    <mergeCell ref="H3:K3"/>
    <mergeCell ref="H4: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sheetPr codeName="Sheet1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sheetPr codeName="Sheet1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sheetPr codeName="Sheet1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7291-352B-476B-96CE-E83D53D6BC00}">
  <sheetPr codeName="Sheet1"/>
  <dimension ref="A3:T36"/>
  <sheetViews>
    <sheetView topLeftCell="A19" workbookViewId="0">
      <selection activeCell="P11" sqref="P11"/>
    </sheetView>
  </sheetViews>
  <sheetFormatPr defaultRowHeight="15" x14ac:dyDescent="0.25"/>
  <cols>
    <col min="2" max="4" width="9.140625" hidden="1" customWidth="1"/>
    <col min="5" max="5" width="11.85546875" style="80" bestFit="1" customWidth="1"/>
    <col min="6" max="8" width="9.140625" style="80" hidden="1" customWidth="1"/>
    <col min="9" max="9" width="11.85546875" style="80" bestFit="1" customWidth="1"/>
    <col min="10" max="18" width="9.140625" style="80"/>
  </cols>
  <sheetData>
    <row r="3" spans="1:20" x14ac:dyDescent="0.25">
      <c r="A3" s="55"/>
      <c r="B3" s="55"/>
      <c r="C3" s="55"/>
      <c r="D3" s="55"/>
      <c r="E3" s="85" t="s">
        <v>619</v>
      </c>
      <c r="F3" s="70"/>
      <c r="G3" s="70"/>
      <c r="H3" s="70"/>
      <c r="I3" s="85" t="s">
        <v>620</v>
      </c>
      <c r="J3" s="87" t="s">
        <v>621</v>
      </c>
      <c r="K3" s="88"/>
      <c r="L3" s="89"/>
      <c r="M3" s="87" t="s">
        <v>622</v>
      </c>
      <c r="N3" s="88"/>
      <c r="O3" s="89"/>
      <c r="P3" s="87" t="s">
        <v>623</v>
      </c>
      <c r="Q3" s="88"/>
      <c r="R3" s="89"/>
      <c r="S3" s="90" t="s">
        <v>624</v>
      </c>
      <c r="T3" s="91"/>
    </row>
    <row r="4" spans="1:20" x14ac:dyDescent="0.25">
      <c r="A4" s="71"/>
      <c r="B4" s="71"/>
      <c r="C4" s="71"/>
      <c r="D4" s="71"/>
      <c r="E4" s="86"/>
      <c r="F4" s="72"/>
      <c r="G4" s="72"/>
      <c r="H4" s="72"/>
      <c r="I4" s="86"/>
      <c r="J4" s="73" t="s">
        <v>48</v>
      </c>
      <c r="K4" s="73" t="s">
        <v>47</v>
      </c>
      <c r="L4" s="73" t="s">
        <v>625</v>
      </c>
      <c r="M4" s="73" t="s">
        <v>48</v>
      </c>
      <c r="N4" s="73" t="s">
        <v>47</v>
      </c>
      <c r="O4" s="73" t="s">
        <v>625</v>
      </c>
      <c r="P4" s="73" t="s">
        <v>48</v>
      </c>
      <c r="Q4" s="73" t="s">
        <v>47</v>
      </c>
      <c r="R4" s="73" t="s">
        <v>625</v>
      </c>
      <c r="S4" s="92"/>
      <c r="T4" s="93"/>
    </row>
    <row r="5" spans="1:20" ht="15.75" x14ac:dyDescent="0.25">
      <c r="A5" s="74">
        <v>1</v>
      </c>
      <c r="B5">
        <f ca="1">INDIRECT("'"&amp;A5&amp;"'!$f$30")</f>
        <v>82.15</v>
      </c>
      <c r="C5">
        <f ca="1">INDIRECT("'"&amp;A5&amp;"'!$f$87")</f>
        <v>82.13</v>
      </c>
      <c r="E5" s="75">
        <f ca="1">IF(AVERAGE(B5:D5)=0, " ",AVERAGE(B5:D5))</f>
        <v>82.14</v>
      </c>
      <c r="F5" s="76">
        <f ca="1">INDIRECT("'"&amp;A5&amp;"'!$f$31")</f>
        <v>70.94</v>
      </c>
      <c r="G5" s="76">
        <f ca="1">INDIRECT("'"&amp;A5&amp;"'!$f$88")</f>
        <v>70.28</v>
      </c>
      <c r="H5" s="76"/>
      <c r="I5" s="75">
        <f t="shared" ref="I5:I35" ca="1" si="0">IF(AVERAGE(F5:H5)=0, " ",AVERAGE(F5:H5))</f>
        <v>70.61</v>
      </c>
      <c r="J5" s="75" t="str">
        <f ca="1">INDIRECT("'"&amp;$A5&amp;"'!$f$169")</f>
        <v xml:space="preserve"> </v>
      </c>
      <c r="K5" s="75" t="str">
        <f t="shared" ref="K5:K35" ca="1" si="1">INDIRECT("'"&amp;$A5&amp;"'!$e$169")</f>
        <v xml:space="preserve"> </v>
      </c>
      <c r="L5" s="75" t="str">
        <f t="shared" ref="L5:L35" ca="1" si="2">INDIRECT("'"&amp;$A5&amp;"'!$d$169")</f>
        <v xml:space="preserve"> </v>
      </c>
      <c r="M5" s="75" t="str">
        <f t="shared" ref="M5:M35" ca="1" si="3">INDIRECT("'"&amp;$A5&amp;"'!$f$170")</f>
        <v xml:space="preserve"> </v>
      </c>
      <c r="N5" s="75" t="str">
        <f t="shared" ref="N5:N35" ca="1" si="4">INDIRECT("'"&amp;$A5&amp;"'!$e$170")</f>
        <v xml:space="preserve"> </v>
      </c>
      <c r="O5" s="75" t="str">
        <f t="shared" ref="O5:O35" ca="1" si="5">INDIRECT("'"&amp;$A5&amp;"'!$d$170")</f>
        <v xml:space="preserve"> </v>
      </c>
      <c r="P5" s="75" t="str">
        <f t="shared" ref="P5:P35" ca="1" si="6">INDIRECT("'"&amp;$A5&amp;"'!$f$171")</f>
        <v xml:space="preserve"> </v>
      </c>
      <c r="Q5" s="75" t="str">
        <f t="shared" ref="Q5:Q35" ca="1" si="7">INDIRECT("'"&amp;$A5&amp;"'!$e$171")</f>
        <v xml:space="preserve"> </v>
      </c>
      <c r="R5" s="75" t="str">
        <f t="shared" ref="R5:R35" ca="1" si="8">INDIRECT("'"&amp;$A5&amp;"'!$d$171")</f>
        <v xml:space="preserve"> </v>
      </c>
      <c r="S5" s="81" t="str">
        <f ca="1">IF(J5=" "," ",(J5-M5)/J5)</f>
        <v xml:space="preserve"> </v>
      </c>
      <c r="T5" s="82"/>
    </row>
    <row r="6" spans="1:20" ht="15.75" x14ac:dyDescent="0.25">
      <c r="A6" s="74">
        <v>2</v>
      </c>
      <c r="B6">
        <f t="shared" ref="B6:B35" ca="1" si="9">INDIRECT("'"&amp;A6&amp;"'!$f$30")</f>
        <v>82.35</v>
      </c>
      <c r="C6">
        <f t="shared" ref="C6:C35" ca="1" si="10">INDIRECT("'"&amp;A6&amp;"'!$f$87")</f>
        <v>85.05</v>
      </c>
      <c r="E6" s="75">
        <f t="shared" ref="E6:E31" ca="1" si="11">IF(AVERAGE(B6:D6)=0, " ",AVERAGE(B6:D6))</f>
        <v>83.699999999999989</v>
      </c>
      <c r="F6" s="76">
        <f t="shared" ref="F6:F35" ca="1" si="12">INDIRECT("'"&amp;A6&amp;"'!$f$31")</f>
        <v>70.62</v>
      </c>
      <c r="G6" s="76">
        <f t="shared" ref="G6:G35" ca="1" si="13">INDIRECT("'"&amp;A6&amp;"'!$f$88")</f>
        <v>72.91</v>
      </c>
      <c r="H6" s="76"/>
      <c r="I6" s="75">
        <f t="shared" ca="1" si="0"/>
        <v>71.765000000000001</v>
      </c>
      <c r="J6" s="75" t="str">
        <f ca="1">INDIRECT("'"&amp;$A6&amp;"'!$f$169")</f>
        <v xml:space="preserve"> </v>
      </c>
      <c r="K6" s="75" t="str">
        <f t="shared" ca="1" si="1"/>
        <v xml:space="preserve"> </v>
      </c>
      <c r="L6" s="75" t="str">
        <f t="shared" ca="1" si="2"/>
        <v xml:space="preserve"> </v>
      </c>
      <c r="M6" s="75" t="str">
        <f t="shared" ca="1" si="3"/>
        <v xml:space="preserve"> </v>
      </c>
      <c r="N6" s="75" t="str">
        <f t="shared" ca="1" si="4"/>
        <v xml:space="preserve"> </v>
      </c>
      <c r="O6" s="75" t="str">
        <f t="shared" ca="1" si="5"/>
        <v xml:space="preserve"> </v>
      </c>
      <c r="P6" s="75" t="str">
        <f t="shared" ca="1" si="6"/>
        <v xml:space="preserve"> </v>
      </c>
      <c r="Q6" s="75" t="str">
        <f t="shared" ca="1" si="7"/>
        <v xml:space="preserve"> </v>
      </c>
      <c r="R6" s="75" t="str">
        <f t="shared" ca="1" si="8"/>
        <v xml:space="preserve"> </v>
      </c>
      <c r="S6" s="81" t="str">
        <f ca="1">IF(J6=" "," ",(J6-M6)/J6)</f>
        <v xml:space="preserve"> </v>
      </c>
      <c r="T6" s="82"/>
    </row>
    <row r="7" spans="1:20" ht="15.75" x14ac:dyDescent="0.25">
      <c r="A7" s="74">
        <v>3</v>
      </c>
      <c r="B7">
        <f t="shared" ca="1" si="9"/>
        <v>85.17</v>
      </c>
      <c r="C7">
        <f t="shared" ca="1" si="10"/>
        <v>84.91</v>
      </c>
      <c r="D7">
        <f t="shared" ref="D7:D35" ca="1" si="14">INDIRECT("'"&amp;A7&amp;"'!$f$142")</f>
        <v>84.6</v>
      </c>
      <c r="E7" s="75">
        <f t="shared" ca="1" si="11"/>
        <v>84.893333333333331</v>
      </c>
      <c r="F7" s="76">
        <f t="shared" ca="1" si="12"/>
        <v>71.459999999999994</v>
      </c>
      <c r="G7" s="76">
        <f t="shared" ca="1" si="13"/>
        <v>72.290000000000006</v>
      </c>
      <c r="H7" s="76">
        <f t="shared" ref="H7:H35" ca="1" si="15">INDIRECT("'"&amp;A7&amp;"'!$f$143")</f>
        <v>72.040000000000006</v>
      </c>
      <c r="I7" s="75">
        <f t="shared" ca="1" si="0"/>
        <v>71.930000000000007</v>
      </c>
      <c r="J7" s="75" t="str">
        <f t="shared" ref="J7:J35" ca="1" si="16">INDIRECT("'"&amp;$A7&amp;"'!$f$169")</f>
        <v xml:space="preserve"> </v>
      </c>
      <c r="K7" s="75" t="str">
        <f t="shared" ca="1" si="1"/>
        <v xml:space="preserve"> </v>
      </c>
      <c r="L7" s="75" t="str">
        <f t="shared" ca="1" si="2"/>
        <v xml:space="preserve"> </v>
      </c>
      <c r="M7" s="75" t="str">
        <f t="shared" ca="1" si="3"/>
        <v xml:space="preserve"> </v>
      </c>
      <c r="N7" s="75" t="str">
        <f t="shared" ca="1" si="4"/>
        <v xml:space="preserve"> </v>
      </c>
      <c r="O7" s="75" t="str">
        <f t="shared" ca="1" si="5"/>
        <v xml:space="preserve"> </v>
      </c>
      <c r="P7" s="75" t="str">
        <f t="shared" ca="1" si="6"/>
        <v xml:space="preserve"> </v>
      </c>
      <c r="Q7" s="75" t="str">
        <f t="shared" ca="1" si="7"/>
        <v xml:space="preserve"> </v>
      </c>
      <c r="R7" s="75" t="str">
        <f t="shared" ca="1" si="8"/>
        <v xml:space="preserve"> </v>
      </c>
      <c r="S7" s="81" t="str">
        <f t="shared" ref="S7:S11" ca="1" si="17">IF(J7=" "," ",(J7-M7)/J7)</f>
        <v xml:space="preserve"> </v>
      </c>
      <c r="T7" s="82"/>
    </row>
    <row r="8" spans="1:20" ht="15.75" x14ac:dyDescent="0.25">
      <c r="A8" s="74">
        <v>4</v>
      </c>
      <c r="B8">
        <f t="shared" ca="1" si="9"/>
        <v>85.26</v>
      </c>
      <c r="C8">
        <f t="shared" ca="1" si="10"/>
        <v>84.88</v>
      </c>
      <c r="D8">
        <f t="shared" ca="1" si="14"/>
        <v>84.27</v>
      </c>
      <c r="E8" s="75">
        <f t="shared" ca="1" si="11"/>
        <v>84.803333333333327</v>
      </c>
      <c r="F8" s="76">
        <f t="shared" ca="1" si="12"/>
        <v>71.64</v>
      </c>
      <c r="G8" s="76">
        <f t="shared" ca="1" si="13"/>
        <v>71.790000000000006</v>
      </c>
      <c r="H8" s="76">
        <f t="shared" ca="1" si="15"/>
        <v>71.58</v>
      </c>
      <c r="I8" s="75">
        <f t="shared" ca="1" si="0"/>
        <v>71.67</v>
      </c>
      <c r="J8" s="75" t="str">
        <f t="shared" ca="1" si="16"/>
        <v xml:space="preserve"> </v>
      </c>
      <c r="K8" s="75" t="str">
        <f t="shared" ca="1" si="1"/>
        <v xml:space="preserve"> </v>
      </c>
      <c r="L8" s="75" t="str">
        <f t="shared" ca="1" si="2"/>
        <v xml:space="preserve"> </v>
      </c>
      <c r="M8" s="75" t="str">
        <f t="shared" ca="1" si="3"/>
        <v xml:space="preserve"> </v>
      </c>
      <c r="N8" s="75" t="str">
        <f t="shared" ca="1" si="4"/>
        <v xml:space="preserve"> </v>
      </c>
      <c r="O8" s="75" t="str">
        <f t="shared" ca="1" si="5"/>
        <v xml:space="preserve"> </v>
      </c>
      <c r="P8" s="75" t="str">
        <f t="shared" ca="1" si="6"/>
        <v xml:space="preserve"> </v>
      </c>
      <c r="Q8" s="75" t="str">
        <f t="shared" ca="1" si="7"/>
        <v xml:space="preserve"> </v>
      </c>
      <c r="R8" s="75" t="str">
        <f t="shared" ca="1" si="8"/>
        <v xml:space="preserve"> </v>
      </c>
      <c r="S8" s="81" t="str">
        <f t="shared" ca="1" si="17"/>
        <v xml:space="preserve"> </v>
      </c>
      <c r="T8" s="82"/>
    </row>
    <row r="9" spans="1:20" ht="15.75" x14ac:dyDescent="0.25">
      <c r="A9" s="74">
        <v>5</v>
      </c>
      <c r="B9">
        <f t="shared" ca="1" si="9"/>
        <v>85.14</v>
      </c>
      <c r="C9">
        <f t="shared" ca="1" si="10"/>
        <v>84.98</v>
      </c>
      <c r="D9">
        <f t="shared" ca="1" si="14"/>
        <v>84.35</v>
      </c>
      <c r="E9" s="75">
        <f t="shared" ca="1" si="11"/>
        <v>84.823333333333338</v>
      </c>
      <c r="F9" s="76">
        <f t="shared" ca="1" si="12"/>
        <v>71.319999999999993</v>
      </c>
      <c r="G9" s="76">
        <f t="shared" ca="1" si="13"/>
        <v>71.44</v>
      </c>
      <c r="H9" s="76">
        <f t="shared" ca="1" si="15"/>
        <v>71.510000000000005</v>
      </c>
      <c r="I9" s="75">
        <f t="shared" ca="1" si="0"/>
        <v>71.423333333333332</v>
      </c>
      <c r="J9" s="75" t="str">
        <f t="shared" ca="1" si="16"/>
        <v xml:space="preserve"> </v>
      </c>
      <c r="K9" s="75" t="str">
        <f t="shared" ca="1" si="1"/>
        <v xml:space="preserve"> </v>
      </c>
      <c r="L9" s="75" t="str">
        <f t="shared" ca="1" si="2"/>
        <v xml:space="preserve"> </v>
      </c>
      <c r="M9" s="75" t="str">
        <f t="shared" ca="1" si="3"/>
        <v xml:space="preserve"> </v>
      </c>
      <c r="N9" s="75" t="str">
        <f t="shared" ca="1" si="4"/>
        <v xml:space="preserve"> </v>
      </c>
      <c r="O9" s="75" t="str">
        <f t="shared" ca="1" si="5"/>
        <v xml:space="preserve"> </v>
      </c>
      <c r="P9" s="75" t="str">
        <f t="shared" ca="1" si="6"/>
        <v xml:space="preserve"> </v>
      </c>
      <c r="Q9" s="75" t="str">
        <f t="shared" ca="1" si="7"/>
        <v xml:space="preserve"> </v>
      </c>
      <c r="R9" s="75" t="str">
        <f t="shared" ca="1" si="8"/>
        <v xml:space="preserve"> </v>
      </c>
      <c r="S9" s="81" t="str">
        <f t="shared" ca="1" si="17"/>
        <v xml:space="preserve"> </v>
      </c>
      <c r="T9" s="82"/>
    </row>
    <row r="10" spans="1:20" ht="15.75" x14ac:dyDescent="0.25">
      <c r="A10" s="74">
        <v>6</v>
      </c>
      <c r="B10">
        <f t="shared" ca="1" si="9"/>
        <v>84.41</v>
      </c>
      <c r="C10">
        <f t="shared" ca="1" si="10"/>
        <v>84.24</v>
      </c>
      <c r="E10" s="75">
        <f t="shared" ca="1" si="11"/>
        <v>84.324999999999989</v>
      </c>
      <c r="F10" s="76">
        <f t="shared" ca="1" si="12"/>
        <v>72.010000000000005</v>
      </c>
      <c r="G10" s="76">
        <f t="shared" ca="1" si="13"/>
        <v>72.239999999999995</v>
      </c>
      <c r="H10" s="76"/>
      <c r="I10" s="75">
        <f t="shared" ca="1" si="0"/>
        <v>72.125</v>
      </c>
      <c r="J10" s="75" t="str">
        <f t="shared" ca="1" si="16"/>
        <v xml:space="preserve"> </v>
      </c>
      <c r="K10" s="75" t="str">
        <f t="shared" ca="1" si="1"/>
        <v xml:space="preserve"> </v>
      </c>
      <c r="L10" s="75" t="str">
        <f t="shared" ca="1" si="2"/>
        <v xml:space="preserve"> </v>
      </c>
      <c r="M10" s="75" t="str">
        <f t="shared" ca="1" si="3"/>
        <v xml:space="preserve"> </v>
      </c>
      <c r="N10" s="75" t="str">
        <f t="shared" ca="1" si="4"/>
        <v xml:space="preserve"> </v>
      </c>
      <c r="O10" s="75" t="str">
        <f t="shared" ca="1" si="5"/>
        <v xml:space="preserve"> </v>
      </c>
      <c r="P10" s="75" t="str">
        <f t="shared" ca="1" si="6"/>
        <v xml:space="preserve"> </v>
      </c>
      <c r="Q10" s="75" t="str">
        <f t="shared" ca="1" si="7"/>
        <v xml:space="preserve"> </v>
      </c>
      <c r="R10" s="75" t="str">
        <f t="shared" ca="1" si="8"/>
        <v xml:space="preserve"> </v>
      </c>
      <c r="S10" s="81" t="str">
        <f t="shared" ca="1" si="17"/>
        <v xml:space="preserve"> </v>
      </c>
      <c r="T10" s="82"/>
    </row>
    <row r="11" spans="1:20" ht="15.75" x14ac:dyDescent="0.25">
      <c r="A11" s="74">
        <v>7</v>
      </c>
      <c r="B11">
        <f t="shared" ca="1" si="9"/>
        <v>84.49</v>
      </c>
      <c r="C11">
        <f t="shared" ca="1" si="10"/>
        <v>84.15</v>
      </c>
      <c r="D11">
        <f t="shared" ca="1" si="14"/>
        <v>85.03</v>
      </c>
      <c r="E11" s="75">
        <f t="shared" ca="1" si="11"/>
        <v>84.556666666666658</v>
      </c>
      <c r="F11" s="76">
        <f t="shared" ca="1" si="12"/>
        <v>72.680000000000007</v>
      </c>
      <c r="G11" s="76">
        <f t="shared" ca="1" si="13"/>
        <v>72.27</v>
      </c>
      <c r="H11" s="76">
        <f t="shared" ca="1" si="15"/>
        <v>71.48</v>
      </c>
      <c r="I11" s="75">
        <f t="shared" ca="1" si="0"/>
        <v>72.143333333333331</v>
      </c>
      <c r="J11" s="75" t="str">
        <f t="shared" ca="1" si="16"/>
        <v xml:space="preserve"> </v>
      </c>
      <c r="K11" s="75" t="str">
        <f t="shared" ca="1" si="1"/>
        <v xml:space="preserve"> </v>
      </c>
      <c r="L11" s="75" t="str">
        <f t="shared" ca="1" si="2"/>
        <v xml:space="preserve"> </v>
      </c>
      <c r="M11" s="75" t="str">
        <f t="shared" ca="1" si="3"/>
        <v xml:space="preserve"> </v>
      </c>
      <c r="N11" s="75" t="str">
        <f t="shared" ca="1" si="4"/>
        <v xml:space="preserve"> </v>
      </c>
      <c r="O11" s="75" t="str">
        <f t="shared" ca="1" si="5"/>
        <v xml:space="preserve"> </v>
      </c>
      <c r="P11" s="75" t="str">
        <f t="shared" ca="1" si="6"/>
        <v xml:space="preserve"> </v>
      </c>
      <c r="Q11" s="75" t="str">
        <f t="shared" ca="1" si="7"/>
        <v xml:space="preserve"> </v>
      </c>
      <c r="R11" s="75" t="str">
        <f t="shared" ca="1" si="8"/>
        <v xml:space="preserve"> </v>
      </c>
      <c r="S11" s="81" t="str">
        <f t="shared" ca="1" si="17"/>
        <v xml:space="preserve"> </v>
      </c>
      <c r="T11" s="82"/>
    </row>
    <row r="12" spans="1:20" ht="15.75" x14ac:dyDescent="0.25">
      <c r="A12" s="74">
        <v>8</v>
      </c>
      <c r="B12">
        <f t="shared" ca="1" si="9"/>
        <v>84.44</v>
      </c>
      <c r="C12">
        <f t="shared" ca="1" si="10"/>
        <v>84.12</v>
      </c>
      <c r="D12">
        <f t="shared" ca="1" si="14"/>
        <v>85.41</v>
      </c>
      <c r="E12" s="75">
        <f t="shared" ca="1" si="11"/>
        <v>84.656666666666666</v>
      </c>
      <c r="F12" s="76">
        <f t="shared" ca="1" si="12"/>
        <v>71.19</v>
      </c>
      <c r="G12" s="76">
        <f t="shared" ca="1" si="13"/>
        <v>71.45</v>
      </c>
      <c r="H12" s="76">
        <f t="shared" ca="1" si="15"/>
        <v>71.47</v>
      </c>
      <c r="I12" s="75">
        <f t="shared" ca="1" si="0"/>
        <v>71.36999999999999</v>
      </c>
      <c r="J12" s="75" t="str">
        <f t="shared" ca="1" si="16"/>
        <v xml:space="preserve"> </v>
      </c>
      <c r="K12" s="75" t="str">
        <f t="shared" ca="1" si="1"/>
        <v xml:space="preserve"> </v>
      </c>
      <c r="L12" s="75" t="str">
        <f t="shared" ca="1" si="2"/>
        <v xml:space="preserve"> </v>
      </c>
      <c r="M12" s="75" t="str">
        <f t="shared" ca="1" si="3"/>
        <v xml:space="preserve"> </v>
      </c>
      <c r="N12" s="75" t="str">
        <f t="shared" ca="1" si="4"/>
        <v xml:space="preserve"> </v>
      </c>
      <c r="O12" s="75" t="str">
        <f t="shared" ca="1" si="5"/>
        <v xml:space="preserve"> </v>
      </c>
      <c r="P12" s="75" t="str">
        <f t="shared" ca="1" si="6"/>
        <v xml:space="preserve"> </v>
      </c>
      <c r="Q12" s="75" t="str">
        <f t="shared" ca="1" si="7"/>
        <v xml:space="preserve"> </v>
      </c>
      <c r="R12" s="75" t="str">
        <f t="shared" ca="1" si="8"/>
        <v xml:space="preserve"> </v>
      </c>
      <c r="S12" s="81" t="str">
        <f ca="1">IF(J12=" "," ",(J12-M12)/J12)</f>
        <v xml:space="preserve"> </v>
      </c>
      <c r="T12" s="82"/>
    </row>
    <row r="13" spans="1:20" ht="15.75" x14ac:dyDescent="0.25">
      <c r="A13" s="74">
        <v>9</v>
      </c>
      <c r="B13">
        <f t="shared" ca="1" si="9"/>
        <v>85.1</v>
      </c>
      <c r="C13">
        <f t="shared" ca="1" si="10"/>
        <v>84.21</v>
      </c>
      <c r="D13">
        <f t="shared" ca="1" si="14"/>
        <v>85.26</v>
      </c>
      <c r="E13" s="75">
        <f t="shared" ca="1" si="11"/>
        <v>84.856666666666669</v>
      </c>
      <c r="F13" s="76">
        <f t="shared" ca="1" si="12"/>
        <v>71.61</v>
      </c>
      <c r="G13" s="76">
        <f t="shared" ca="1" si="13"/>
        <v>71.63</v>
      </c>
      <c r="H13" s="76">
        <f t="shared" ca="1" si="15"/>
        <v>71.58</v>
      </c>
      <c r="I13" s="75">
        <f t="shared" ca="1" si="0"/>
        <v>71.606666666666669</v>
      </c>
      <c r="J13" s="75" t="str">
        <f t="shared" ca="1" si="16"/>
        <v xml:space="preserve"> </v>
      </c>
      <c r="K13" s="75" t="str">
        <f t="shared" ca="1" si="1"/>
        <v xml:space="preserve"> </v>
      </c>
      <c r="L13" s="75" t="str">
        <f t="shared" ca="1" si="2"/>
        <v xml:space="preserve"> </v>
      </c>
      <c r="M13" s="75" t="str">
        <f t="shared" ca="1" si="3"/>
        <v xml:space="preserve"> </v>
      </c>
      <c r="N13" s="75" t="str">
        <f t="shared" ca="1" si="4"/>
        <v xml:space="preserve"> </v>
      </c>
      <c r="O13" s="75" t="str">
        <f t="shared" ca="1" si="5"/>
        <v xml:space="preserve"> </v>
      </c>
      <c r="P13" s="75" t="str">
        <f t="shared" ca="1" si="6"/>
        <v xml:space="preserve"> </v>
      </c>
      <c r="Q13" s="75" t="str">
        <f t="shared" ca="1" si="7"/>
        <v xml:space="preserve"> </v>
      </c>
      <c r="R13" s="75" t="str">
        <f t="shared" ca="1" si="8"/>
        <v xml:space="preserve"> </v>
      </c>
      <c r="S13" s="81" t="str">
        <f t="shared" ref="S13:S35" ca="1" si="18">IF(J13=" "," ",(J13-M13)/J13)</f>
        <v xml:space="preserve"> </v>
      </c>
      <c r="T13" s="82"/>
    </row>
    <row r="14" spans="1:20" ht="15.75" x14ac:dyDescent="0.25">
      <c r="A14" s="74">
        <v>10</v>
      </c>
      <c r="B14">
        <f t="shared" ca="1" si="9"/>
        <v>84.98</v>
      </c>
      <c r="D14">
        <f t="shared" ca="1" si="14"/>
        <v>85.01</v>
      </c>
      <c r="E14" s="75">
        <f t="shared" ca="1" si="11"/>
        <v>84.995000000000005</v>
      </c>
      <c r="F14" s="76">
        <f t="shared" ca="1" si="12"/>
        <v>71.41</v>
      </c>
      <c r="G14" s="76"/>
      <c r="H14" s="76">
        <f t="shared" ca="1" si="15"/>
        <v>72.44</v>
      </c>
      <c r="I14" s="75">
        <f t="shared" ca="1" si="0"/>
        <v>71.924999999999997</v>
      </c>
      <c r="J14" s="75" t="str">
        <f t="shared" ca="1" si="16"/>
        <v xml:space="preserve"> </v>
      </c>
      <c r="K14" s="75" t="str">
        <f t="shared" ca="1" si="1"/>
        <v xml:space="preserve"> </v>
      </c>
      <c r="L14" s="75" t="str">
        <f t="shared" ca="1" si="2"/>
        <v xml:space="preserve"> </v>
      </c>
      <c r="M14" s="75" t="str">
        <f t="shared" ca="1" si="3"/>
        <v xml:space="preserve"> </v>
      </c>
      <c r="N14" s="75" t="str">
        <f t="shared" ca="1" si="4"/>
        <v xml:space="preserve"> </v>
      </c>
      <c r="O14" s="75" t="str">
        <f t="shared" ca="1" si="5"/>
        <v xml:space="preserve"> </v>
      </c>
      <c r="P14" s="75" t="str">
        <f t="shared" ca="1" si="6"/>
        <v xml:space="preserve"> </v>
      </c>
      <c r="Q14" s="75" t="str">
        <f t="shared" ca="1" si="7"/>
        <v xml:space="preserve"> </v>
      </c>
      <c r="R14" s="75" t="str">
        <f t="shared" ca="1" si="8"/>
        <v xml:space="preserve"> </v>
      </c>
      <c r="S14" s="81" t="str">
        <f t="shared" ca="1" si="18"/>
        <v xml:space="preserve"> </v>
      </c>
      <c r="T14" s="82"/>
    </row>
    <row r="15" spans="1:20" ht="15.75" x14ac:dyDescent="0.25">
      <c r="A15" s="74">
        <v>11</v>
      </c>
      <c r="B15">
        <f t="shared" ca="1" si="9"/>
        <v>84.85</v>
      </c>
      <c r="C15">
        <f t="shared" ca="1" si="10"/>
        <v>84.27</v>
      </c>
      <c r="D15">
        <f t="shared" ca="1" si="14"/>
        <v>84.49</v>
      </c>
      <c r="E15" s="75">
        <f t="shared" ca="1" si="11"/>
        <v>84.536666666666676</v>
      </c>
      <c r="F15" s="76">
        <f t="shared" ca="1" si="12"/>
        <v>72.319999999999993</v>
      </c>
      <c r="G15" s="76">
        <f t="shared" ca="1" si="13"/>
        <v>70.83</v>
      </c>
      <c r="H15" s="76">
        <f t="shared" ca="1" si="15"/>
        <v>72.06</v>
      </c>
      <c r="I15" s="75">
        <f t="shared" ca="1" si="0"/>
        <v>71.736666666666665</v>
      </c>
      <c r="J15" s="75" t="str">
        <f t="shared" ca="1" si="16"/>
        <v xml:space="preserve"> </v>
      </c>
      <c r="K15" s="75" t="str">
        <f t="shared" ca="1" si="1"/>
        <v xml:space="preserve"> </v>
      </c>
      <c r="L15" s="75" t="str">
        <f t="shared" ca="1" si="2"/>
        <v xml:space="preserve"> </v>
      </c>
      <c r="M15" s="75" t="str">
        <f t="shared" ca="1" si="3"/>
        <v xml:space="preserve"> </v>
      </c>
      <c r="N15" s="75" t="str">
        <f t="shared" ca="1" si="4"/>
        <v xml:space="preserve"> </v>
      </c>
      <c r="O15" s="75" t="str">
        <f t="shared" ca="1" si="5"/>
        <v xml:space="preserve"> </v>
      </c>
      <c r="P15" s="75" t="str">
        <f t="shared" ca="1" si="6"/>
        <v xml:space="preserve"> </v>
      </c>
      <c r="Q15" s="75" t="str">
        <f t="shared" ca="1" si="7"/>
        <v xml:space="preserve"> </v>
      </c>
      <c r="R15" s="75" t="str">
        <f t="shared" ca="1" si="8"/>
        <v xml:space="preserve"> </v>
      </c>
      <c r="S15" s="81" t="str">
        <f t="shared" ca="1" si="18"/>
        <v xml:space="preserve"> </v>
      </c>
      <c r="T15" s="82"/>
    </row>
    <row r="16" spans="1:20" ht="15.75" x14ac:dyDescent="0.25">
      <c r="A16" s="74">
        <v>12</v>
      </c>
      <c r="B16">
        <f t="shared" ca="1" si="9"/>
        <v>80.95</v>
      </c>
      <c r="C16">
        <f t="shared" ca="1" si="10"/>
        <v>82.04</v>
      </c>
      <c r="D16">
        <f t="shared" ca="1" si="14"/>
        <v>84.08</v>
      </c>
      <c r="E16" s="75">
        <f t="shared" ca="1" si="11"/>
        <v>82.356666666666669</v>
      </c>
      <c r="F16" s="76">
        <f t="shared" ca="1" si="12"/>
        <v>69.73</v>
      </c>
      <c r="G16" s="76">
        <f t="shared" ca="1" si="13"/>
        <v>70.73</v>
      </c>
      <c r="H16" s="76">
        <f t="shared" ca="1" si="15"/>
        <v>70.77</v>
      </c>
      <c r="I16" s="75">
        <v>69</v>
      </c>
      <c r="J16" s="75" t="str">
        <f t="shared" ca="1" si="16"/>
        <v xml:space="preserve"> </v>
      </c>
      <c r="K16" s="75" t="str">
        <f t="shared" ca="1" si="1"/>
        <v xml:space="preserve"> </v>
      </c>
      <c r="L16" s="75" t="str">
        <f t="shared" ca="1" si="2"/>
        <v xml:space="preserve"> </v>
      </c>
      <c r="M16" s="75" t="str">
        <f t="shared" ca="1" si="3"/>
        <v xml:space="preserve"> </v>
      </c>
      <c r="N16" s="75" t="str">
        <f t="shared" ca="1" si="4"/>
        <v xml:space="preserve"> </v>
      </c>
      <c r="O16" s="75" t="str">
        <f t="shared" ca="1" si="5"/>
        <v xml:space="preserve"> </v>
      </c>
      <c r="P16" s="75" t="str">
        <f t="shared" ca="1" si="6"/>
        <v xml:space="preserve"> </v>
      </c>
      <c r="Q16" s="75" t="str">
        <f t="shared" ca="1" si="7"/>
        <v xml:space="preserve"> </v>
      </c>
      <c r="R16" s="75" t="str">
        <f t="shared" ca="1" si="8"/>
        <v xml:space="preserve"> </v>
      </c>
      <c r="S16" s="81" t="str">
        <f t="shared" ca="1" si="18"/>
        <v xml:space="preserve"> </v>
      </c>
      <c r="T16" s="82"/>
    </row>
    <row r="17" spans="1:20" ht="15.75" x14ac:dyDescent="0.25">
      <c r="A17" s="74">
        <v>13</v>
      </c>
      <c r="B17">
        <f t="shared" ca="1" si="9"/>
        <v>80.62</v>
      </c>
      <c r="C17">
        <f t="shared" ca="1" si="10"/>
        <v>80.709999999999994</v>
      </c>
      <c r="D17">
        <f t="shared" ca="1" si="14"/>
        <v>80.489999999999995</v>
      </c>
      <c r="E17" s="75">
        <f t="shared" ca="1" si="11"/>
        <v>80.606666666666669</v>
      </c>
      <c r="F17" s="76"/>
      <c r="G17" s="76">
        <f t="shared" ca="1" si="13"/>
        <v>70.03</v>
      </c>
      <c r="H17" s="76">
        <f t="shared" ca="1" si="15"/>
        <v>70.180000000000007</v>
      </c>
      <c r="I17" s="75">
        <f t="shared" ca="1" si="0"/>
        <v>70.105000000000004</v>
      </c>
      <c r="J17" s="75" t="str">
        <f t="shared" ca="1" si="16"/>
        <v xml:space="preserve"> </v>
      </c>
      <c r="K17" s="75" t="str">
        <f t="shared" ca="1" si="1"/>
        <v xml:space="preserve"> </v>
      </c>
      <c r="L17" s="75" t="str">
        <f t="shared" ca="1" si="2"/>
        <v xml:space="preserve"> </v>
      </c>
      <c r="M17" s="75" t="str">
        <f t="shared" ca="1" si="3"/>
        <v xml:space="preserve"> </v>
      </c>
      <c r="N17" s="75" t="str">
        <f t="shared" ca="1" si="4"/>
        <v xml:space="preserve"> </v>
      </c>
      <c r="O17" s="75" t="str">
        <f t="shared" ca="1" si="5"/>
        <v xml:space="preserve"> </v>
      </c>
      <c r="P17" s="75" t="str">
        <f t="shared" ca="1" si="6"/>
        <v xml:space="preserve"> </v>
      </c>
      <c r="Q17" s="75" t="str">
        <f t="shared" ca="1" si="7"/>
        <v xml:space="preserve"> </v>
      </c>
      <c r="R17" s="75" t="str">
        <f t="shared" ca="1" si="8"/>
        <v xml:space="preserve"> </v>
      </c>
      <c r="S17" s="81" t="str">
        <f t="shared" ca="1" si="18"/>
        <v xml:space="preserve"> </v>
      </c>
      <c r="T17" s="82"/>
    </row>
    <row r="18" spans="1:20" ht="15.75" x14ac:dyDescent="0.25">
      <c r="A18" s="74">
        <v>14</v>
      </c>
      <c r="B18">
        <f t="shared" ca="1" si="9"/>
        <v>80.14</v>
      </c>
      <c r="C18">
        <f t="shared" ca="1" si="10"/>
        <v>83.33</v>
      </c>
      <c r="D18">
        <f t="shared" ca="1" si="14"/>
        <v>82.9</v>
      </c>
      <c r="E18" s="75">
        <f t="shared" ca="1" si="11"/>
        <v>82.123333333333335</v>
      </c>
      <c r="F18" s="76">
        <f t="shared" ca="1" si="12"/>
        <v>70.290000000000006</v>
      </c>
      <c r="G18" s="76">
        <f t="shared" ca="1" si="13"/>
        <v>70.77</v>
      </c>
      <c r="H18" s="76">
        <f t="shared" ca="1" si="15"/>
        <v>70.349999999999994</v>
      </c>
      <c r="I18" s="75">
        <f t="shared" ca="1" si="0"/>
        <v>70.47</v>
      </c>
      <c r="J18" s="75" t="str">
        <f t="shared" ca="1" si="16"/>
        <v xml:space="preserve"> </v>
      </c>
      <c r="K18" s="75" t="str">
        <f t="shared" ca="1" si="1"/>
        <v xml:space="preserve"> </v>
      </c>
      <c r="L18" s="75" t="str">
        <f t="shared" ca="1" si="2"/>
        <v xml:space="preserve"> </v>
      </c>
      <c r="M18" s="75" t="str">
        <f t="shared" ca="1" si="3"/>
        <v xml:space="preserve"> </v>
      </c>
      <c r="N18" s="75" t="str">
        <f t="shared" ca="1" si="4"/>
        <v xml:space="preserve"> </v>
      </c>
      <c r="O18" s="75" t="str">
        <f t="shared" ca="1" si="5"/>
        <v xml:space="preserve"> </v>
      </c>
      <c r="P18" s="75" t="str">
        <f t="shared" ca="1" si="6"/>
        <v xml:space="preserve"> </v>
      </c>
      <c r="Q18" s="75" t="str">
        <f t="shared" ca="1" si="7"/>
        <v xml:space="preserve"> </v>
      </c>
      <c r="R18" s="75" t="str">
        <f t="shared" ca="1" si="8"/>
        <v xml:space="preserve"> </v>
      </c>
      <c r="S18" s="81" t="str">
        <f t="shared" ca="1" si="18"/>
        <v xml:space="preserve"> </v>
      </c>
      <c r="T18" s="82"/>
    </row>
    <row r="19" spans="1:20" ht="15.75" x14ac:dyDescent="0.25">
      <c r="A19" s="74">
        <v>15</v>
      </c>
      <c r="B19">
        <f t="shared" ca="1" si="9"/>
        <v>81.23</v>
      </c>
      <c r="C19">
        <f t="shared" ca="1" si="10"/>
        <v>82.77</v>
      </c>
      <c r="D19">
        <f t="shared" ca="1" si="14"/>
        <v>82.92</v>
      </c>
      <c r="E19" s="75">
        <f t="shared" ca="1" si="11"/>
        <v>82.306666666666672</v>
      </c>
      <c r="F19" s="76">
        <f t="shared" ca="1" si="12"/>
        <v>70.069999999999993</v>
      </c>
      <c r="G19" s="76">
        <f t="shared" ca="1" si="13"/>
        <v>71.12</v>
      </c>
      <c r="H19" s="76">
        <f t="shared" ca="1" si="15"/>
        <v>70.98</v>
      </c>
      <c r="I19" s="75">
        <f t="shared" ca="1" si="0"/>
        <v>70.723333333333343</v>
      </c>
      <c r="J19" s="75" t="str">
        <f t="shared" ca="1" si="16"/>
        <v xml:space="preserve"> </v>
      </c>
      <c r="K19" s="75" t="str">
        <f t="shared" ca="1" si="1"/>
        <v xml:space="preserve"> </v>
      </c>
      <c r="L19" s="75" t="str">
        <f t="shared" ca="1" si="2"/>
        <v xml:space="preserve"> </v>
      </c>
      <c r="M19" s="75" t="str">
        <f t="shared" ca="1" si="3"/>
        <v xml:space="preserve"> </v>
      </c>
      <c r="N19" s="75" t="str">
        <f t="shared" ca="1" si="4"/>
        <v xml:space="preserve"> </v>
      </c>
      <c r="O19" s="75" t="str">
        <f t="shared" ca="1" si="5"/>
        <v xml:space="preserve"> </v>
      </c>
      <c r="P19" s="75" t="str">
        <f t="shared" ca="1" si="6"/>
        <v xml:space="preserve"> </v>
      </c>
      <c r="Q19" s="75" t="str">
        <f t="shared" ca="1" si="7"/>
        <v xml:space="preserve"> </v>
      </c>
      <c r="R19" s="75" t="str">
        <f t="shared" ca="1" si="8"/>
        <v xml:space="preserve"> </v>
      </c>
      <c r="S19" s="81" t="str">
        <f t="shared" ca="1" si="18"/>
        <v xml:space="preserve"> </v>
      </c>
      <c r="T19" s="82"/>
    </row>
    <row r="20" spans="1:20" ht="15.75" x14ac:dyDescent="0.25">
      <c r="A20" s="74">
        <v>16</v>
      </c>
      <c r="B20">
        <f t="shared" ca="1" si="9"/>
        <v>81.739999999999995</v>
      </c>
      <c r="C20">
        <f t="shared" ca="1" si="10"/>
        <v>83.33</v>
      </c>
      <c r="D20">
        <f t="shared" ca="1" si="14"/>
        <v>83.15</v>
      </c>
      <c r="E20" s="75">
        <f t="shared" ca="1" si="11"/>
        <v>82.74</v>
      </c>
      <c r="F20" s="76">
        <f t="shared" ca="1" si="12"/>
        <v>70.16</v>
      </c>
      <c r="G20" s="76">
        <f t="shared" ca="1" si="13"/>
        <v>70.959999999999994</v>
      </c>
      <c r="H20" s="76">
        <f t="shared" ca="1" si="15"/>
        <v>70.52</v>
      </c>
      <c r="I20" s="75">
        <f t="shared" ca="1" si="0"/>
        <v>70.546666666666667</v>
      </c>
      <c r="J20" s="75" t="str">
        <f t="shared" ca="1" si="16"/>
        <v xml:space="preserve"> </v>
      </c>
      <c r="K20" s="75" t="str">
        <f t="shared" ca="1" si="1"/>
        <v xml:space="preserve"> </v>
      </c>
      <c r="L20" s="75" t="str">
        <f t="shared" ca="1" si="2"/>
        <v xml:space="preserve"> </v>
      </c>
      <c r="M20" s="75" t="str">
        <f t="shared" ca="1" si="3"/>
        <v xml:space="preserve"> </v>
      </c>
      <c r="N20" s="75" t="str">
        <f t="shared" ca="1" si="4"/>
        <v xml:space="preserve"> </v>
      </c>
      <c r="O20" s="75" t="str">
        <f t="shared" ca="1" si="5"/>
        <v xml:space="preserve"> </v>
      </c>
      <c r="P20" s="75" t="str">
        <f t="shared" ca="1" si="6"/>
        <v xml:space="preserve"> </v>
      </c>
      <c r="Q20" s="75" t="str">
        <f t="shared" ca="1" si="7"/>
        <v xml:space="preserve"> </v>
      </c>
      <c r="R20" s="75" t="str">
        <f t="shared" ca="1" si="8"/>
        <v xml:space="preserve"> </v>
      </c>
      <c r="S20" s="81" t="str">
        <f t="shared" ca="1" si="18"/>
        <v xml:space="preserve"> </v>
      </c>
      <c r="T20" s="82"/>
    </row>
    <row r="21" spans="1:20" ht="15.75" x14ac:dyDescent="0.25">
      <c r="A21" s="74">
        <v>17</v>
      </c>
      <c r="B21">
        <f t="shared" ca="1" si="9"/>
        <v>80.510000000000005</v>
      </c>
      <c r="C21">
        <f t="shared" ca="1" si="10"/>
        <v>80.650000000000006</v>
      </c>
      <c r="D21">
        <f t="shared" ca="1" si="14"/>
        <v>82.45</v>
      </c>
      <c r="E21" s="75">
        <f t="shared" ca="1" si="11"/>
        <v>81.203333333333333</v>
      </c>
      <c r="F21" s="76">
        <f t="shared" ca="1" si="12"/>
        <v>69.849999999999994</v>
      </c>
      <c r="G21" s="76">
        <f t="shared" ca="1" si="13"/>
        <v>69.7</v>
      </c>
      <c r="H21" s="76">
        <f t="shared" ca="1" si="15"/>
        <v>69.25</v>
      </c>
      <c r="I21" s="75">
        <f t="shared" ca="1" si="0"/>
        <v>69.600000000000009</v>
      </c>
      <c r="J21" s="75" t="str">
        <f t="shared" ca="1" si="16"/>
        <v xml:space="preserve"> </v>
      </c>
      <c r="K21" s="75" t="str">
        <f t="shared" ca="1" si="1"/>
        <v xml:space="preserve"> </v>
      </c>
      <c r="L21" s="75" t="str">
        <f t="shared" ca="1" si="2"/>
        <v xml:space="preserve"> </v>
      </c>
      <c r="M21" s="75" t="str">
        <f t="shared" ca="1" si="3"/>
        <v xml:space="preserve"> </v>
      </c>
      <c r="N21" s="75" t="str">
        <f t="shared" ca="1" si="4"/>
        <v xml:space="preserve"> </v>
      </c>
      <c r="O21" s="75" t="str">
        <f t="shared" ca="1" si="5"/>
        <v xml:space="preserve"> </v>
      </c>
      <c r="P21" s="75" t="str">
        <f t="shared" ca="1" si="6"/>
        <v xml:space="preserve"> </v>
      </c>
      <c r="Q21" s="75" t="str">
        <f t="shared" ca="1" si="7"/>
        <v xml:space="preserve"> </v>
      </c>
      <c r="R21" s="75" t="str">
        <f t="shared" ca="1" si="8"/>
        <v xml:space="preserve"> </v>
      </c>
      <c r="S21" s="81" t="str">
        <f t="shared" ca="1" si="18"/>
        <v xml:space="preserve"> </v>
      </c>
      <c r="T21" s="82"/>
    </row>
    <row r="22" spans="1:20" ht="15.75" x14ac:dyDescent="0.25">
      <c r="A22" s="74">
        <v>18</v>
      </c>
      <c r="B22">
        <f t="shared" ca="1" si="9"/>
        <v>82.55</v>
      </c>
      <c r="C22">
        <f t="shared" ca="1" si="10"/>
        <v>82.29</v>
      </c>
      <c r="D22">
        <f t="shared" ca="1" si="14"/>
        <v>82.41</v>
      </c>
      <c r="E22" s="75">
        <f t="shared" ca="1" si="11"/>
        <v>82.416666666666671</v>
      </c>
      <c r="F22" s="76">
        <f t="shared" ca="1" si="12"/>
        <v>69.66</v>
      </c>
      <c r="G22" s="76">
        <f t="shared" ca="1" si="13"/>
        <v>69.400000000000006</v>
      </c>
      <c r="H22" s="76">
        <f t="shared" ca="1" si="15"/>
        <v>69.75</v>
      </c>
      <c r="I22" s="75">
        <f t="shared" ca="1" si="0"/>
        <v>69.603333333333339</v>
      </c>
      <c r="J22" s="75" t="str">
        <f t="shared" ca="1" si="16"/>
        <v xml:space="preserve"> </v>
      </c>
      <c r="K22" s="75" t="str">
        <f t="shared" ca="1" si="1"/>
        <v xml:space="preserve"> </v>
      </c>
      <c r="L22" s="75" t="str">
        <f t="shared" ca="1" si="2"/>
        <v xml:space="preserve"> </v>
      </c>
      <c r="M22" s="75" t="str">
        <f t="shared" ca="1" si="3"/>
        <v xml:space="preserve"> </v>
      </c>
      <c r="N22" s="75" t="str">
        <f t="shared" ca="1" si="4"/>
        <v xml:space="preserve"> </v>
      </c>
      <c r="O22" s="75" t="str">
        <f t="shared" ca="1" si="5"/>
        <v xml:space="preserve"> </v>
      </c>
      <c r="P22" s="75" t="str">
        <f t="shared" ca="1" si="6"/>
        <v xml:space="preserve"> </v>
      </c>
      <c r="Q22" s="75" t="str">
        <f t="shared" ca="1" si="7"/>
        <v xml:space="preserve"> </v>
      </c>
      <c r="R22" s="75" t="str">
        <f t="shared" ca="1" si="8"/>
        <v xml:space="preserve"> </v>
      </c>
      <c r="S22" s="81" t="str">
        <f t="shared" ca="1" si="18"/>
        <v xml:space="preserve"> </v>
      </c>
      <c r="T22" s="82"/>
    </row>
    <row r="23" spans="1:20" ht="15.75" x14ac:dyDescent="0.25">
      <c r="A23" s="74">
        <v>19</v>
      </c>
      <c r="B23">
        <f t="shared" ca="1" si="9"/>
        <v>83.03</v>
      </c>
      <c r="C23">
        <f t="shared" ca="1" si="10"/>
        <v>83.3</v>
      </c>
      <c r="D23">
        <f t="shared" ca="1" si="14"/>
        <v>81.47</v>
      </c>
      <c r="E23" s="75">
        <f t="shared" ca="1" si="11"/>
        <v>82.6</v>
      </c>
      <c r="F23" s="76">
        <f t="shared" ca="1" si="12"/>
        <v>70.09</v>
      </c>
      <c r="G23" s="76">
        <f t="shared" ca="1" si="13"/>
        <v>69.959999999999994</v>
      </c>
      <c r="H23" s="76">
        <f t="shared" ca="1" si="15"/>
        <v>70.36</v>
      </c>
      <c r="I23" s="75">
        <f t="shared" ca="1" si="0"/>
        <v>70.13666666666667</v>
      </c>
      <c r="J23" s="75" t="str">
        <f t="shared" ca="1" si="16"/>
        <v xml:space="preserve"> </v>
      </c>
      <c r="K23" s="75" t="str">
        <f t="shared" ca="1" si="1"/>
        <v xml:space="preserve"> </v>
      </c>
      <c r="L23" s="75" t="str">
        <f t="shared" ca="1" si="2"/>
        <v xml:space="preserve"> </v>
      </c>
      <c r="M23" s="75" t="str">
        <f t="shared" ca="1" si="3"/>
        <v xml:space="preserve"> </v>
      </c>
      <c r="N23" s="75" t="str">
        <f t="shared" ca="1" si="4"/>
        <v xml:space="preserve"> </v>
      </c>
      <c r="O23" s="75" t="str">
        <f t="shared" ca="1" si="5"/>
        <v xml:space="preserve"> </v>
      </c>
      <c r="P23" s="75" t="str">
        <f t="shared" ca="1" si="6"/>
        <v xml:space="preserve"> </v>
      </c>
      <c r="Q23" s="75" t="str">
        <f t="shared" ca="1" si="7"/>
        <v xml:space="preserve"> </v>
      </c>
      <c r="R23" s="75" t="str">
        <f t="shared" ca="1" si="8"/>
        <v xml:space="preserve"> </v>
      </c>
      <c r="S23" s="81" t="str">
        <f t="shared" ca="1" si="18"/>
        <v xml:space="preserve"> </v>
      </c>
      <c r="T23" s="82"/>
    </row>
    <row r="24" spans="1:20" ht="15.75" x14ac:dyDescent="0.25">
      <c r="A24" s="74">
        <v>20</v>
      </c>
      <c r="B24">
        <f t="shared" ca="1" si="9"/>
        <v>82.22</v>
      </c>
      <c r="C24">
        <f t="shared" ca="1" si="10"/>
        <v>81.62</v>
      </c>
      <c r="D24">
        <f t="shared" ca="1" si="14"/>
        <v>81.42</v>
      </c>
      <c r="E24" s="75">
        <f t="shared" ca="1" si="11"/>
        <v>81.75333333333333</v>
      </c>
      <c r="F24" s="76">
        <f t="shared" ca="1" si="12"/>
        <v>70.09</v>
      </c>
      <c r="G24" s="76">
        <f t="shared" ca="1" si="13"/>
        <v>69.849999999999994</v>
      </c>
      <c r="H24" s="76">
        <f t="shared" ca="1" si="15"/>
        <v>70.290000000000006</v>
      </c>
      <c r="I24" s="75">
        <f t="shared" ca="1" si="0"/>
        <v>70.076666666666668</v>
      </c>
      <c r="J24" s="75" t="str">
        <f t="shared" ca="1" si="16"/>
        <v xml:space="preserve"> </v>
      </c>
      <c r="K24" s="75" t="str">
        <f t="shared" ca="1" si="1"/>
        <v xml:space="preserve"> </v>
      </c>
      <c r="L24" s="75" t="str">
        <f t="shared" ca="1" si="2"/>
        <v xml:space="preserve"> </v>
      </c>
      <c r="M24" s="75" t="str">
        <f t="shared" ca="1" si="3"/>
        <v xml:space="preserve"> </v>
      </c>
      <c r="N24" s="75" t="str">
        <f t="shared" ca="1" si="4"/>
        <v xml:space="preserve"> </v>
      </c>
      <c r="O24" s="75" t="str">
        <f t="shared" ca="1" si="5"/>
        <v xml:space="preserve"> </v>
      </c>
      <c r="P24" s="75" t="str">
        <f t="shared" ca="1" si="6"/>
        <v xml:space="preserve"> </v>
      </c>
      <c r="Q24" s="75" t="str">
        <f t="shared" ca="1" si="7"/>
        <v xml:space="preserve"> </v>
      </c>
      <c r="R24" s="75" t="str">
        <f t="shared" ca="1" si="8"/>
        <v xml:space="preserve"> </v>
      </c>
      <c r="S24" s="81" t="str">
        <f t="shared" ca="1" si="18"/>
        <v xml:space="preserve"> </v>
      </c>
      <c r="T24" s="82"/>
    </row>
    <row r="25" spans="1:20" ht="15.75" x14ac:dyDescent="0.25">
      <c r="A25" s="74">
        <v>21</v>
      </c>
      <c r="B25">
        <f t="shared" ca="1" si="9"/>
        <v>83.25</v>
      </c>
      <c r="C25">
        <f t="shared" ca="1" si="10"/>
        <v>82.35</v>
      </c>
      <c r="D25">
        <f t="shared" ca="1" si="14"/>
        <v>81.34</v>
      </c>
      <c r="E25" s="75">
        <f t="shared" ca="1" si="11"/>
        <v>82.313333333333333</v>
      </c>
      <c r="F25" s="76">
        <f t="shared" ca="1" si="12"/>
        <v>70.39</v>
      </c>
      <c r="G25" s="76">
        <f t="shared" ca="1" si="13"/>
        <v>70.540000000000006</v>
      </c>
      <c r="H25" s="76">
        <f t="shared" ca="1" si="15"/>
        <v>70.45</v>
      </c>
      <c r="I25" s="75">
        <f t="shared" ca="1" si="0"/>
        <v>70.459999999999994</v>
      </c>
      <c r="J25" s="75" t="str">
        <f t="shared" ca="1" si="16"/>
        <v xml:space="preserve"> </v>
      </c>
      <c r="K25" s="75" t="str">
        <f t="shared" ca="1" si="1"/>
        <v xml:space="preserve"> </v>
      </c>
      <c r="L25" s="75" t="str">
        <f t="shared" ca="1" si="2"/>
        <v xml:space="preserve"> </v>
      </c>
      <c r="M25" s="75" t="str">
        <f t="shared" ca="1" si="3"/>
        <v xml:space="preserve"> </v>
      </c>
      <c r="N25" s="75" t="str">
        <f t="shared" ca="1" si="4"/>
        <v xml:space="preserve"> </v>
      </c>
      <c r="O25" s="75" t="str">
        <f t="shared" ca="1" si="5"/>
        <v xml:space="preserve"> </v>
      </c>
      <c r="P25" s="75" t="str">
        <f t="shared" ca="1" si="6"/>
        <v xml:space="preserve"> </v>
      </c>
      <c r="Q25" s="75" t="str">
        <f t="shared" ca="1" si="7"/>
        <v xml:space="preserve"> </v>
      </c>
      <c r="R25" s="75" t="str">
        <f t="shared" ca="1" si="8"/>
        <v xml:space="preserve"> </v>
      </c>
      <c r="S25" s="81" t="str">
        <f t="shared" ca="1" si="18"/>
        <v xml:space="preserve"> </v>
      </c>
      <c r="T25" s="82"/>
    </row>
    <row r="26" spans="1:20" ht="15.75" x14ac:dyDescent="0.25">
      <c r="A26" s="74">
        <v>22</v>
      </c>
      <c r="B26">
        <f t="shared" ca="1" si="9"/>
        <v>81.2</v>
      </c>
      <c r="C26">
        <f t="shared" ca="1" si="10"/>
        <v>81.37</v>
      </c>
      <c r="D26">
        <f t="shared" ca="1" si="14"/>
        <v>82.02</v>
      </c>
      <c r="E26" s="75">
        <f t="shared" ca="1" si="11"/>
        <v>81.529999999999987</v>
      </c>
      <c r="F26" s="76">
        <f t="shared" ca="1" si="12"/>
        <v>70.599999999999994</v>
      </c>
      <c r="G26" s="76">
        <f t="shared" ca="1" si="13"/>
        <v>71.349999999999994</v>
      </c>
      <c r="H26" s="76">
        <f t="shared" ca="1" si="15"/>
        <v>70.09</v>
      </c>
      <c r="I26" s="75">
        <f t="shared" ca="1" si="0"/>
        <v>70.679999999999993</v>
      </c>
      <c r="J26" s="75" t="str">
        <f t="shared" ca="1" si="16"/>
        <v xml:space="preserve"> </v>
      </c>
      <c r="K26" s="75" t="str">
        <f t="shared" ca="1" si="1"/>
        <v xml:space="preserve"> </v>
      </c>
      <c r="L26" s="75" t="str">
        <f t="shared" ca="1" si="2"/>
        <v xml:space="preserve"> </v>
      </c>
      <c r="M26" s="75" t="str">
        <f t="shared" ca="1" si="3"/>
        <v xml:space="preserve"> </v>
      </c>
      <c r="N26" s="75" t="str">
        <f t="shared" ca="1" si="4"/>
        <v xml:space="preserve"> </v>
      </c>
      <c r="O26" s="75" t="str">
        <f t="shared" ca="1" si="5"/>
        <v xml:space="preserve"> </v>
      </c>
      <c r="P26" s="75" t="str">
        <f t="shared" ca="1" si="6"/>
        <v xml:space="preserve"> </v>
      </c>
      <c r="Q26" s="75" t="str">
        <f t="shared" ca="1" si="7"/>
        <v xml:space="preserve"> </v>
      </c>
      <c r="R26" s="75" t="str">
        <f t="shared" ca="1" si="8"/>
        <v xml:space="preserve"> </v>
      </c>
      <c r="S26" s="81" t="str">
        <f t="shared" ca="1" si="18"/>
        <v xml:space="preserve"> </v>
      </c>
      <c r="T26" s="82"/>
    </row>
    <row r="27" spans="1:20" ht="15.75" x14ac:dyDescent="0.25">
      <c r="A27" s="74">
        <v>23</v>
      </c>
      <c r="B27">
        <f t="shared" ca="1" si="9"/>
        <v>82.2</v>
      </c>
      <c r="C27">
        <f t="shared" ca="1" si="10"/>
        <v>81.86</v>
      </c>
      <c r="D27">
        <f t="shared" ca="1" si="14"/>
        <v>82.27</v>
      </c>
      <c r="E27" s="75">
        <f t="shared" ca="1" si="11"/>
        <v>82.11</v>
      </c>
      <c r="F27" s="76">
        <f t="shared" ca="1" si="12"/>
        <v>69.97</v>
      </c>
      <c r="G27" s="76">
        <f t="shared" ca="1" si="13"/>
        <v>70.180000000000007</v>
      </c>
      <c r="H27" s="76">
        <f t="shared" ca="1" si="15"/>
        <v>70.75</v>
      </c>
      <c r="I27" s="75">
        <f t="shared" ca="1" si="0"/>
        <v>70.3</v>
      </c>
      <c r="J27" s="75" t="str">
        <f t="shared" ca="1" si="16"/>
        <v xml:space="preserve"> </v>
      </c>
      <c r="K27" s="75" t="str">
        <f t="shared" ca="1" si="1"/>
        <v xml:space="preserve"> </v>
      </c>
      <c r="L27" s="75" t="str">
        <f t="shared" ca="1" si="2"/>
        <v xml:space="preserve"> </v>
      </c>
      <c r="M27" s="75" t="str">
        <f t="shared" ca="1" si="3"/>
        <v xml:space="preserve"> </v>
      </c>
      <c r="N27" s="75" t="str">
        <f t="shared" ca="1" si="4"/>
        <v xml:space="preserve"> </v>
      </c>
      <c r="O27" s="75" t="str">
        <f t="shared" ca="1" si="5"/>
        <v xml:space="preserve"> </v>
      </c>
      <c r="P27" s="75" t="str">
        <f t="shared" ca="1" si="6"/>
        <v xml:space="preserve"> </v>
      </c>
      <c r="Q27" s="75" t="str">
        <f t="shared" ca="1" si="7"/>
        <v xml:space="preserve"> </v>
      </c>
      <c r="R27" s="75" t="str">
        <f t="shared" ca="1" si="8"/>
        <v xml:space="preserve"> </v>
      </c>
      <c r="S27" s="81" t="str">
        <f t="shared" ca="1" si="18"/>
        <v xml:space="preserve"> </v>
      </c>
      <c r="T27" s="82"/>
    </row>
    <row r="28" spans="1:20" ht="15.75" x14ac:dyDescent="0.25">
      <c r="A28" s="74">
        <v>24</v>
      </c>
      <c r="B28">
        <f t="shared" ca="1" si="9"/>
        <v>75.239999999999995</v>
      </c>
      <c r="C28">
        <f t="shared" ca="1" si="10"/>
        <v>81.03</v>
      </c>
      <c r="D28">
        <f t="shared" ca="1" si="14"/>
        <v>82.01</v>
      </c>
      <c r="E28" s="75">
        <f t="shared" ca="1" si="11"/>
        <v>79.426666666666662</v>
      </c>
      <c r="F28" s="76">
        <f t="shared" ca="1" si="12"/>
        <v>66.12</v>
      </c>
      <c r="G28" s="76">
        <f t="shared" ca="1" si="13"/>
        <v>69.12</v>
      </c>
      <c r="H28" s="76">
        <f t="shared" ca="1" si="15"/>
        <v>69.77</v>
      </c>
      <c r="I28" s="75">
        <f t="shared" ca="1" si="0"/>
        <v>68.336666666666659</v>
      </c>
      <c r="J28" s="75" t="str">
        <f t="shared" ca="1" si="16"/>
        <v xml:space="preserve"> </v>
      </c>
      <c r="K28" s="75" t="str">
        <f t="shared" ca="1" si="1"/>
        <v xml:space="preserve"> </v>
      </c>
      <c r="L28" s="75" t="str">
        <f t="shared" ca="1" si="2"/>
        <v xml:space="preserve"> </v>
      </c>
      <c r="M28" s="75" t="str">
        <f t="shared" ca="1" si="3"/>
        <v xml:space="preserve"> </v>
      </c>
      <c r="N28" s="75" t="str">
        <f t="shared" ca="1" si="4"/>
        <v xml:space="preserve"> </v>
      </c>
      <c r="O28" s="75" t="str">
        <f t="shared" ca="1" si="5"/>
        <v xml:space="preserve"> </v>
      </c>
      <c r="P28" s="75" t="str">
        <f t="shared" ca="1" si="6"/>
        <v xml:space="preserve"> </v>
      </c>
      <c r="Q28" s="75" t="str">
        <f t="shared" ca="1" si="7"/>
        <v xml:space="preserve"> </v>
      </c>
      <c r="R28" s="75" t="str">
        <f t="shared" ca="1" si="8"/>
        <v xml:space="preserve"> </v>
      </c>
      <c r="S28" s="81" t="str">
        <f t="shared" ca="1" si="18"/>
        <v xml:space="preserve"> </v>
      </c>
      <c r="T28" s="82"/>
    </row>
    <row r="29" spans="1:20" ht="15.75" x14ac:dyDescent="0.25">
      <c r="A29" s="74">
        <v>25</v>
      </c>
      <c r="B29">
        <f t="shared" ca="1" si="9"/>
        <v>81.61</v>
      </c>
      <c r="C29">
        <f t="shared" ca="1" si="10"/>
        <v>82.09</v>
      </c>
      <c r="D29">
        <f t="shared" ca="1" si="14"/>
        <v>81.260000000000005</v>
      </c>
      <c r="E29" s="75">
        <f t="shared" ca="1" si="11"/>
        <v>81.653333333333322</v>
      </c>
      <c r="F29" s="76">
        <f t="shared" ca="1" si="12"/>
        <v>66.05</v>
      </c>
      <c r="G29" s="76">
        <f t="shared" ca="1" si="13"/>
        <v>67.98</v>
      </c>
      <c r="H29" s="76">
        <f t="shared" ca="1" si="15"/>
        <v>68.02</v>
      </c>
      <c r="I29" s="75">
        <f t="shared" ca="1" si="0"/>
        <v>67.350000000000009</v>
      </c>
      <c r="J29" s="75" t="str">
        <f t="shared" ca="1" si="16"/>
        <v xml:space="preserve"> </v>
      </c>
      <c r="K29" s="75" t="str">
        <f t="shared" ca="1" si="1"/>
        <v xml:space="preserve"> </v>
      </c>
      <c r="L29" s="75" t="str">
        <f t="shared" ca="1" si="2"/>
        <v xml:space="preserve"> </v>
      </c>
      <c r="M29" s="75" t="str">
        <f t="shared" ca="1" si="3"/>
        <v xml:space="preserve"> </v>
      </c>
      <c r="N29" s="75" t="str">
        <f t="shared" ca="1" si="4"/>
        <v xml:space="preserve"> </v>
      </c>
      <c r="O29" s="75" t="str">
        <f t="shared" ca="1" si="5"/>
        <v xml:space="preserve"> </v>
      </c>
      <c r="P29" s="75" t="str">
        <f t="shared" ca="1" si="6"/>
        <v xml:space="preserve"> </v>
      </c>
      <c r="Q29" s="75" t="str">
        <f t="shared" ca="1" si="7"/>
        <v xml:space="preserve"> </v>
      </c>
      <c r="R29" s="75" t="str">
        <f t="shared" ca="1" si="8"/>
        <v xml:space="preserve"> </v>
      </c>
      <c r="S29" s="81" t="str">
        <f t="shared" ca="1" si="18"/>
        <v xml:space="preserve"> </v>
      </c>
      <c r="T29" s="82"/>
    </row>
    <row r="30" spans="1:20" ht="15.75" x14ac:dyDescent="0.25">
      <c r="A30" s="74">
        <v>26</v>
      </c>
      <c r="B30">
        <f t="shared" ca="1" si="9"/>
        <v>81.209999999999994</v>
      </c>
      <c r="C30">
        <f t="shared" ca="1" si="10"/>
        <v>82.01</v>
      </c>
      <c r="D30">
        <f t="shared" ca="1" si="14"/>
        <v>82.28</v>
      </c>
      <c r="E30" s="75">
        <f t="shared" ca="1" si="11"/>
        <v>81.833333333333329</v>
      </c>
      <c r="F30" s="76">
        <f t="shared" ca="1" si="12"/>
        <v>66.569999999999993</v>
      </c>
      <c r="G30" s="76">
        <f t="shared" ca="1" si="13"/>
        <v>70.78</v>
      </c>
      <c r="H30" s="76">
        <f t="shared" ca="1" si="15"/>
        <v>70.47</v>
      </c>
      <c r="I30" s="75">
        <f t="shared" ca="1" si="0"/>
        <v>69.273333333333326</v>
      </c>
      <c r="J30" s="75" t="str">
        <f t="shared" ca="1" si="16"/>
        <v xml:space="preserve"> </v>
      </c>
      <c r="K30" s="75" t="str">
        <f t="shared" ca="1" si="1"/>
        <v xml:space="preserve"> </v>
      </c>
      <c r="L30" s="75" t="str">
        <f t="shared" ca="1" si="2"/>
        <v xml:space="preserve"> </v>
      </c>
      <c r="M30" s="75" t="str">
        <f t="shared" ca="1" si="3"/>
        <v xml:space="preserve"> </v>
      </c>
      <c r="N30" s="75" t="str">
        <f t="shared" ca="1" si="4"/>
        <v xml:space="preserve"> </v>
      </c>
      <c r="O30" s="75" t="str">
        <f t="shared" ca="1" si="5"/>
        <v xml:space="preserve"> </v>
      </c>
      <c r="P30" s="75" t="str">
        <f t="shared" ca="1" si="6"/>
        <v xml:space="preserve"> </v>
      </c>
      <c r="Q30" s="75" t="str">
        <f t="shared" ca="1" si="7"/>
        <v xml:space="preserve"> </v>
      </c>
      <c r="R30" s="75" t="str">
        <f t="shared" ca="1" si="8"/>
        <v xml:space="preserve"> </v>
      </c>
      <c r="S30" s="81" t="str">
        <f t="shared" ca="1" si="18"/>
        <v xml:space="preserve"> </v>
      </c>
      <c r="T30" s="82"/>
    </row>
    <row r="31" spans="1:20" ht="15.75" x14ac:dyDescent="0.25">
      <c r="A31" s="74">
        <v>27</v>
      </c>
      <c r="B31">
        <f t="shared" ca="1" si="9"/>
        <v>82.17</v>
      </c>
      <c r="C31">
        <f t="shared" ca="1" si="10"/>
        <v>83.03</v>
      </c>
      <c r="D31">
        <f t="shared" ca="1" si="14"/>
        <v>83.27</v>
      </c>
      <c r="E31" s="75">
        <f t="shared" ca="1" si="11"/>
        <v>82.823333333333323</v>
      </c>
      <c r="F31" s="76">
        <f t="shared" ca="1" si="12"/>
        <v>69.739999999999995</v>
      </c>
      <c r="G31" s="76">
        <f t="shared" ca="1" si="13"/>
        <v>70.33</v>
      </c>
      <c r="H31" s="76">
        <f t="shared" ca="1" si="15"/>
        <v>70.459999999999994</v>
      </c>
      <c r="I31" s="75">
        <f t="shared" ca="1" si="0"/>
        <v>70.176666666666662</v>
      </c>
      <c r="J31" s="75" t="str">
        <f t="shared" ca="1" si="16"/>
        <v xml:space="preserve"> </v>
      </c>
      <c r="K31" s="75" t="str">
        <f t="shared" ca="1" si="1"/>
        <v xml:space="preserve"> </v>
      </c>
      <c r="L31" s="75" t="str">
        <f t="shared" ca="1" si="2"/>
        <v xml:space="preserve"> </v>
      </c>
      <c r="M31" s="75" t="str">
        <f t="shared" ca="1" si="3"/>
        <v xml:space="preserve"> </v>
      </c>
      <c r="N31" s="75" t="str">
        <f t="shared" ca="1" si="4"/>
        <v xml:space="preserve"> </v>
      </c>
      <c r="O31" s="75" t="str">
        <f t="shared" ca="1" si="5"/>
        <v xml:space="preserve"> </v>
      </c>
      <c r="P31" s="75" t="str">
        <f t="shared" ca="1" si="6"/>
        <v xml:space="preserve"> </v>
      </c>
      <c r="Q31" s="75" t="str">
        <f t="shared" ca="1" si="7"/>
        <v xml:space="preserve"> </v>
      </c>
      <c r="R31" s="75" t="str">
        <f t="shared" ca="1" si="8"/>
        <v xml:space="preserve"> </v>
      </c>
      <c r="S31" s="81" t="str">
        <f t="shared" ca="1" si="18"/>
        <v xml:space="preserve"> </v>
      </c>
      <c r="T31" s="82"/>
    </row>
    <row r="32" spans="1:20" ht="15.75" x14ac:dyDescent="0.25">
      <c r="A32" s="74">
        <v>28</v>
      </c>
      <c r="B32">
        <f t="shared" ca="1" si="9"/>
        <v>80.27</v>
      </c>
      <c r="C32">
        <f t="shared" ca="1" si="10"/>
        <v>81.77</v>
      </c>
      <c r="D32">
        <f t="shared" ca="1" si="14"/>
        <v>81.319999999999993</v>
      </c>
      <c r="E32" s="75">
        <f ca="1">IF(AVERAGE(B32:D32)=0, " ",AVERAGE(B32:D32))</f>
        <v>81.11999999999999</v>
      </c>
      <c r="F32" s="76">
        <f t="shared" ca="1" si="12"/>
        <v>69.760000000000005</v>
      </c>
      <c r="G32" s="76">
        <f t="shared" ca="1" si="13"/>
        <v>70.17</v>
      </c>
      <c r="H32" s="76">
        <f t="shared" ca="1" si="15"/>
        <v>70.42</v>
      </c>
      <c r="I32" s="75">
        <f t="shared" ca="1" si="0"/>
        <v>70.116666666666674</v>
      </c>
      <c r="J32" s="75" t="str">
        <f t="shared" ca="1" si="16"/>
        <v xml:space="preserve"> </v>
      </c>
      <c r="K32" s="75" t="str">
        <f t="shared" ca="1" si="1"/>
        <v xml:space="preserve"> </v>
      </c>
      <c r="L32" s="75" t="str">
        <f t="shared" ca="1" si="2"/>
        <v xml:space="preserve"> </v>
      </c>
      <c r="M32" s="75" t="str">
        <f t="shared" ca="1" si="3"/>
        <v xml:space="preserve"> </v>
      </c>
      <c r="N32" s="75" t="str">
        <f t="shared" ca="1" si="4"/>
        <v xml:space="preserve"> </v>
      </c>
      <c r="O32" s="75" t="str">
        <f t="shared" ca="1" si="5"/>
        <v xml:space="preserve"> </v>
      </c>
      <c r="P32" s="75" t="str">
        <f t="shared" ca="1" si="6"/>
        <v xml:space="preserve"> </v>
      </c>
      <c r="Q32" s="75" t="str">
        <f t="shared" ca="1" si="7"/>
        <v xml:space="preserve"> </v>
      </c>
      <c r="R32" s="75" t="str">
        <f t="shared" ca="1" si="8"/>
        <v xml:space="preserve"> </v>
      </c>
      <c r="S32" s="81" t="str">
        <f t="shared" ca="1" si="18"/>
        <v xml:space="preserve"> </v>
      </c>
      <c r="T32" s="82"/>
    </row>
    <row r="33" spans="1:20" ht="15.75" x14ac:dyDescent="0.25">
      <c r="A33" s="74">
        <v>29</v>
      </c>
      <c r="B33">
        <f t="shared" ca="1" si="9"/>
        <v>81.36</v>
      </c>
      <c r="C33">
        <f t="shared" ca="1" si="10"/>
        <v>81.11</v>
      </c>
      <c r="D33">
        <f t="shared" ca="1" si="14"/>
        <v>81.27</v>
      </c>
      <c r="E33" s="75">
        <f t="shared" ref="E33:E35" ca="1" si="19">IF(AVERAGE(B33:D33)=0, " ",AVERAGE(B33:D33))</f>
        <v>81.24666666666667</v>
      </c>
      <c r="F33" s="76">
        <f t="shared" ca="1" si="12"/>
        <v>70.12</v>
      </c>
      <c r="G33" s="76">
        <f t="shared" ca="1" si="13"/>
        <v>70.290000000000006</v>
      </c>
      <c r="H33" s="76">
        <f t="shared" ca="1" si="15"/>
        <v>70.510000000000005</v>
      </c>
      <c r="I33" s="75">
        <f t="shared" ca="1" si="0"/>
        <v>70.306666666666672</v>
      </c>
      <c r="J33" s="75" t="str">
        <f t="shared" ca="1" si="16"/>
        <v xml:space="preserve"> </v>
      </c>
      <c r="K33" s="75" t="str">
        <f t="shared" ca="1" si="1"/>
        <v xml:space="preserve"> </v>
      </c>
      <c r="L33" s="75" t="str">
        <f t="shared" ca="1" si="2"/>
        <v xml:space="preserve"> </v>
      </c>
      <c r="M33" s="75" t="str">
        <f t="shared" ca="1" si="3"/>
        <v xml:space="preserve"> </v>
      </c>
      <c r="N33" s="75" t="str">
        <f t="shared" ca="1" si="4"/>
        <v xml:space="preserve"> </v>
      </c>
      <c r="O33" s="75" t="str">
        <f t="shared" ca="1" si="5"/>
        <v xml:space="preserve"> </v>
      </c>
      <c r="P33" s="75" t="str">
        <f t="shared" ca="1" si="6"/>
        <v xml:space="preserve"> </v>
      </c>
      <c r="Q33" s="75" t="str">
        <f t="shared" ca="1" si="7"/>
        <v xml:space="preserve"> </v>
      </c>
      <c r="R33" s="75" t="str">
        <f t="shared" ca="1" si="8"/>
        <v xml:space="preserve"> </v>
      </c>
      <c r="S33" s="81" t="str">
        <f t="shared" ca="1" si="18"/>
        <v xml:space="preserve"> </v>
      </c>
      <c r="T33" s="82"/>
    </row>
    <row r="34" spans="1:20" ht="15.75" x14ac:dyDescent="0.25">
      <c r="A34" s="74">
        <v>30</v>
      </c>
      <c r="B34">
        <f t="shared" ca="1" si="9"/>
        <v>81.77</v>
      </c>
      <c r="C34">
        <f t="shared" ca="1" si="10"/>
        <v>81.55</v>
      </c>
      <c r="D34">
        <f t="shared" ca="1" si="14"/>
        <v>81.239999999999995</v>
      </c>
      <c r="E34" s="75">
        <f t="shared" ca="1" si="19"/>
        <v>81.52</v>
      </c>
      <c r="F34" s="76">
        <f t="shared" ca="1" si="12"/>
        <v>70.03</v>
      </c>
      <c r="G34" s="76">
        <f t="shared" ca="1" si="13"/>
        <v>70.239999999999995</v>
      </c>
      <c r="H34" s="76">
        <f t="shared" ca="1" si="15"/>
        <v>70.42</v>
      </c>
      <c r="I34" s="75">
        <f t="shared" ca="1" si="0"/>
        <v>70.23</v>
      </c>
      <c r="J34" s="75" t="str">
        <f t="shared" ca="1" si="16"/>
        <v xml:space="preserve"> </v>
      </c>
      <c r="K34" s="75" t="str">
        <f t="shared" ca="1" si="1"/>
        <v xml:space="preserve"> </v>
      </c>
      <c r="L34" s="75" t="str">
        <f t="shared" ca="1" si="2"/>
        <v xml:space="preserve"> </v>
      </c>
      <c r="M34" s="75" t="str">
        <f t="shared" ca="1" si="3"/>
        <v xml:space="preserve"> </v>
      </c>
      <c r="N34" s="75" t="str">
        <f t="shared" ca="1" si="4"/>
        <v xml:space="preserve"> </v>
      </c>
      <c r="O34" s="75" t="str">
        <f t="shared" ca="1" si="5"/>
        <v xml:space="preserve"> </v>
      </c>
      <c r="P34" s="75" t="str">
        <f t="shared" ca="1" si="6"/>
        <v xml:space="preserve"> </v>
      </c>
      <c r="Q34" s="75" t="str">
        <f t="shared" ca="1" si="7"/>
        <v xml:space="preserve"> </v>
      </c>
      <c r="R34" s="75" t="str">
        <f t="shared" ca="1" si="8"/>
        <v xml:space="preserve"> </v>
      </c>
      <c r="S34" s="81" t="str">
        <f t="shared" ca="1" si="18"/>
        <v xml:space="preserve"> </v>
      </c>
      <c r="T34" s="82"/>
    </row>
    <row r="35" spans="1:20" ht="15.75" x14ac:dyDescent="0.25">
      <c r="A35" s="74">
        <v>31</v>
      </c>
      <c r="B35" t="e">
        <f t="shared" ca="1" si="9"/>
        <v>#REF!</v>
      </c>
      <c r="C35" t="e">
        <f t="shared" ca="1" si="10"/>
        <v>#REF!</v>
      </c>
      <c r="D35" t="e">
        <f t="shared" ca="1" si="14"/>
        <v>#REF!</v>
      </c>
      <c r="E35" s="75" t="e">
        <f t="shared" ca="1" si="19"/>
        <v>#REF!</v>
      </c>
      <c r="F35" s="76" t="e">
        <f t="shared" ca="1" si="12"/>
        <v>#REF!</v>
      </c>
      <c r="G35" s="76" t="e">
        <f t="shared" ca="1" si="13"/>
        <v>#REF!</v>
      </c>
      <c r="H35" s="76" t="e">
        <f t="shared" ca="1" si="15"/>
        <v>#REF!</v>
      </c>
      <c r="I35" s="75" t="e">
        <f t="shared" ca="1" si="0"/>
        <v>#REF!</v>
      </c>
      <c r="J35" s="75" t="e">
        <f t="shared" ca="1" si="16"/>
        <v>#REF!</v>
      </c>
      <c r="K35" s="75" t="e">
        <f t="shared" ca="1" si="1"/>
        <v>#REF!</v>
      </c>
      <c r="L35" s="75" t="e">
        <f t="shared" ca="1" si="2"/>
        <v>#REF!</v>
      </c>
      <c r="M35" s="75" t="e">
        <f t="shared" ca="1" si="3"/>
        <v>#REF!</v>
      </c>
      <c r="N35" s="75" t="e">
        <f t="shared" ca="1" si="4"/>
        <v>#REF!</v>
      </c>
      <c r="O35" s="75" t="e">
        <f t="shared" ca="1" si="5"/>
        <v>#REF!</v>
      </c>
      <c r="P35" s="75" t="e">
        <f t="shared" ca="1" si="6"/>
        <v>#REF!</v>
      </c>
      <c r="Q35" s="75" t="e">
        <f t="shared" ca="1" si="7"/>
        <v>#REF!</v>
      </c>
      <c r="R35" s="75" t="e">
        <f t="shared" ca="1" si="8"/>
        <v>#REF!</v>
      </c>
      <c r="S35" s="81" t="e">
        <f t="shared" ca="1" si="18"/>
        <v>#REF!</v>
      </c>
      <c r="T35" s="82"/>
    </row>
    <row r="36" spans="1:20" s="14" customFormat="1" x14ac:dyDescent="0.25">
      <c r="E36" s="77">
        <f ca="1">AVERAGE(E5:E33)</f>
        <v>82.774137931034474</v>
      </c>
      <c r="F36" s="77"/>
      <c r="G36" s="77"/>
      <c r="H36" s="77"/>
      <c r="I36" s="77">
        <f t="shared" ref="I36:R36" ca="1" si="20">AVERAGE(I5:I33)</f>
        <v>70.536781609195387</v>
      </c>
      <c r="J36" s="78" t="e">
        <f t="shared" ca="1" si="20"/>
        <v>#DIV/0!</v>
      </c>
      <c r="K36" s="78" t="e">
        <f t="shared" ca="1" si="20"/>
        <v>#DIV/0!</v>
      </c>
      <c r="L36" s="78" t="e">
        <f t="shared" ca="1" si="20"/>
        <v>#DIV/0!</v>
      </c>
      <c r="M36" s="78" t="e">
        <f t="shared" ca="1" si="20"/>
        <v>#DIV/0!</v>
      </c>
      <c r="N36" s="78" t="e">
        <f t="shared" ca="1" si="20"/>
        <v>#DIV/0!</v>
      </c>
      <c r="O36" s="78" t="e">
        <f t="shared" ca="1" si="20"/>
        <v>#DIV/0!</v>
      </c>
      <c r="P36" s="79" t="e">
        <f t="shared" ca="1" si="20"/>
        <v>#DIV/0!</v>
      </c>
      <c r="Q36" s="78" t="e">
        <f t="shared" ca="1" si="20"/>
        <v>#DIV/0!</v>
      </c>
      <c r="R36" s="78" t="e">
        <f t="shared" ca="1" si="20"/>
        <v>#DIV/0!</v>
      </c>
      <c r="S36" s="83" t="e">
        <f t="shared" ref="S36" ca="1" si="21">IF(J36=0," ",(J36-M36)/J36)</f>
        <v>#DIV/0!</v>
      </c>
      <c r="T36" s="84"/>
    </row>
  </sheetData>
  <mergeCells count="38">
    <mergeCell ref="S3:T4"/>
    <mergeCell ref="E3:E4"/>
    <mergeCell ref="I3:I4"/>
    <mergeCell ref="J3:L3"/>
    <mergeCell ref="M3:O3"/>
    <mergeCell ref="P3:R3"/>
    <mergeCell ref="S16:T16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28:T28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35:T35"/>
    <mergeCell ref="S36:T36"/>
    <mergeCell ref="S29:T29"/>
    <mergeCell ref="S30:T30"/>
    <mergeCell ref="S31:T31"/>
    <mergeCell ref="S32:T32"/>
    <mergeCell ref="S33:T33"/>
    <mergeCell ref="S34:T3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0836-3DAC-4DB8-BDE1-A02CA57F4DA5}">
  <sheetPr codeName="Sheet19"/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1289.5833333333333</v>
      </c>
    </row>
    <row r="7" spans="1:19" x14ac:dyDescent="0.25">
      <c r="A7" s="2"/>
      <c r="C7" s="9" t="s">
        <v>11</v>
      </c>
      <c r="D7" s="10"/>
      <c r="E7" s="10"/>
      <c r="F7" s="11">
        <v>2016</v>
      </c>
      <c r="G7" s="12"/>
      <c r="H7" s="12"/>
      <c r="I7" s="12"/>
      <c r="J7" s="104">
        <f>AVERAGE(F7:I7)</f>
        <v>2016</v>
      </c>
      <c r="K7" s="105"/>
      <c r="M7" s="8">
        <v>2</v>
      </c>
      <c r="N7" s="102">
        <v>8.5</v>
      </c>
      <c r="O7" s="103"/>
      <c r="P7" s="2"/>
      <c r="R7" s="60" t="s">
        <v>22</v>
      </c>
      <c r="S7" s="138">
        <f>AVERAGE(J10,J67,J122)</f>
        <v>603.33333333333337</v>
      </c>
    </row>
    <row r="8" spans="1:19" x14ac:dyDescent="0.25">
      <c r="A8" s="2"/>
      <c r="C8" s="9" t="s">
        <v>12</v>
      </c>
      <c r="D8" s="10"/>
      <c r="E8" s="10"/>
      <c r="F8" s="11">
        <v>879</v>
      </c>
      <c r="G8" s="12"/>
      <c r="H8" s="12"/>
      <c r="I8" s="12"/>
      <c r="J8" s="104">
        <f t="shared" ref="J8:J13" si="0">AVERAGE(F8:I8)</f>
        <v>879</v>
      </c>
      <c r="K8" s="105"/>
      <c r="M8" s="8">
        <v>3</v>
      </c>
      <c r="N8" s="102">
        <v>7.5</v>
      </c>
      <c r="O8" s="103"/>
      <c r="P8" s="2"/>
      <c r="R8" s="60" t="s">
        <v>26</v>
      </c>
      <c r="S8" s="139">
        <f>AVERAGE(J13,J70,J125)</f>
        <v>228.08333333333334</v>
      </c>
    </row>
    <row r="9" spans="1:19" x14ac:dyDescent="0.25">
      <c r="A9" s="2"/>
      <c r="C9" s="9" t="s">
        <v>13</v>
      </c>
      <c r="D9" s="11">
        <v>63.97</v>
      </c>
      <c r="E9" s="11">
        <v>6.8</v>
      </c>
      <c r="F9" s="11">
        <v>1365</v>
      </c>
      <c r="G9" s="11">
        <v>1382</v>
      </c>
      <c r="H9" s="11">
        <v>1257</v>
      </c>
      <c r="I9" s="11">
        <v>1305</v>
      </c>
      <c r="J9" s="104">
        <f t="shared" si="0"/>
        <v>1327.25</v>
      </c>
      <c r="K9" s="105"/>
      <c r="M9" s="8">
        <v>4</v>
      </c>
      <c r="N9" s="102">
        <v>7</v>
      </c>
      <c r="O9" s="103"/>
      <c r="P9" s="2"/>
      <c r="R9" s="140" t="s">
        <v>629</v>
      </c>
      <c r="S9" s="141">
        <f>S6-S8</f>
        <v>1061.5</v>
      </c>
    </row>
    <row r="10" spans="1:19" x14ac:dyDescent="0.25">
      <c r="A10" s="2"/>
      <c r="C10" s="9" t="s">
        <v>14</v>
      </c>
      <c r="D10" s="11">
        <v>61.45</v>
      </c>
      <c r="E10" s="11">
        <v>7.2</v>
      </c>
      <c r="F10" s="11">
        <v>666</v>
      </c>
      <c r="G10" s="11">
        <v>678</v>
      </c>
      <c r="H10" s="11">
        <v>618</v>
      </c>
      <c r="I10" s="11">
        <v>642</v>
      </c>
      <c r="J10" s="104">
        <f t="shared" si="0"/>
        <v>651</v>
      </c>
      <c r="K10" s="105"/>
      <c r="M10" s="8">
        <v>5</v>
      </c>
      <c r="N10" s="102">
        <v>8.1999999999999993</v>
      </c>
      <c r="O10" s="103"/>
      <c r="P10" s="2"/>
      <c r="R10" s="140" t="s">
        <v>630</v>
      </c>
      <c r="S10" s="142">
        <f>S7-S8</f>
        <v>375.25</v>
      </c>
    </row>
    <row r="11" spans="1:19" ht="15.75" thickBot="1" x14ac:dyDescent="0.3">
      <c r="A11" s="2"/>
      <c r="C11" s="9" t="s">
        <v>15</v>
      </c>
      <c r="D11" s="11"/>
      <c r="E11" s="11"/>
      <c r="F11" s="11">
        <v>508</v>
      </c>
      <c r="G11" s="69">
        <v>485</v>
      </c>
      <c r="H11" s="69">
        <v>408</v>
      </c>
      <c r="I11" s="69">
        <v>421</v>
      </c>
      <c r="J11" s="104">
        <f t="shared" si="0"/>
        <v>455.5</v>
      </c>
      <c r="K11" s="105"/>
      <c r="M11" s="13">
        <v>6</v>
      </c>
      <c r="N11" s="106">
        <v>7.2</v>
      </c>
      <c r="O11" s="107"/>
      <c r="P11" s="2"/>
      <c r="R11" s="143" t="s">
        <v>631</v>
      </c>
      <c r="S11" s="144">
        <f>S9/S6</f>
        <v>0.82313408723747983</v>
      </c>
    </row>
    <row r="12" spans="1:19" x14ac:dyDescent="0.25">
      <c r="A12" s="2"/>
      <c r="C12" s="9" t="s">
        <v>16</v>
      </c>
      <c r="D12" s="11"/>
      <c r="E12" s="11"/>
      <c r="F12" s="11">
        <v>255</v>
      </c>
      <c r="G12" s="69">
        <v>261</v>
      </c>
      <c r="H12" s="69">
        <v>228</v>
      </c>
      <c r="I12" s="69">
        <v>239</v>
      </c>
      <c r="J12" s="104">
        <f t="shared" si="0"/>
        <v>245.75</v>
      </c>
      <c r="K12" s="105"/>
      <c r="P12" s="2"/>
      <c r="R12" s="143" t="s">
        <v>632</v>
      </c>
      <c r="S12" s="145">
        <f>S10/S7</f>
        <v>0.62196132596685083</v>
      </c>
    </row>
    <row r="13" spans="1:19" ht="15.75" thickBot="1" x14ac:dyDescent="0.3">
      <c r="A13" s="2"/>
      <c r="C13" s="15" t="s">
        <v>17</v>
      </c>
      <c r="D13" s="16">
        <v>62.56</v>
      </c>
      <c r="E13" s="16">
        <v>6.9</v>
      </c>
      <c r="F13" s="16">
        <v>250</v>
      </c>
      <c r="G13" s="16">
        <v>257</v>
      </c>
      <c r="H13" s="16">
        <v>236</v>
      </c>
      <c r="I13" s="16">
        <v>242</v>
      </c>
      <c r="J13" s="108">
        <f t="shared" si="0"/>
        <v>246.25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24.09</v>
      </c>
      <c r="E16" s="11">
        <v>10.1</v>
      </c>
      <c r="F16" s="23">
        <v>1127</v>
      </c>
      <c r="G16" s="17"/>
      <c r="H16" s="24" t="s">
        <v>22</v>
      </c>
      <c r="I16" s="120">
        <v>5.88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67.91</v>
      </c>
      <c r="E17" s="11"/>
      <c r="F17" s="23">
        <v>249</v>
      </c>
      <c r="G17" s="17"/>
      <c r="H17" s="28" t="s">
        <v>26</v>
      </c>
      <c r="I17" s="122">
        <v>5.57</v>
      </c>
      <c r="J17" s="122"/>
      <c r="K17" s="123"/>
      <c r="M17" s="29">
        <v>6.9</v>
      </c>
      <c r="N17" s="30">
        <v>156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63.21</v>
      </c>
      <c r="E19" s="11"/>
      <c r="F19" s="23">
        <v>251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72.06</v>
      </c>
      <c r="E20" s="11"/>
      <c r="F20" s="23">
        <v>253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79.13</v>
      </c>
      <c r="E21" s="11"/>
      <c r="F21" s="23">
        <v>1808</v>
      </c>
      <c r="G21" s="17"/>
      <c r="H21" s="110">
        <v>11</v>
      </c>
      <c r="I21" s="112">
        <v>622</v>
      </c>
      <c r="J21" s="112">
        <v>237</v>
      </c>
      <c r="K21" s="114">
        <f>((I21-J21)/I21)</f>
        <v>0.61897106109324762</v>
      </c>
      <c r="M21" s="13">
        <v>2</v>
      </c>
      <c r="N21" s="38">
        <v>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76.7</v>
      </c>
      <c r="E22" s="11">
        <v>6.9</v>
      </c>
      <c r="F22" s="23">
        <v>466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482</v>
      </c>
      <c r="G23" s="17"/>
      <c r="H23" s="110">
        <v>6</v>
      </c>
      <c r="I23" s="112">
        <v>410</v>
      </c>
      <c r="J23" s="112">
        <v>190</v>
      </c>
      <c r="K23" s="114">
        <f>((I23-J23)/I23)</f>
        <v>0.53658536585365857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78.13</v>
      </c>
      <c r="E24" s="11">
        <v>6.3</v>
      </c>
      <c r="F24" s="23">
        <v>908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0.5095121491806367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952</v>
      </c>
      <c r="G25" s="17"/>
      <c r="M25" s="118" t="s">
        <v>44</v>
      </c>
      <c r="N25" s="119"/>
      <c r="O25" s="40">
        <f>(J10-J11)/J10</f>
        <v>0.30030721966205837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0.46048298572996704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-2.0345879959308239E-3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91.55</v>
      </c>
      <c r="E28" s="36"/>
      <c r="F28" s="37"/>
      <c r="G28" s="49"/>
      <c r="H28" s="50" t="s">
        <v>22</v>
      </c>
      <c r="I28" s="36">
        <v>372</v>
      </c>
      <c r="J28" s="36">
        <v>328</v>
      </c>
      <c r="K28" s="37">
        <f>I28-J28</f>
        <v>44</v>
      </c>
      <c r="M28" s="129" t="s">
        <v>54</v>
      </c>
      <c r="N28" s="130"/>
      <c r="O28" s="51">
        <f>(J9-J13)/J9</f>
        <v>0.81446600113015633</v>
      </c>
      <c r="P28" s="2"/>
    </row>
    <row r="29" spans="1:16" ht="15.75" thickBot="1" x14ac:dyDescent="0.3">
      <c r="A29" s="2"/>
      <c r="B29" s="44"/>
      <c r="C29" s="48" t="s">
        <v>55</v>
      </c>
      <c r="D29" s="36">
        <v>72.5</v>
      </c>
      <c r="E29" s="36">
        <v>67.73</v>
      </c>
      <c r="F29" s="37">
        <v>93.42</v>
      </c>
      <c r="G29" s="52">
        <v>5.2</v>
      </c>
      <c r="H29" s="29" t="s">
        <v>26</v>
      </c>
      <c r="I29" s="38">
        <v>239</v>
      </c>
      <c r="J29" s="38">
        <v>225</v>
      </c>
      <c r="K29" s="37">
        <f>I29-J29</f>
        <v>14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78.900000000000006</v>
      </c>
      <c r="E30" s="36">
        <v>67.27</v>
      </c>
      <c r="F30" s="37">
        <v>85.26</v>
      </c>
      <c r="P30" s="2"/>
    </row>
    <row r="31" spans="1:16" ht="15" customHeight="1" x14ac:dyDescent="0.25">
      <c r="A31" s="2"/>
      <c r="B31" s="44"/>
      <c r="C31" s="48" t="s">
        <v>57</v>
      </c>
      <c r="D31" s="36">
        <v>78.150000000000006</v>
      </c>
      <c r="E31" s="36">
        <v>55.99</v>
      </c>
      <c r="F31" s="37">
        <v>71.64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53.65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141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142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143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146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144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 t="s">
        <v>145</v>
      </c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1978</v>
      </c>
      <c r="G64" s="12"/>
      <c r="H64" s="12"/>
      <c r="I64" s="12"/>
      <c r="J64" s="104">
        <f>AVERAGE(F64:I64)</f>
        <v>1978</v>
      </c>
      <c r="K64" s="105"/>
      <c r="M64" s="8">
        <v>2</v>
      </c>
      <c r="N64" s="102">
        <v>8.8000000000000007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863</v>
      </c>
      <c r="G65" s="12"/>
      <c r="H65" s="12"/>
      <c r="I65" s="12"/>
      <c r="J65" s="104">
        <f t="shared" ref="J65:J70" si="1">AVERAGE(F65:I65)</f>
        <v>863</v>
      </c>
      <c r="K65" s="105"/>
      <c r="M65" s="8">
        <v>3</v>
      </c>
      <c r="N65" s="102">
        <v>7.9</v>
      </c>
      <c r="O65" s="103"/>
      <c r="P65" s="2"/>
    </row>
    <row r="66" spans="1:16" ht="15" customHeight="1" x14ac:dyDescent="0.25">
      <c r="A66" s="2"/>
      <c r="C66" s="9" t="s">
        <v>13</v>
      </c>
      <c r="D66" s="11">
        <v>64.069999999999993</v>
      </c>
      <c r="E66" s="11">
        <v>7.1</v>
      </c>
      <c r="F66" s="11">
        <v>1252</v>
      </c>
      <c r="G66" s="11">
        <v>1259</v>
      </c>
      <c r="H66" s="11">
        <v>1233</v>
      </c>
      <c r="I66" s="11">
        <v>1209</v>
      </c>
      <c r="J66" s="104">
        <f t="shared" si="1"/>
        <v>1238.25</v>
      </c>
      <c r="K66" s="105"/>
      <c r="M66" s="8">
        <v>4</v>
      </c>
      <c r="N66" s="102">
        <v>7.5</v>
      </c>
      <c r="O66" s="103"/>
      <c r="P66" s="2"/>
    </row>
    <row r="67" spans="1:16" ht="15" customHeight="1" x14ac:dyDescent="0.25">
      <c r="A67" s="2"/>
      <c r="C67" s="9" t="s">
        <v>14</v>
      </c>
      <c r="D67" s="11">
        <v>62.21</v>
      </c>
      <c r="E67" s="11">
        <v>7.2</v>
      </c>
      <c r="F67" s="11">
        <v>575</v>
      </c>
      <c r="G67" s="11">
        <v>581</v>
      </c>
      <c r="H67" s="11">
        <v>555</v>
      </c>
      <c r="I67" s="11">
        <v>519</v>
      </c>
      <c r="J67" s="104">
        <f t="shared" si="1"/>
        <v>557.5</v>
      </c>
      <c r="K67" s="105"/>
      <c r="M67" s="8">
        <v>5</v>
      </c>
      <c r="N67" s="102">
        <v>8.9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349</v>
      </c>
      <c r="G68" s="69">
        <v>352</v>
      </c>
      <c r="H68" s="69">
        <v>333</v>
      </c>
      <c r="I68" s="69">
        <v>330</v>
      </c>
      <c r="J68" s="104">
        <f t="shared" si="1"/>
        <v>341</v>
      </c>
      <c r="K68" s="105"/>
      <c r="M68" s="13">
        <v>6</v>
      </c>
      <c r="N68" s="106">
        <v>7.6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241</v>
      </c>
      <c r="G69" s="69">
        <v>240</v>
      </c>
      <c r="H69" s="69">
        <v>207</v>
      </c>
      <c r="I69" s="69">
        <v>176</v>
      </c>
      <c r="J69" s="104">
        <f t="shared" si="1"/>
        <v>216</v>
      </c>
      <c r="K69" s="105"/>
      <c r="P69" s="2"/>
    </row>
    <row r="70" spans="1:16" ht="15.75" thickBot="1" x14ac:dyDescent="0.3">
      <c r="A70" s="2"/>
      <c r="C70" s="15" t="s">
        <v>17</v>
      </c>
      <c r="D70" s="16">
        <v>61.71</v>
      </c>
      <c r="E70" s="16">
        <v>7</v>
      </c>
      <c r="F70" s="16">
        <v>254</v>
      </c>
      <c r="G70" s="16">
        <v>249</v>
      </c>
      <c r="H70" s="16">
        <v>222</v>
      </c>
      <c r="I70" s="16">
        <v>188</v>
      </c>
      <c r="J70" s="108">
        <f t="shared" si="1"/>
        <v>228.25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16.46</v>
      </c>
      <c r="E73" s="11">
        <v>10.7</v>
      </c>
      <c r="F73" s="23">
        <v>1491</v>
      </c>
      <c r="G73" s="17"/>
      <c r="H73" s="24" t="s">
        <v>22</v>
      </c>
      <c r="I73" s="120">
        <v>5.38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69.069999999999993</v>
      </c>
      <c r="E74" s="11"/>
      <c r="F74" s="23">
        <v>237</v>
      </c>
      <c r="G74" s="17"/>
      <c r="H74" s="28" t="s">
        <v>26</v>
      </c>
      <c r="I74" s="122">
        <v>4.59</v>
      </c>
      <c r="J74" s="122"/>
      <c r="K74" s="123"/>
      <c r="M74" s="29">
        <v>6.8</v>
      </c>
      <c r="N74" s="30">
        <v>68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68.12</v>
      </c>
      <c r="E76" s="11"/>
      <c r="F76" s="23">
        <v>255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70.22</v>
      </c>
      <c r="E77" s="11"/>
      <c r="F77" s="23">
        <v>241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5.2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74.56</v>
      </c>
      <c r="E78" s="11"/>
      <c r="F78" s="23">
        <v>1749</v>
      </c>
      <c r="G78" s="17"/>
      <c r="H78" s="110">
        <v>1</v>
      </c>
      <c r="I78" s="112">
        <v>583</v>
      </c>
      <c r="J78" s="112">
        <v>406</v>
      </c>
      <c r="K78" s="114">
        <f>((I78-J78)/I78)</f>
        <v>0.30360205831903947</v>
      </c>
      <c r="M78" s="13">
        <v>2</v>
      </c>
      <c r="N78" s="38">
        <v>5.3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79.33</v>
      </c>
      <c r="E79" s="11">
        <v>6.6</v>
      </c>
      <c r="F79" s="23">
        <v>592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570</v>
      </c>
      <c r="G80" s="17"/>
      <c r="H80" s="110">
        <v>9</v>
      </c>
      <c r="I80" s="112">
        <v>535</v>
      </c>
      <c r="J80" s="112">
        <v>166</v>
      </c>
      <c r="K80" s="114">
        <f>((I80-J80)/I80)</f>
        <v>0.68971962616822435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76.05</v>
      </c>
      <c r="E81" s="11">
        <v>6.4</v>
      </c>
      <c r="F81" s="23">
        <v>1044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0.54976781748435288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991</v>
      </c>
      <c r="G82" s="17"/>
      <c r="M82" s="118" t="s">
        <v>44</v>
      </c>
      <c r="N82" s="119"/>
      <c r="O82" s="40">
        <f>(J67-J68)/J67</f>
        <v>0.38834080717488789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0.36656891495601174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-5.6712962962962965E-2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91.09</v>
      </c>
      <c r="E85" s="36"/>
      <c r="F85" s="37"/>
      <c r="G85" s="49"/>
      <c r="H85" s="50" t="s">
        <v>22</v>
      </c>
      <c r="I85" s="36">
        <v>703</v>
      </c>
      <c r="J85" s="36">
        <v>629</v>
      </c>
      <c r="K85" s="37">
        <f>I85-J85</f>
        <v>74</v>
      </c>
      <c r="M85" s="129" t="s">
        <v>54</v>
      </c>
      <c r="N85" s="130"/>
      <c r="O85" s="51">
        <f>(J66-J70)/J66</f>
        <v>0.81566727236018577</v>
      </c>
      <c r="P85" s="2"/>
    </row>
    <row r="86" spans="1:16" ht="15.75" thickBot="1" x14ac:dyDescent="0.3">
      <c r="A86" s="2"/>
      <c r="B86" s="44"/>
      <c r="C86" s="48" t="s">
        <v>55</v>
      </c>
      <c r="D86" s="36">
        <v>73.349999999999994</v>
      </c>
      <c r="E86" s="36">
        <v>68.290000000000006</v>
      </c>
      <c r="F86" s="37">
        <v>93.11</v>
      </c>
      <c r="G86" s="52">
        <v>5.3</v>
      </c>
      <c r="H86" s="29" t="s">
        <v>26</v>
      </c>
      <c r="I86" s="38">
        <v>288</v>
      </c>
      <c r="J86" s="38">
        <v>265</v>
      </c>
      <c r="K86" s="37">
        <f>I86-J86</f>
        <v>23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80.75</v>
      </c>
      <c r="E87" s="36">
        <v>68.540000000000006</v>
      </c>
      <c r="F87" s="37">
        <v>84.88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76.05</v>
      </c>
      <c r="E88" s="36">
        <v>54.59</v>
      </c>
      <c r="F88" s="37">
        <v>71.790000000000006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57.05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91.13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147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148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151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149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150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152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1846</v>
      </c>
      <c r="G119" s="12"/>
      <c r="H119" s="12"/>
      <c r="I119" s="12"/>
      <c r="J119" s="104">
        <f>AVERAGE(F119:I119)</f>
        <v>1846</v>
      </c>
      <c r="K119" s="105"/>
      <c r="M119" s="8">
        <v>2</v>
      </c>
      <c r="N119" s="102">
        <v>8.6999999999999993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766</v>
      </c>
      <c r="G120" s="12"/>
      <c r="H120" s="12"/>
      <c r="I120" s="12"/>
      <c r="J120" s="104">
        <f t="shared" ref="J120:J125" si="2">AVERAGE(F120:I120)</f>
        <v>766</v>
      </c>
      <c r="K120" s="105"/>
      <c r="M120" s="8">
        <v>3</v>
      </c>
      <c r="N120" s="102">
        <v>7.8</v>
      </c>
      <c r="O120" s="103"/>
      <c r="P120" s="2"/>
    </row>
    <row r="121" spans="1:16" x14ac:dyDescent="0.25">
      <c r="A121" s="2"/>
      <c r="C121" s="9" t="s">
        <v>13</v>
      </c>
      <c r="D121" s="11">
        <v>61.38</v>
      </c>
      <c r="E121" s="11">
        <v>7.3</v>
      </c>
      <c r="F121" s="11">
        <v>1401</v>
      </c>
      <c r="G121" s="11">
        <v>1290</v>
      </c>
      <c r="H121" s="11">
        <v>1282</v>
      </c>
      <c r="I121" s="11">
        <v>1240</v>
      </c>
      <c r="J121" s="104">
        <f t="shared" si="2"/>
        <v>1303.25</v>
      </c>
      <c r="K121" s="105"/>
      <c r="M121" s="8">
        <v>4</v>
      </c>
      <c r="N121" s="102">
        <v>7.5</v>
      </c>
      <c r="O121" s="103"/>
      <c r="P121" s="2"/>
    </row>
    <row r="122" spans="1:16" x14ac:dyDescent="0.25">
      <c r="A122" s="2"/>
      <c r="C122" s="9" t="s">
        <v>14</v>
      </c>
      <c r="D122" s="11">
        <v>62.77</v>
      </c>
      <c r="E122" s="11">
        <v>7.2</v>
      </c>
      <c r="F122" s="11">
        <v>584</v>
      </c>
      <c r="G122" s="11">
        <v>610</v>
      </c>
      <c r="H122" s="11">
        <v>598</v>
      </c>
      <c r="I122" s="11">
        <v>614</v>
      </c>
      <c r="J122" s="104">
        <f t="shared" si="2"/>
        <v>601.5</v>
      </c>
      <c r="K122" s="105"/>
      <c r="M122" s="8">
        <v>5</v>
      </c>
      <c r="N122" s="102">
        <v>8.8000000000000007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400</v>
      </c>
      <c r="G123" s="69">
        <v>340</v>
      </c>
      <c r="H123" s="69">
        <v>336</v>
      </c>
      <c r="I123" s="69">
        <v>324</v>
      </c>
      <c r="J123" s="104">
        <f t="shared" si="2"/>
        <v>350</v>
      </c>
      <c r="K123" s="105"/>
      <c r="M123" s="13">
        <v>6</v>
      </c>
      <c r="N123" s="106">
        <v>7.6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192</v>
      </c>
      <c r="G124" s="69">
        <v>218</v>
      </c>
      <c r="H124" s="69">
        <v>214</v>
      </c>
      <c r="I124" s="69">
        <v>245</v>
      </c>
      <c r="J124" s="104">
        <f t="shared" si="2"/>
        <v>217.25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61.94</v>
      </c>
      <c r="E125" s="16">
        <v>7.1</v>
      </c>
      <c r="F125" s="16">
        <v>190</v>
      </c>
      <c r="G125" s="16">
        <v>207</v>
      </c>
      <c r="H125" s="16">
        <v>210</v>
      </c>
      <c r="I125" s="16">
        <v>232</v>
      </c>
      <c r="J125" s="108">
        <f t="shared" si="2"/>
        <v>209.75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17.14</v>
      </c>
      <c r="E128" s="11">
        <v>10.5</v>
      </c>
      <c r="F128" s="23">
        <v>1277</v>
      </c>
      <c r="G128" s="17"/>
      <c r="H128" s="24" t="s">
        <v>22</v>
      </c>
      <c r="I128" s="120">
        <v>5.22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65.41</v>
      </c>
      <c r="E129" s="11"/>
      <c r="F129" s="23">
        <v>198</v>
      </c>
      <c r="G129" s="17"/>
      <c r="H129" s="28" t="s">
        <v>26</v>
      </c>
      <c r="I129" s="122">
        <v>4.91</v>
      </c>
      <c r="J129" s="122"/>
      <c r="K129" s="123"/>
      <c r="M129" s="29">
        <v>6.9</v>
      </c>
      <c r="N129" s="30">
        <v>87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66.709999999999994</v>
      </c>
      <c r="E131" s="11"/>
      <c r="F131" s="23">
        <v>196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70.44</v>
      </c>
      <c r="E132" s="11"/>
      <c r="F132" s="23">
        <v>193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73.55</v>
      </c>
      <c r="E133" s="11"/>
      <c r="F133" s="23">
        <v>1708</v>
      </c>
      <c r="G133" s="17"/>
      <c r="H133" s="110">
        <v>2</v>
      </c>
      <c r="I133" s="112">
        <v>570</v>
      </c>
      <c r="J133" s="112">
        <v>460</v>
      </c>
      <c r="K133" s="114">
        <f>((I133-J133)/I133)</f>
        <v>0.19298245614035087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78.45</v>
      </c>
      <c r="E134" s="11">
        <v>6.7</v>
      </c>
      <c r="F134" s="23">
        <v>558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548</v>
      </c>
      <c r="G135" s="17"/>
      <c r="H135" s="110">
        <v>13</v>
      </c>
      <c r="I135" s="112">
        <v>393</v>
      </c>
      <c r="J135" s="112">
        <v>196</v>
      </c>
      <c r="K135" s="114">
        <f>((I135-J135)/I135)</f>
        <v>0.50127226463104324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75.849999999999994</v>
      </c>
      <c r="E136" s="11">
        <v>6.5</v>
      </c>
      <c r="F136" s="23">
        <v>975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0.53846153846153844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957</v>
      </c>
      <c r="G137" s="17"/>
      <c r="M137" s="118" t="s">
        <v>44</v>
      </c>
      <c r="N137" s="119"/>
      <c r="O137" s="40">
        <f>(J122-J123)/J122</f>
        <v>0.41812136325852034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0.37928571428571428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3.4522439585730723E-2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91.27</v>
      </c>
      <c r="E140" s="36"/>
      <c r="F140" s="37"/>
      <c r="G140" s="49"/>
      <c r="H140" s="50" t="s">
        <v>22</v>
      </c>
      <c r="I140" s="36">
        <v>592</v>
      </c>
      <c r="J140" s="36">
        <v>544</v>
      </c>
      <c r="K140" s="37">
        <f>I140-J140</f>
        <v>48</v>
      </c>
      <c r="M140" s="129" t="s">
        <v>54</v>
      </c>
      <c r="N140" s="130"/>
      <c r="O140" s="51">
        <f>(J121-J125)/J121</f>
        <v>0.83905620563974681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72.25</v>
      </c>
      <c r="E141" s="36">
        <v>68.42</v>
      </c>
      <c r="F141" s="37">
        <v>94.71</v>
      </c>
      <c r="G141" s="52">
        <v>5.0999999999999996</v>
      </c>
      <c r="H141" s="29" t="s">
        <v>26</v>
      </c>
      <c r="I141" s="38">
        <v>198</v>
      </c>
      <c r="J141" s="38">
        <v>162</v>
      </c>
      <c r="K141" s="37">
        <f>I141-J141</f>
        <v>36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83.55</v>
      </c>
      <c r="E142" s="36">
        <v>70.400000000000006</v>
      </c>
      <c r="F142" s="37">
        <v>84.27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76.25</v>
      </c>
      <c r="E143" s="36">
        <v>54.57</v>
      </c>
      <c r="F143" s="37">
        <v>71.58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54.17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153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154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155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156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157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158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0D1C-07F8-4567-AD7B-80E6A0C20C60}">
  <sheetPr codeName="Sheet20"/>
  <dimension ref="A1:U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1238.6666666666667</v>
      </c>
    </row>
    <row r="7" spans="1:19" x14ac:dyDescent="0.25">
      <c r="A7" s="2"/>
      <c r="C7" s="9" t="s">
        <v>11</v>
      </c>
      <c r="D7" s="10"/>
      <c r="E7" s="10"/>
      <c r="F7" s="11">
        <v>2082</v>
      </c>
      <c r="G7" s="12"/>
      <c r="H7" s="12"/>
      <c r="I7" s="12"/>
      <c r="J7" s="104">
        <f>AVERAGE(F7:I7)</f>
        <v>2082</v>
      </c>
      <c r="K7" s="105"/>
      <c r="M7" s="8">
        <v>2</v>
      </c>
      <c r="N7" s="102">
        <v>8.8000000000000007</v>
      </c>
      <c r="O7" s="103"/>
      <c r="P7" s="2"/>
      <c r="R7" s="60" t="s">
        <v>22</v>
      </c>
      <c r="S7" s="138">
        <f>AVERAGE(J10,J67,J122)</f>
        <v>598.41666666666663</v>
      </c>
    </row>
    <row r="8" spans="1:19" x14ac:dyDescent="0.25">
      <c r="A8" s="2"/>
      <c r="C8" s="9" t="s">
        <v>12</v>
      </c>
      <c r="D8" s="10"/>
      <c r="E8" s="10"/>
      <c r="F8" s="11">
        <v>836</v>
      </c>
      <c r="G8" s="12"/>
      <c r="H8" s="12"/>
      <c r="I8" s="12"/>
      <c r="J8" s="104">
        <f t="shared" ref="J8:J13" si="0">AVERAGE(F8:I8)</f>
        <v>836</v>
      </c>
      <c r="K8" s="105"/>
      <c r="M8" s="8">
        <v>3</v>
      </c>
      <c r="N8" s="102">
        <v>7.5</v>
      </c>
      <c r="O8" s="103"/>
      <c r="P8" s="2"/>
      <c r="R8" s="60" t="s">
        <v>26</v>
      </c>
      <c r="S8" s="139">
        <f>AVERAGE(J13,J70,J125)</f>
        <v>229.33333333333334</v>
      </c>
    </row>
    <row r="9" spans="1:19" x14ac:dyDescent="0.25">
      <c r="A9" s="2"/>
      <c r="C9" s="9" t="s">
        <v>13</v>
      </c>
      <c r="D9" s="11">
        <v>63.32</v>
      </c>
      <c r="E9" s="11">
        <v>6.7</v>
      </c>
      <c r="F9" s="11">
        <v>1256</v>
      </c>
      <c r="G9" s="11">
        <v>1216</v>
      </c>
      <c r="H9" s="11">
        <v>1255</v>
      </c>
      <c r="I9" s="11">
        <v>1258</v>
      </c>
      <c r="J9" s="104">
        <f t="shared" si="0"/>
        <v>1246.25</v>
      </c>
      <c r="K9" s="105"/>
      <c r="M9" s="8">
        <v>4</v>
      </c>
      <c r="N9" s="102">
        <v>7</v>
      </c>
      <c r="O9" s="103"/>
      <c r="P9" s="2"/>
      <c r="R9" s="140" t="s">
        <v>629</v>
      </c>
      <c r="S9" s="141">
        <f>S6-S8</f>
        <v>1009.3333333333334</v>
      </c>
    </row>
    <row r="10" spans="1:19" x14ac:dyDescent="0.25">
      <c r="A10" s="2"/>
      <c r="C10" s="9" t="s">
        <v>14</v>
      </c>
      <c r="D10" s="11">
        <v>61.04</v>
      </c>
      <c r="E10" s="11">
        <v>7.2</v>
      </c>
      <c r="F10" s="11">
        <v>592</v>
      </c>
      <c r="G10" s="11">
        <v>650</v>
      </c>
      <c r="H10" s="11">
        <v>633</v>
      </c>
      <c r="I10" s="11">
        <v>543</v>
      </c>
      <c r="J10" s="104">
        <f t="shared" si="0"/>
        <v>604.5</v>
      </c>
      <c r="K10" s="105"/>
      <c r="M10" s="8">
        <v>5</v>
      </c>
      <c r="N10" s="102">
        <v>8.8000000000000007</v>
      </c>
      <c r="O10" s="103"/>
      <c r="P10" s="2"/>
      <c r="R10" s="140" t="s">
        <v>630</v>
      </c>
      <c r="S10" s="142">
        <f>S7-S8</f>
        <v>369.08333333333326</v>
      </c>
    </row>
    <row r="11" spans="1:19" ht="15.75" thickBot="1" x14ac:dyDescent="0.3">
      <c r="A11" s="2"/>
      <c r="C11" s="9" t="s">
        <v>15</v>
      </c>
      <c r="D11" s="11"/>
      <c r="E11" s="11"/>
      <c r="F11" s="11">
        <v>322</v>
      </c>
      <c r="G11" s="69">
        <v>434</v>
      </c>
      <c r="H11" s="69">
        <v>426</v>
      </c>
      <c r="I11" s="69">
        <v>399</v>
      </c>
      <c r="J11" s="104">
        <f t="shared" si="0"/>
        <v>395.25</v>
      </c>
      <c r="K11" s="105"/>
      <c r="M11" s="13">
        <v>6</v>
      </c>
      <c r="N11" s="106">
        <v>7.3</v>
      </c>
      <c r="O11" s="107"/>
      <c r="P11" s="2"/>
      <c r="R11" s="143" t="s">
        <v>631</v>
      </c>
      <c r="S11" s="144">
        <f>S9/S6</f>
        <v>0.81485468245425186</v>
      </c>
    </row>
    <row r="12" spans="1:19" x14ac:dyDescent="0.25">
      <c r="A12" s="2"/>
      <c r="C12" s="9" t="s">
        <v>16</v>
      </c>
      <c r="D12" s="11"/>
      <c r="E12" s="11"/>
      <c r="F12" s="11">
        <v>241</v>
      </c>
      <c r="G12" s="69">
        <v>204</v>
      </c>
      <c r="H12" s="69">
        <v>197</v>
      </c>
      <c r="I12" s="69">
        <v>214</v>
      </c>
      <c r="J12" s="104">
        <f t="shared" si="0"/>
        <v>214</v>
      </c>
      <c r="K12" s="105"/>
      <c r="P12" s="2"/>
      <c r="R12" s="143" t="s">
        <v>632</v>
      </c>
      <c r="S12" s="145">
        <f>S10/S7</f>
        <v>0.61676646706586813</v>
      </c>
    </row>
    <row r="13" spans="1:19" ht="15.75" thickBot="1" x14ac:dyDescent="0.3">
      <c r="A13" s="2"/>
      <c r="C13" s="15" t="s">
        <v>17</v>
      </c>
      <c r="D13" s="16">
        <v>61.04</v>
      </c>
      <c r="E13" s="16">
        <v>6.9</v>
      </c>
      <c r="F13" s="16">
        <v>244</v>
      </c>
      <c r="G13" s="16">
        <v>230</v>
      </c>
      <c r="H13" s="16">
        <v>202</v>
      </c>
      <c r="I13" s="16">
        <v>222</v>
      </c>
      <c r="J13" s="108">
        <f t="shared" si="0"/>
        <v>224.5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8.91</v>
      </c>
      <c r="E16" s="11">
        <v>10.6</v>
      </c>
      <c r="F16" s="23">
        <v>1004</v>
      </c>
      <c r="G16" s="17"/>
      <c r="H16" s="24" t="s">
        <v>22</v>
      </c>
      <c r="I16" s="120">
        <v>5.75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66.819999999999993</v>
      </c>
      <c r="E17" s="11"/>
      <c r="F17" s="23">
        <v>239</v>
      </c>
      <c r="G17" s="17"/>
      <c r="H17" s="28" t="s">
        <v>26</v>
      </c>
      <c r="I17" s="122">
        <v>5.3</v>
      </c>
      <c r="J17" s="122"/>
      <c r="K17" s="123"/>
      <c r="M17" s="29">
        <v>6.9</v>
      </c>
      <c r="N17" s="30">
        <v>112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62.83</v>
      </c>
      <c r="E19" s="11"/>
      <c r="F19" s="23">
        <v>241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72.55</v>
      </c>
      <c r="E20" s="11"/>
      <c r="F20" s="23">
        <v>243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5.9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75.650000000000006</v>
      </c>
      <c r="E21" s="11"/>
      <c r="F21" s="23">
        <v>1936</v>
      </c>
      <c r="G21" s="17"/>
      <c r="H21" s="110">
        <v>3</v>
      </c>
      <c r="I21" s="112">
        <v>627</v>
      </c>
      <c r="J21" s="112">
        <v>454</v>
      </c>
      <c r="K21" s="114">
        <f>((I21-J21)/I21)</f>
        <v>0.27591706539074962</v>
      </c>
      <c r="M21" s="13">
        <v>2</v>
      </c>
      <c r="N21" s="38">
        <v>5.5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70</v>
      </c>
      <c r="E22" s="11">
        <v>6.9</v>
      </c>
      <c r="F22" s="23">
        <v>512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501</v>
      </c>
      <c r="G23" s="17"/>
      <c r="H23" s="110">
        <v>7</v>
      </c>
      <c r="I23" s="112">
        <v>392</v>
      </c>
      <c r="J23" s="112">
        <v>160</v>
      </c>
      <c r="K23" s="114">
        <f>((I23-J23)/I23)</f>
        <v>0.59183673469387754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76.739999999999995</v>
      </c>
      <c r="E24" s="11">
        <v>6.4</v>
      </c>
      <c r="F24" s="23">
        <v>942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0.51494483450351058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937</v>
      </c>
      <c r="G25" s="17"/>
      <c r="M25" s="118" t="s">
        <v>44</v>
      </c>
      <c r="N25" s="119"/>
      <c r="O25" s="40">
        <f>(J10-J11)/J10</f>
        <v>0.34615384615384615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0.45857052498418721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-4.9065420560747662E-2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91.5</v>
      </c>
      <c r="E28" s="36"/>
      <c r="F28" s="37"/>
      <c r="G28" s="49"/>
      <c r="H28" s="50" t="s">
        <v>22</v>
      </c>
      <c r="I28" s="36">
        <v>376</v>
      </c>
      <c r="J28" s="36">
        <v>325</v>
      </c>
      <c r="K28" s="37">
        <f>I28-J28</f>
        <v>51</v>
      </c>
      <c r="M28" s="129" t="s">
        <v>54</v>
      </c>
      <c r="N28" s="130"/>
      <c r="O28" s="51">
        <f>(J9-J13)/J9</f>
        <v>0.81985957873620863</v>
      </c>
      <c r="P28" s="2"/>
    </row>
    <row r="29" spans="1:16" ht="15.75" thickBot="1" x14ac:dyDescent="0.3">
      <c r="A29" s="2"/>
      <c r="B29" s="44"/>
      <c r="C29" s="48" t="s">
        <v>55</v>
      </c>
      <c r="D29" s="36">
        <v>72.349999999999994</v>
      </c>
      <c r="E29" s="36">
        <v>68.38</v>
      </c>
      <c r="F29" s="37">
        <v>94.52</v>
      </c>
      <c r="G29" s="52">
        <v>5.3</v>
      </c>
      <c r="H29" s="29" t="s">
        <v>26</v>
      </c>
      <c r="I29" s="38">
        <v>229</v>
      </c>
      <c r="J29" s="38">
        <v>217</v>
      </c>
      <c r="K29" s="37">
        <f>I29-J29</f>
        <v>12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</v>
      </c>
      <c r="E30" s="36">
        <v>66.41</v>
      </c>
      <c r="F30" s="37">
        <v>85.14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77.650000000000006</v>
      </c>
      <c r="E31" s="36">
        <v>55.38</v>
      </c>
      <c r="F31" s="37">
        <v>71.319999999999993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54.25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159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160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161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162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163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 t="s">
        <v>164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1989</v>
      </c>
      <c r="G64" s="12"/>
      <c r="H64" s="12"/>
      <c r="I64" s="12"/>
      <c r="J64" s="104">
        <f>AVERAGE(F64:I64)</f>
        <v>1989</v>
      </c>
      <c r="K64" s="105"/>
      <c r="M64" s="8">
        <v>2</v>
      </c>
      <c r="N64" s="102">
        <v>8.6999999999999993</v>
      </c>
      <c r="O64" s="103"/>
      <c r="P64" s="2"/>
    </row>
    <row r="65" spans="1:21" x14ac:dyDescent="0.25">
      <c r="A65" s="2"/>
      <c r="C65" s="9" t="s">
        <v>12</v>
      </c>
      <c r="D65" s="10"/>
      <c r="E65" s="10"/>
      <c r="F65" s="11">
        <v>820</v>
      </c>
      <c r="G65" s="12"/>
      <c r="H65" s="12"/>
      <c r="I65" s="12"/>
      <c r="J65" s="104">
        <f t="shared" ref="J65:J70" si="1">AVERAGE(F65:I65)</f>
        <v>820</v>
      </c>
      <c r="K65" s="105"/>
      <c r="M65" s="8">
        <v>3</v>
      </c>
      <c r="N65" s="102">
        <v>7.8</v>
      </c>
      <c r="O65" s="103"/>
      <c r="P65" s="2"/>
    </row>
    <row r="66" spans="1:21" ht="15" customHeight="1" x14ac:dyDescent="0.25">
      <c r="A66" s="2"/>
      <c r="C66" s="9" t="s">
        <v>13</v>
      </c>
      <c r="D66" s="11">
        <v>63.13</v>
      </c>
      <c r="E66" s="11">
        <v>7.3</v>
      </c>
      <c r="F66" s="11">
        <v>1267</v>
      </c>
      <c r="G66" s="11">
        <v>1280</v>
      </c>
      <c r="H66" s="11">
        <v>1238</v>
      </c>
      <c r="I66" s="11">
        <v>1221</v>
      </c>
      <c r="J66" s="104">
        <f t="shared" si="1"/>
        <v>1251.5</v>
      </c>
      <c r="K66" s="105"/>
      <c r="M66" s="8">
        <v>4</v>
      </c>
      <c r="N66" s="102">
        <v>6.8</v>
      </c>
      <c r="O66" s="103"/>
      <c r="P66" s="2"/>
    </row>
    <row r="67" spans="1:21" ht="15" customHeight="1" x14ac:dyDescent="0.25">
      <c r="A67" s="2"/>
      <c r="C67" s="9" t="s">
        <v>14</v>
      </c>
      <c r="D67" s="11">
        <v>61.76</v>
      </c>
      <c r="E67" s="11">
        <v>7.2</v>
      </c>
      <c r="F67" s="11">
        <v>549</v>
      </c>
      <c r="G67" s="11">
        <v>568</v>
      </c>
      <c r="H67" s="11">
        <v>593</v>
      </c>
      <c r="I67" s="11">
        <v>579</v>
      </c>
      <c r="J67" s="104">
        <f t="shared" si="1"/>
        <v>572.25</v>
      </c>
      <c r="K67" s="105"/>
      <c r="M67" s="8">
        <v>5</v>
      </c>
      <c r="N67" s="102">
        <v>8.4</v>
      </c>
      <c r="O67" s="103"/>
      <c r="P67" s="2"/>
    </row>
    <row r="68" spans="1:21" ht="15.75" customHeight="1" thickBot="1" x14ac:dyDescent="0.3">
      <c r="A68" s="2"/>
      <c r="C68" s="9" t="s">
        <v>15</v>
      </c>
      <c r="D68" s="11"/>
      <c r="E68" s="11"/>
      <c r="F68" s="11">
        <v>373</v>
      </c>
      <c r="G68" s="69">
        <v>389</v>
      </c>
      <c r="H68" s="69">
        <v>423</v>
      </c>
      <c r="I68" s="69">
        <v>410</v>
      </c>
      <c r="J68" s="104">
        <f t="shared" si="1"/>
        <v>398.75</v>
      </c>
      <c r="K68" s="105"/>
      <c r="M68" s="13">
        <v>6</v>
      </c>
      <c r="N68" s="106">
        <v>7.1</v>
      </c>
      <c r="O68" s="107"/>
      <c r="P68" s="2"/>
    </row>
    <row r="69" spans="1:21" x14ac:dyDescent="0.25">
      <c r="A69" s="2"/>
      <c r="C69" s="9" t="s">
        <v>16</v>
      </c>
      <c r="D69" s="11"/>
      <c r="E69" s="11"/>
      <c r="F69" s="11">
        <v>218</v>
      </c>
      <c r="G69" s="69">
        <v>220</v>
      </c>
      <c r="H69" s="69">
        <v>218</v>
      </c>
      <c r="I69" s="69">
        <v>220</v>
      </c>
      <c r="J69" s="104">
        <f t="shared" si="1"/>
        <v>219</v>
      </c>
      <c r="K69" s="105"/>
      <c r="P69" s="2"/>
    </row>
    <row r="70" spans="1:21" ht="15.75" thickBot="1" x14ac:dyDescent="0.3">
      <c r="A70" s="2"/>
      <c r="C70" s="15" t="s">
        <v>17</v>
      </c>
      <c r="D70" s="16">
        <v>61.78</v>
      </c>
      <c r="E70" s="16">
        <v>6.8</v>
      </c>
      <c r="F70" s="16">
        <v>216</v>
      </c>
      <c r="G70" s="16">
        <v>219</v>
      </c>
      <c r="H70" s="16">
        <v>222</v>
      </c>
      <c r="I70" s="16">
        <v>224</v>
      </c>
      <c r="J70" s="108">
        <f t="shared" si="1"/>
        <v>220.25</v>
      </c>
      <c r="K70" s="109"/>
      <c r="P70" s="2"/>
    </row>
    <row r="71" spans="1:21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21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  <c r="U72" t="s">
        <v>65</v>
      </c>
    </row>
    <row r="73" spans="1:21" ht="15" customHeight="1" x14ac:dyDescent="0.25">
      <c r="A73" s="2"/>
      <c r="C73" s="22" t="s">
        <v>21</v>
      </c>
      <c r="D73" s="11">
        <v>15.94</v>
      </c>
      <c r="E73" s="11">
        <v>10.199999999999999</v>
      </c>
      <c r="F73" s="23">
        <v>1241</v>
      </c>
      <c r="G73" s="17"/>
      <c r="H73" s="24" t="s">
        <v>22</v>
      </c>
      <c r="I73" s="120">
        <v>5.27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21" ht="15.75" thickBot="1" x14ac:dyDescent="0.3">
      <c r="A74" s="2"/>
      <c r="C74" s="22" t="s">
        <v>25</v>
      </c>
      <c r="D74" s="11">
        <v>67.17</v>
      </c>
      <c r="E74" s="11"/>
      <c r="F74" s="23">
        <v>230</v>
      </c>
      <c r="G74" s="17"/>
      <c r="H74" s="28" t="s">
        <v>26</v>
      </c>
      <c r="I74" s="122">
        <v>5.04</v>
      </c>
      <c r="J74" s="122"/>
      <c r="K74" s="123"/>
      <c r="M74" s="29">
        <v>6.8</v>
      </c>
      <c r="N74" s="30">
        <v>105</v>
      </c>
      <c r="O74" s="31">
        <v>0.05</v>
      </c>
      <c r="P74" s="2"/>
    </row>
    <row r="75" spans="1:21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21" ht="15" customHeight="1" x14ac:dyDescent="0.25">
      <c r="A76" s="2"/>
      <c r="C76" s="22" t="s">
        <v>28</v>
      </c>
      <c r="D76" s="11">
        <v>66.959999999999994</v>
      </c>
      <c r="E76" s="11"/>
      <c r="F76" s="23">
        <v>225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21" x14ac:dyDescent="0.25">
      <c r="A77" s="2"/>
      <c r="C77" s="22" t="s">
        <v>32</v>
      </c>
      <c r="D77" s="11">
        <v>71.91</v>
      </c>
      <c r="E77" s="11"/>
      <c r="F77" s="23">
        <v>224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6.1</v>
      </c>
      <c r="O77" s="37">
        <v>100</v>
      </c>
      <c r="P77" s="2"/>
    </row>
    <row r="78" spans="1:21" ht="15.75" thickBot="1" x14ac:dyDescent="0.3">
      <c r="A78" s="2"/>
      <c r="C78" s="22" t="s">
        <v>37</v>
      </c>
      <c r="D78" s="11">
        <v>74.900000000000006</v>
      </c>
      <c r="E78" s="11"/>
      <c r="F78" s="23">
        <v>2021</v>
      </c>
      <c r="G78" s="17"/>
      <c r="H78" s="110">
        <v>4</v>
      </c>
      <c r="I78" s="112">
        <v>545</v>
      </c>
      <c r="J78" s="112">
        <v>338</v>
      </c>
      <c r="K78" s="114">
        <f>((I78-J78)/I78)</f>
        <v>0.37981651376146791</v>
      </c>
      <c r="M78" s="13">
        <v>2</v>
      </c>
      <c r="N78" s="38">
        <v>5.9</v>
      </c>
      <c r="O78" s="39">
        <v>100</v>
      </c>
      <c r="P78" s="2"/>
    </row>
    <row r="79" spans="1:21" ht="15.75" thickBot="1" x14ac:dyDescent="0.3">
      <c r="A79" s="2"/>
      <c r="C79" s="22" t="s">
        <v>38</v>
      </c>
      <c r="D79" s="11">
        <v>72.83</v>
      </c>
      <c r="E79" s="11">
        <v>6.8</v>
      </c>
      <c r="F79" s="23">
        <v>498</v>
      </c>
      <c r="G79" s="17"/>
      <c r="H79" s="110"/>
      <c r="I79" s="112"/>
      <c r="J79" s="112"/>
      <c r="K79" s="114"/>
      <c r="P79" s="2"/>
    </row>
    <row r="80" spans="1:21" ht="15" customHeight="1" x14ac:dyDescent="0.25">
      <c r="A80" s="2"/>
      <c r="C80" s="22" t="s">
        <v>39</v>
      </c>
      <c r="D80" s="11"/>
      <c r="E80" s="11"/>
      <c r="F80" s="23">
        <v>479</v>
      </c>
      <c r="G80" s="17"/>
      <c r="H80" s="110">
        <v>12</v>
      </c>
      <c r="I80" s="112">
        <v>396</v>
      </c>
      <c r="J80" s="112">
        <v>202</v>
      </c>
      <c r="K80" s="114">
        <f>((I80-J80)/I80)</f>
        <v>0.48989898989898989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77.12</v>
      </c>
      <c r="E81" s="11">
        <v>6.5</v>
      </c>
      <c r="F81" s="23">
        <v>929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0.54274870155813026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911</v>
      </c>
      <c r="G82" s="17"/>
      <c r="M82" s="118" t="s">
        <v>44</v>
      </c>
      <c r="N82" s="119"/>
      <c r="O82" s="40">
        <f>(J67-J68)/J67</f>
        <v>0.30318916557448666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0.45078369905956112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-5.7077625570776253E-3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91.35</v>
      </c>
      <c r="E85" s="36"/>
      <c r="F85" s="37"/>
      <c r="G85" s="49"/>
      <c r="H85" s="50" t="s">
        <v>22</v>
      </c>
      <c r="I85" s="36">
        <v>313</v>
      </c>
      <c r="J85" s="36">
        <v>276</v>
      </c>
      <c r="K85" s="37">
        <f>I85-J85</f>
        <v>37</v>
      </c>
      <c r="M85" s="129" t="s">
        <v>54</v>
      </c>
      <c r="N85" s="130"/>
      <c r="O85" s="51">
        <f>(J66-J70)/J66</f>
        <v>0.82401118657610872</v>
      </c>
      <c r="P85" s="2"/>
    </row>
    <row r="86" spans="1:16" ht="15.75" thickBot="1" x14ac:dyDescent="0.3">
      <c r="A86" s="2"/>
      <c r="B86" s="44"/>
      <c r="C86" s="48" t="s">
        <v>55</v>
      </c>
      <c r="D86" s="36">
        <v>72.650000000000006</v>
      </c>
      <c r="E86" s="36">
        <v>68.400000000000006</v>
      </c>
      <c r="F86" s="37">
        <v>94.15</v>
      </c>
      <c r="G86" s="52">
        <v>5.4</v>
      </c>
      <c r="H86" s="29" t="s">
        <v>26</v>
      </c>
      <c r="I86" s="38">
        <v>159</v>
      </c>
      <c r="J86" s="38">
        <v>135</v>
      </c>
      <c r="K86" s="37">
        <f>I86-J86</f>
        <v>24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78.7</v>
      </c>
      <c r="E87" s="36">
        <v>66.88</v>
      </c>
      <c r="F87" s="37">
        <v>84.98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76.2</v>
      </c>
      <c r="E88" s="36">
        <v>54.44</v>
      </c>
      <c r="F88" s="37">
        <v>71.44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52.9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165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166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167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168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169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1964</v>
      </c>
      <c r="G119" s="12"/>
      <c r="H119" s="12"/>
      <c r="I119" s="12"/>
      <c r="J119" s="104">
        <f>AVERAGE(F119:I119)</f>
        <v>1964</v>
      </c>
      <c r="K119" s="105"/>
      <c r="M119" s="8">
        <v>2</v>
      </c>
      <c r="N119" s="102">
        <v>8.5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835</v>
      </c>
      <c r="G120" s="12"/>
      <c r="H120" s="12"/>
      <c r="I120" s="12"/>
      <c r="J120" s="104">
        <f t="shared" ref="J120:J125" si="2">AVERAGE(F120:I120)</f>
        <v>835</v>
      </c>
      <c r="K120" s="105"/>
      <c r="M120" s="8">
        <v>3</v>
      </c>
      <c r="N120" s="102">
        <v>7.8</v>
      </c>
      <c r="O120" s="103"/>
      <c r="P120" s="2"/>
    </row>
    <row r="121" spans="1:16" x14ac:dyDescent="0.25">
      <c r="A121" s="2"/>
      <c r="C121" s="9" t="s">
        <v>13</v>
      </c>
      <c r="D121" s="11">
        <v>59.35</v>
      </c>
      <c r="E121" s="11">
        <v>6.7</v>
      </c>
      <c r="F121" s="11">
        <v>1307</v>
      </c>
      <c r="G121" s="11">
        <v>1194</v>
      </c>
      <c r="H121" s="11">
        <v>1188</v>
      </c>
      <c r="I121" s="11">
        <v>1184</v>
      </c>
      <c r="J121" s="104">
        <f t="shared" si="2"/>
        <v>1218.25</v>
      </c>
      <c r="K121" s="105"/>
      <c r="M121" s="8">
        <v>4</v>
      </c>
      <c r="N121" s="102">
        <v>6.7</v>
      </c>
      <c r="O121" s="103"/>
      <c r="P121" s="2"/>
    </row>
    <row r="122" spans="1:16" x14ac:dyDescent="0.25">
      <c r="A122" s="2"/>
      <c r="C122" s="9" t="s">
        <v>14</v>
      </c>
      <c r="D122" s="11">
        <v>63.03</v>
      </c>
      <c r="E122" s="11">
        <v>7.3</v>
      </c>
      <c r="F122" s="11">
        <v>622</v>
      </c>
      <c r="G122" s="11">
        <v>627</v>
      </c>
      <c r="H122" s="11">
        <v>617</v>
      </c>
      <c r="I122" s="11">
        <v>608</v>
      </c>
      <c r="J122" s="104">
        <f t="shared" si="2"/>
        <v>618.5</v>
      </c>
      <c r="K122" s="105"/>
      <c r="M122" s="8">
        <v>5</v>
      </c>
      <c r="N122" s="102">
        <v>8.3000000000000007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416</v>
      </c>
      <c r="G123" s="69">
        <v>389</v>
      </c>
      <c r="H123" s="69">
        <v>378</v>
      </c>
      <c r="I123" s="69">
        <v>427</v>
      </c>
      <c r="J123" s="104">
        <f t="shared" si="2"/>
        <v>402.5</v>
      </c>
      <c r="K123" s="105"/>
      <c r="M123" s="13">
        <v>6</v>
      </c>
      <c r="N123" s="106">
        <v>7.2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266</v>
      </c>
      <c r="G124" s="69">
        <v>250</v>
      </c>
      <c r="H124" s="69">
        <v>246</v>
      </c>
      <c r="I124" s="69">
        <v>267</v>
      </c>
      <c r="J124" s="104">
        <f t="shared" si="2"/>
        <v>257.25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62.67</v>
      </c>
      <c r="E125" s="16">
        <v>7</v>
      </c>
      <c r="F125" s="16">
        <v>254</v>
      </c>
      <c r="G125" s="16">
        <v>246</v>
      </c>
      <c r="H125" s="16">
        <v>238</v>
      </c>
      <c r="I125" s="16">
        <v>235</v>
      </c>
      <c r="J125" s="108">
        <f t="shared" si="2"/>
        <v>243.25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37.51</v>
      </c>
      <c r="E128" s="11">
        <v>9</v>
      </c>
      <c r="F128" s="23">
        <v>1266</v>
      </c>
      <c r="G128" s="17"/>
      <c r="H128" s="24" t="s">
        <v>22</v>
      </c>
      <c r="I128" s="120">
        <v>5.98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67.33</v>
      </c>
      <c r="E129" s="11"/>
      <c r="F129" s="23">
        <v>264</v>
      </c>
      <c r="G129" s="17"/>
      <c r="H129" s="28" t="s">
        <v>26</v>
      </c>
      <c r="I129" s="122">
        <v>5.35</v>
      </c>
      <c r="J129" s="122"/>
      <c r="K129" s="123"/>
      <c r="M129" s="29">
        <v>5.7</v>
      </c>
      <c r="N129" s="30">
        <v>95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66.52</v>
      </c>
      <c r="E131" s="11"/>
      <c r="F131" s="23">
        <v>262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71.44</v>
      </c>
      <c r="E132" s="11"/>
      <c r="F132" s="23">
        <v>259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76.27</v>
      </c>
      <c r="E133" s="11"/>
      <c r="F133" s="23">
        <v>1945</v>
      </c>
      <c r="G133" s="17"/>
      <c r="H133" s="110">
        <v>10</v>
      </c>
      <c r="I133" s="112">
        <v>601</v>
      </c>
      <c r="J133" s="112">
        <v>524</v>
      </c>
      <c r="K133" s="114">
        <f>((I133-J133)/I133)</f>
        <v>0.1281198003327787</v>
      </c>
      <c r="M133" s="13">
        <v>2</v>
      </c>
      <c r="N133" s="38">
        <v>5.7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73.45</v>
      </c>
      <c r="E134" s="11">
        <v>6.7</v>
      </c>
      <c r="F134" s="23">
        <v>464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445</v>
      </c>
      <c r="G135" s="17"/>
      <c r="H135" s="110">
        <v>5</v>
      </c>
      <c r="I135" s="112">
        <v>425</v>
      </c>
      <c r="J135" s="112">
        <v>356</v>
      </c>
      <c r="K135" s="114">
        <f>((I135-J135)/I135)</f>
        <v>0.16235294117647059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76.41</v>
      </c>
      <c r="E136" s="11">
        <v>6.5</v>
      </c>
      <c r="F136" s="23">
        <v>927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0.4923045351939257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897</v>
      </c>
      <c r="G137" s="17"/>
      <c r="M137" s="118" t="s">
        <v>44</v>
      </c>
      <c r="N137" s="119"/>
      <c r="O137" s="40">
        <f>(J122-J123)/J122</f>
        <v>0.349232012934519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0.36086956521739133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/>
      <c r="K139" s="27" t="s">
        <v>51</v>
      </c>
      <c r="M139" s="127" t="s">
        <v>52</v>
      </c>
      <c r="N139" s="128"/>
      <c r="O139" s="68">
        <f>(J124-J125)/J124</f>
        <v>5.4421768707482991E-2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91.05</v>
      </c>
      <c r="E140" s="36"/>
      <c r="F140" s="37"/>
      <c r="G140" s="49"/>
      <c r="H140" s="50" t="s">
        <v>96</v>
      </c>
      <c r="I140" s="36">
        <v>633</v>
      </c>
      <c r="J140" s="36">
        <v>574</v>
      </c>
      <c r="K140" s="37">
        <f>I140-J140</f>
        <v>59</v>
      </c>
      <c r="M140" s="129" t="s">
        <v>54</v>
      </c>
      <c r="N140" s="130"/>
      <c r="O140" s="51">
        <f>(J121-J125)/J121</f>
        <v>0.8003283398317258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72.55</v>
      </c>
      <c r="E141" s="36">
        <v>68.42</v>
      </c>
      <c r="F141" s="37">
        <v>94.32</v>
      </c>
      <c r="G141" s="52">
        <v>5.2</v>
      </c>
      <c r="H141" s="29" t="s">
        <v>97</v>
      </c>
      <c r="I141" s="38">
        <v>265</v>
      </c>
      <c r="J141" s="38">
        <v>233</v>
      </c>
      <c r="K141" s="37">
        <f>I141-J141</f>
        <v>32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79.849999999999994</v>
      </c>
      <c r="E142" s="36">
        <v>67.349999999999994</v>
      </c>
      <c r="F142" s="37">
        <v>84.35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76.400000000000006</v>
      </c>
      <c r="E143" s="36">
        <v>54.63</v>
      </c>
      <c r="F143" s="37">
        <v>71.510000000000005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53.77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170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171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172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173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174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90E4-0859-41A8-84A7-4027CC5CF615}">
  <sheetPr codeName="Sheet21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1361.1666666666667</v>
      </c>
    </row>
    <row r="7" spans="1:19" x14ac:dyDescent="0.25">
      <c r="A7" s="2"/>
      <c r="C7" s="9" t="s">
        <v>11</v>
      </c>
      <c r="D7" s="10"/>
      <c r="E7" s="10"/>
      <c r="F7" s="11">
        <v>1807</v>
      </c>
      <c r="G7" s="12"/>
      <c r="H7" s="12"/>
      <c r="I7" s="12"/>
      <c r="J7" s="104">
        <f>AVERAGE(F7:I7)</f>
        <v>1807</v>
      </c>
      <c r="K7" s="105"/>
      <c r="M7" s="8">
        <v>2</v>
      </c>
      <c r="N7" s="102">
        <v>8.6999999999999993</v>
      </c>
      <c r="O7" s="103"/>
      <c r="P7" s="2"/>
      <c r="R7" s="60" t="s">
        <v>22</v>
      </c>
      <c r="S7" s="138">
        <f>AVERAGE(J10,J67,J122)</f>
        <v>627.41666666666663</v>
      </c>
    </row>
    <row r="8" spans="1:19" x14ac:dyDescent="0.25">
      <c r="A8" s="2"/>
      <c r="C8" s="9" t="s">
        <v>12</v>
      </c>
      <c r="D8" s="10"/>
      <c r="E8" s="10"/>
      <c r="F8" s="11">
        <v>778</v>
      </c>
      <c r="G8" s="12"/>
      <c r="H8" s="12"/>
      <c r="I8" s="12"/>
      <c r="J8" s="104">
        <f t="shared" ref="J8:J13" si="0">AVERAGE(F8:I8)</f>
        <v>778</v>
      </c>
      <c r="K8" s="105"/>
      <c r="M8" s="8">
        <v>3</v>
      </c>
      <c r="N8" s="102">
        <v>7.3</v>
      </c>
      <c r="O8" s="103"/>
      <c r="P8" s="2"/>
      <c r="R8" s="60" t="s">
        <v>26</v>
      </c>
      <c r="S8" s="139">
        <f>AVERAGE(J13,J70,J125)</f>
        <v>218.83333333333334</v>
      </c>
    </row>
    <row r="9" spans="1:19" x14ac:dyDescent="0.25">
      <c r="A9" s="2"/>
      <c r="C9" s="9" t="s">
        <v>13</v>
      </c>
      <c r="D9" s="11">
        <v>63.11</v>
      </c>
      <c r="E9" s="11">
        <v>7.4</v>
      </c>
      <c r="F9" s="11">
        <v>1229</v>
      </c>
      <c r="G9" s="11">
        <v>1216</v>
      </c>
      <c r="H9" s="11">
        <v>1209</v>
      </c>
      <c r="I9" s="11">
        <v>1188</v>
      </c>
      <c r="J9" s="104">
        <f t="shared" si="0"/>
        <v>1210.5</v>
      </c>
      <c r="K9" s="105"/>
      <c r="M9" s="8">
        <v>4</v>
      </c>
      <c r="N9" s="102">
        <v>7.4</v>
      </c>
      <c r="O9" s="103"/>
      <c r="P9" s="2"/>
      <c r="R9" s="140" t="s">
        <v>629</v>
      </c>
      <c r="S9" s="141">
        <f>S6-S8</f>
        <v>1142.3333333333335</v>
      </c>
    </row>
    <row r="10" spans="1:19" x14ac:dyDescent="0.25">
      <c r="A10" s="2"/>
      <c r="C10" s="9" t="s">
        <v>14</v>
      </c>
      <c r="D10" s="11">
        <v>61.71</v>
      </c>
      <c r="E10" s="11">
        <v>7.2</v>
      </c>
      <c r="F10" s="11">
        <v>646</v>
      </c>
      <c r="G10" s="11">
        <v>651</v>
      </c>
      <c r="H10" s="11">
        <v>622</v>
      </c>
      <c r="I10" s="11">
        <v>555</v>
      </c>
      <c r="J10" s="104">
        <f t="shared" si="0"/>
        <v>618.5</v>
      </c>
      <c r="K10" s="105"/>
      <c r="M10" s="8">
        <v>5</v>
      </c>
      <c r="N10" s="102">
        <v>8.5</v>
      </c>
      <c r="O10" s="103"/>
      <c r="P10" s="2"/>
      <c r="R10" s="140" t="s">
        <v>630</v>
      </c>
      <c r="S10" s="142">
        <f>S7-S8</f>
        <v>408.58333333333326</v>
      </c>
    </row>
    <row r="11" spans="1:19" ht="15.75" thickBot="1" x14ac:dyDescent="0.3">
      <c r="A11" s="2"/>
      <c r="C11" s="9" t="s">
        <v>15</v>
      </c>
      <c r="D11" s="11"/>
      <c r="E11" s="11"/>
      <c r="F11" s="11">
        <v>461</v>
      </c>
      <c r="G11" s="69">
        <v>466</v>
      </c>
      <c r="H11" s="69">
        <v>445</v>
      </c>
      <c r="I11" s="69">
        <v>430</v>
      </c>
      <c r="J11" s="104">
        <f t="shared" si="0"/>
        <v>450.5</v>
      </c>
      <c r="K11" s="105"/>
      <c r="M11" s="13">
        <v>6</v>
      </c>
      <c r="N11" s="106">
        <v>7.4</v>
      </c>
      <c r="O11" s="107"/>
      <c r="P11" s="2"/>
      <c r="R11" s="143" t="s">
        <v>631</v>
      </c>
      <c r="S11" s="144">
        <f>S9/S6</f>
        <v>0.83923105179380442</v>
      </c>
    </row>
    <row r="12" spans="1:19" x14ac:dyDescent="0.25">
      <c r="A12" s="2"/>
      <c r="C12" s="9" t="s">
        <v>16</v>
      </c>
      <c r="D12" s="11"/>
      <c r="E12" s="11"/>
      <c r="F12" s="11">
        <v>231</v>
      </c>
      <c r="G12" s="69">
        <v>234</v>
      </c>
      <c r="H12" s="69">
        <v>222</v>
      </c>
      <c r="I12" s="69">
        <v>200</v>
      </c>
      <c r="J12" s="104">
        <f t="shared" si="0"/>
        <v>221.75</v>
      </c>
      <c r="K12" s="105"/>
      <c r="P12" s="2"/>
      <c r="R12" s="143" t="s">
        <v>632</v>
      </c>
      <c r="S12" s="145">
        <f>S10/S7</f>
        <v>0.65121530083676438</v>
      </c>
    </row>
    <row r="13" spans="1:19" ht="15.75" thickBot="1" x14ac:dyDescent="0.3">
      <c r="A13" s="2"/>
      <c r="C13" s="15" t="s">
        <v>17</v>
      </c>
      <c r="D13" s="16">
        <v>61.49</v>
      </c>
      <c r="E13" s="16">
        <v>7</v>
      </c>
      <c r="F13" s="16">
        <v>241</v>
      </c>
      <c r="G13" s="16">
        <v>243</v>
      </c>
      <c r="H13" s="16">
        <v>232</v>
      </c>
      <c r="I13" s="16">
        <v>209</v>
      </c>
      <c r="J13" s="108">
        <f t="shared" si="0"/>
        <v>231.25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20.260000000000002</v>
      </c>
      <c r="E16" s="11">
        <v>10.6</v>
      </c>
      <c r="F16" s="23">
        <v>1279</v>
      </c>
      <c r="G16" s="17"/>
      <c r="H16" s="24" t="s">
        <v>22</v>
      </c>
      <c r="I16" s="120">
        <v>5.38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68.66</v>
      </c>
      <c r="E17" s="11"/>
      <c r="F17" s="23">
        <v>240</v>
      </c>
      <c r="G17" s="17"/>
      <c r="H17" s="28" t="s">
        <v>26</v>
      </c>
      <c r="I17" s="122">
        <v>4.59</v>
      </c>
      <c r="J17" s="122"/>
      <c r="K17" s="123"/>
      <c r="M17" s="29">
        <v>6.8</v>
      </c>
      <c r="N17" s="30">
        <v>91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66.36</v>
      </c>
      <c r="E19" s="11"/>
      <c r="F19" s="23">
        <v>222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70.08</v>
      </c>
      <c r="E20" s="11"/>
      <c r="F20" s="23">
        <v>229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5.0999999999999996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77.03</v>
      </c>
      <c r="E21" s="11"/>
      <c r="F21" s="23">
        <v>1877</v>
      </c>
      <c r="G21" s="17"/>
      <c r="H21" s="110">
        <v>6</v>
      </c>
      <c r="I21" s="112">
        <v>329</v>
      </c>
      <c r="J21" s="112">
        <v>147</v>
      </c>
      <c r="K21" s="114">
        <f>((I21-J21)/I21)</f>
        <v>0.55319148936170215</v>
      </c>
      <c r="M21" s="13">
        <v>2</v>
      </c>
      <c r="N21" s="38">
        <v>5.2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72.77</v>
      </c>
      <c r="E22" s="11">
        <v>7.1</v>
      </c>
      <c r="F22" s="23">
        <v>456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438</v>
      </c>
      <c r="G23" s="17"/>
      <c r="H23" s="110">
        <v>14</v>
      </c>
      <c r="I23" s="112">
        <v>320</v>
      </c>
      <c r="J23" s="112">
        <v>152</v>
      </c>
      <c r="K23" s="114">
        <f>((I23-J23)/I23)</f>
        <v>0.52500000000000002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76.680000000000007</v>
      </c>
      <c r="E24" s="11">
        <v>6.8</v>
      </c>
      <c r="F24" s="23">
        <v>992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0.48905410987195375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961</v>
      </c>
      <c r="G25" s="17"/>
      <c r="M25" s="118" t="s">
        <v>44</v>
      </c>
      <c r="N25" s="119"/>
      <c r="O25" s="40">
        <f>(J10-J11)/J10</f>
        <v>0.27162489894907033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0.50776914539400664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-4.2841037204058623E-2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90.68</v>
      </c>
      <c r="E28" s="36"/>
      <c r="F28" s="37"/>
      <c r="G28" s="49"/>
      <c r="H28" s="50" t="s">
        <v>22</v>
      </c>
      <c r="I28" s="36">
        <v>789</v>
      </c>
      <c r="J28" s="36">
        <v>711</v>
      </c>
      <c r="K28" s="37">
        <f>I28-J28</f>
        <v>78</v>
      </c>
      <c r="M28" s="129" t="s">
        <v>54</v>
      </c>
      <c r="N28" s="130"/>
      <c r="O28" s="51">
        <f>(J9-J13)/J9</f>
        <v>0.80896323833126804</v>
      </c>
      <c r="P28" s="2"/>
    </row>
    <row r="29" spans="1:16" ht="15.75" thickBot="1" x14ac:dyDescent="0.3">
      <c r="A29" s="2"/>
      <c r="B29" s="44"/>
      <c r="C29" s="48" t="s">
        <v>55</v>
      </c>
      <c r="D29" s="36">
        <v>72.75</v>
      </c>
      <c r="E29" s="36">
        <v>68.459999999999994</v>
      </c>
      <c r="F29" s="37">
        <v>94.11</v>
      </c>
      <c r="G29" s="52">
        <v>5.0999999999999996</v>
      </c>
      <c r="H29" s="29" t="s">
        <v>26</v>
      </c>
      <c r="I29" s="38">
        <v>296</v>
      </c>
      <c r="J29" s="38">
        <v>279</v>
      </c>
      <c r="K29" s="37">
        <f>I29-J29</f>
        <v>17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78.849999999999994</v>
      </c>
      <c r="E30" s="36">
        <v>66.55</v>
      </c>
      <c r="F30" s="37">
        <v>84.41</v>
      </c>
      <c r="P30" s="2"/>
    </row>
    <row r="31" spans="1:16" ht="15" customHeight="1" x14ac:dyDescent="0.25">
      <c r="A31" s="2"/>
      <c r="B31" s="44"/>
      <c r="C31" s="48" t="s">
        <v>57</v>
      </c>
      <c r="D31" s="36">
        <v>72.55</v>
      </c>
      <c r="E31" s="36">
        <v>52.24</v>
      </c>
      <c r="F31" s="37">
        <v>72.010000000000005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55.77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90.91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175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179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176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177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178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180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 t="s">
        <v>181</v>
      </c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1890</v>
      </c>
      <c r="G64" s="12"/>
      <c r="H64" s="12"/>
      <c r="I64" s="12"/>
      <c r="J64" s="104">
        <f>AVERAGE(F64:I64)</f>
        <v>1890</v>
      </c>
      <c r="K64" s="105"/>
      <c r="M64" s="8">
        <v>2</v>
      </c>
      <c r="N64" s="102">
        <v>8.3000000000000007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789</v>
      </c>
      <c r="G65" s="12"/>
      <c r="H65" s="12"/>
      <c r="I65" s="12"/>
      <c r="J65" s="104">
        <f t="shared" ref="J65:J70" si="1">AVERAGE(F65:I65)</f>
        <v>789</v>
      </c>
      <c r="K65" s="105"/>
      <c r="M65" s="8">
        <v>3</v>
      </c>
      <c r="N65" s="102">
        <v>7.7</v>
      </c>
      <c r="O65" s="103"/>
      <c r="P65" s="2"/>
    </row>
    <row r="66" spans="1:16" ht="15" customHeight="1" x14ac:dyDescent="0.25">
      <c r="A66" s="2"/>
      <c r="C66" s="9" t="s">
        <v>13</v>
      </c>
      <c r="D66" s="11">
        <v>63.22</v>
      </c>
      <c r="E66" s="11">
        <v>8.5</v>
      </c>
      <c r="F66" s="11">
        <v>1553</v>
      </c>
      <c r="G66" s="11">
        <v>1445</v>
      </c>
      <c r="H66" s="11">
        <v>1533</v>
      </c>
      <c r="I66" s="11">
        <v>1551</v>
      </c>
      <c r="J66" s="104">
        <f t="shared" si="1"/>
        <v>1520.5</v>
      </c>
      <c r="K66" s="105"/>
      <c r="M66" s="8">
        <v>4</v>
      </c>
      <c r="N66" s="102">
        <v>6.8</v>
      </c>
      <c r="O66" s="103"/>
      <c r="P66" s="2"/>
    </row>
    <row r="67" spans="1:16" ht="15" customHeight="1" x14ac:dyDescent="0.25">
      <c r="A67" s="2"/>
      <c r="C67" s="9" t="s">
        <v>14</v>
      </c>
      <c r="D67" s="11">
        <v>59.71</v>
      </c>
      <c r="E67" s="11">
        <v>7.2</v>
      </c>
      <c r="F67" s="11">
        <v>597</v>
      </c>
      <c r="G67" s="11">
        <v>581</v>
      </c>
      <c r="H67" s="11">
        <v>646</v>
      </c>
      <c r="I67" s="11">
        <v>630</v>
      </c>
      <c r="J67" s="104">
        <f t="shared" si="1"/>
        <v>613.5</v>
      </c>
      <c r="K67" s="105"/>
      <c r="M67" s="8">
        <v>5</v>
      </c>
      <c r="N67" s="102">
        <v>8.4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364</v>
      </c>
      <c r="G68" s="69">
        <v>353</v>
      </c>
      <c r="H68" s="69">
        <v>398</v>
      </c>
      <c r="I68" s="69">
        <v>409</v>
      </c>
      <c r="J68" s="104">
        <f t="shared" si="1"/>
        <v>381</v>
      </c>
      <c r="K68" s="105"/>
      <c r="M68" s="13">
        <v>6</v>
      </c>
      <c r="N68" s="106">
        <v>7.2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184</v>
      </c>
      <c r="G69" s="69">
        <v>182</v>
      </c>
      <c r="H69" s="69">
        <v>206</v>
      </c>
      <c r="I69" s="69">
        <v>208</v>
      </c>
      <c r="J69" s="104">
        <f t="shared" si="1"/>
        <v>195</v>
      </c>
      <c r="K69" s="105"/>
      <c r="P69" s="2"/>
    </row>
    <row r="70" spans="1:16" ht="15.75" thickBot="1" x14ac:dyDescent="0.3">
      <c r="A70" s="2"/>
      <c r="C70" s="15" t="s">
        <v>17</v>
      </c>
      <c r="D70" s="16">
        <v>59.64</v>
      </c>
      <c r="E70" s="16">
        <v>7.3</v>
      </c>
      <c r="F70" s="16">
        <v>187</v>
      </c>
      <c r="G70" s="16">
        <v>185</v>
      </c>
      <c r="H70" s="16">
        <v>213</v>
      </c>
      <c r="I70" s="16">
        <v>215</v>
      </c>
      <c r="J70" s="108">
        <f t="shared" si="1"/>
        <v>200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18.920000000000002</v>
      </c>
      <c r="E73" s="11">
        <v>10.1</v>
      </c>
      <c r="F73" s="23">
        <v>1181</v>
      </c>
      <c r="G73" s="17"/>
      <c r="H73" s="24" t="s">
        <v>22</v>
      </c>
      <c r="I73" s="120">
        <v>5.05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65.03</v>
      </c>
      <c r="E74" s="11"/>
      <c r="F74" s="23">
        <v>205</v>
      </c>
      <c r="G74" s="17"/>
      <c r="H74" s="28" t="s">
        <v>26</v>
      </c>
      <c r="I74" s="122">
        <v>4.71</v>
      </c>
      <c r="J74" s="122"/>
      <c r="K74" s="123"/>
      <c r="M74" s="29">
        <v>6.8</v>
      </c>
      <c r="N74" s="30">
        <v>80</v>
      </c>
      <c r="O74" s="31">
        <v>0.02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67.150000000000006</v>
      </c>
      <c r="E76" s="11"/>
      <c r="F76" s="23">
        <v>202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70.900000000000006</v>
      </c>
      <c r="E77" s="11"/>
      <c r="F77" s="23">
        <v>201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76.2</v>
      </c>
      <c r="E78" s="11"/>
      <c r="F78" s="23">
        <v>1969</v>
      </c>
      <c r="G78" s="17"/>
      <c r="H78" s="110">
        <v>1</v>
      </c>
      <c r="I78" s="112">
        <v>594</v>
      </c>
      <c r="J78" s="112">
        <v>333</v>
      </c>
      <c r="K78" s="114">
        <f>((I78-J78)/I78)</f>
        <v>0.43939393939393939</v>
      </c>
      <c r="M78" s="13">
        <v>2</v>
      </c>
      <c r="N78" s="38">
        <v>5.9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73.400000000000006</v>
      </c>
      <c r="E79" s="11">
        <v>7.2</v>
      </c>
      <c r="F79" s="23">
        <v>440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425</v>
      </c>
      <c r="G80" s="17"/>
      <c r="H80" s="110">
        <v>7</v>
      </c>
      <c r="I80" s="112">
        <v>396</v>
      </c>
      <c r="J80" s="112">
        <v>190</v>
      </c>
      <c r="K80" s="114">
        <f>((I80-J80)/I80)</f>
        <v>0.52020202020202022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76.959999999999994</v>
      </c>
      <c r="E81" s="11">
        <v>6.7</v>
      </c>
      <c r="F81" s="23">
        <v>969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0.59651430450509701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947</v>
      </c>
      <c r="G82" s="17"/>
      <c r="M82" s="118" t="s">
        <v>44</v>
      </c>
      <c r="N82" s="119"/>
      <c r="O82" s="40">
        <f>(J67-J68)/J67</f>
        <v>0.37897310513447435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0.48818897637795278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-2.564102564102564E-2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91.25</v>
      </c>
      <c r="E85" s="36"/>
      <c r="F85" s="37"/>
      <c r="G85" s="49"/>
      <c r="H85" s="50" t="s">
        <v>22</v>
      </c>
      <c r="I85" s="36">
        <v>303</v>
      </c>
      <c r="J85" s="36">
        <v>262</v>
      </c>
      <c r="K85" s="37">
        <f>I85-J85</f>
        <v>41</v>
      </c>
      <c r="M85" s="129" t="s">
        <v>54</v>
      </c>
      <c r="N85" s="130"/>
      <c r="O85" s="51">
        <f>(J66-J70)/J66</f>
        <v>0.86846432094705683</v>
      </c>
      <c r="P85" s="2"/>
    </row>
    <row r="86" spans="1:16" ht="15.75" thickBot="1" x14ac:dyDescent="0.3">
      <c r="A86" s="2"/>
      <c r="B86" s="44"/>
      <c r="C86" s="48" t="s">
        <v>55</v>
      </c>
      <c r="D86" s="36">
        <v>72.45</v>
      </c>
      <c r="E86" s="36">
        <v>68.069999999999993</v>
      </c>
      <c r="F86" s="37">
        <v>93.95</v>
      </c>
      <c r="G86" s="52">
        <v>5.3</v>
      </c>
      <c r="H86" s="29" t="s">
        <v>26</v>
      </c>
      <c r="I86" s="38">
        <v>148</v>
      </c>
      <c r="J86" s="38">
        <v>124</v>
      </c>
      <c r="K86" s="37">
        <f>I86-J86</f>
        <v>24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79.2</v>
      </c>
      <c r="E87" s="36">
        <v>66.72</v>
      </c>
      <c r="F87" s="37">
        <v>84.24</v>
      </c>
      <c r="P87" s="2"/>
    </row>
    <row r="88" spans="1:16" ht="15" customHeight="1" x14ac:dyDescent="0.25">
      <c r="A88" s="2"/>
      <c r="B88" s="44"/>
      <c r="C88" s="48" t="s">
        <v>57</v>
      </c>
      <c r="D88" s="36">
        <v>74.2</v>
      </c>
      <c r="E88" s="36">
        <v>53.6</v>
      </c>
      <c r="F88" s="37">
        <v>72.239999999999995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53.1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182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186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183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184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185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1877</v>
      </c>
      <c r="G119" s="12"/>
      <c r="H119" s="12"/>
      <c r="I119" s="12"/>
      <c r="J119" s="104">
        <f>AVERAGE(F119:I119)</f>
        <v>1877</v>
      </c>
      <c r="K119" s="105"/>
      <c r="M119" s="8">
        <v>2</v>
      </c>
      <c r="N119" s="102">
        <v>8.1999999999999993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768</v>
      </c>
      <c r="G120" s="12"/>
      <c r="H120" s="12"/>
      <c r="I120" s="12"/>
      <c r="J120" s="104">
        <f t="shared" ref="J120:J125" si="2">AVERAGE(F120:I120)</f>
        <v>768</v>
      </c>
      <c r="K120" s="105"/>
      <c r="M120" s="8">
        <v>3</v>
      </c>
      <c r="N120" s="102">
        <v>7.6</v>
      </c>
      <c r="O120" s="103"/>
      <c r="P120" s="2"/>
    </row>
    <row r="121" spans="1:16" x14ac:dyDescent="0.25">
      <c r="A121" s="2"/>
      <c r="C121" s="9" t="s">
        <v>13</v>
      </c>
      <c r="D121" s="11">
        <v>65.95</v>
      </c>
      <c r="E121" s="11">
        <v>7.5</v>
      </c>
      <c r="F121" s="11">
        <v>1262</v>
      </c>
      <c r="G121" s="11">
        <v>1393</v>
      </c>
      <c r="H121" s="11">
        <v>1362</v>
      </c>
      <c r="I121" s="11">
        <v>1393</v>
      </c>
      <c r="J121" s="104">
        <f t="shared" si="2"/>
        <v>1352.5</v>
      </c>
      <c r="K121" s="105"/>
      <c r="M121" s="8">
        <v>4</v>
      </c>
      <c r="N121" s="102">
        <v>6.7</v>
      </c>
      <c r="O121" s="103"/>
      <c r="P121" s="2"/>
    </row>
    <row r="122" spans="1:16" x14ac:dyDescent="0.25">
      <c r="A122" s="2"/>
      <c r="C122" s="9" t="s">
        <v>14</v>
      </c>
      <c r="D122" s="11">
        <v>61.51</v>
      </c>
      <c r="E122" s="11">
        <v>7.2</v>
      </c>
      <c r="F122" s="11">
        <v>683</v>
      </c>
      <c r="G122" s="11">
        <v>641</v>
      </c>
      <c r="H122" s="11">
        <v>632</v>
      </c>
      <c r="I122" s="11">
        <v>645</v>
      </c>
      <c r="J122" s="104">
        <f t="shared" si="2"/>
        <v>650.25</v>
      </c>
      <c r="K122" s="105"/>
      <c r="M122" s="8">
        <v>5</v>
      </c>
      <c r="N122" s="102">
        <v>8.3000000000000007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463</v>
      </c>
      <c r="G123" s="69">
        <v>384</v>
      </c>
      <c r="H123" s="69">
        <v>371</v>
      </c>
      <c r="I123" s="69">
        <v>387</v>
      </c>
      <c r="J123" s="104">
        <f t="shared" si="2"/>
        <v>401.25</v>
      </c>
      <c r="K123" s="105"/>
      <c r="M123" s="13">
        <v>6</v>
      </c>
      <c r="N123" s="106">
        <v>7.3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245</v>
      </c>
      <c r="G124" s="69">
        <v>243</v>
      </c>
      <c r="H124" s="69">
        <v>235</v>
      </c>
      <c r="I124" s="69">
        <v>221</v>
      </c>
      <c r="J124" s="104">
        <f t="shared" si="2"/>
        <v>236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60.9</v>
      </c>
      <c r="E125" s="16">
        <v>7</v>
      </c>
      <c r="F125" s="16">
        <v>235</v>
      </c>
      <c r="G125" s="16">
        <v>228</v>
      </c>
      <c r="H125" s="16">
        <v>225</v>
      </c>
      <c r="I125" s="16">
        <v>213</v>
      </c>
      <c r="J125" s="108">
        <f t="shared" si="2"/>
        <v>225.25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13.04</v>
      </c>
      <c r="E128" s="11">
        <v>9.6</v>
      </c>
      <c r="F128" s="23">
        <v>1146</v>
      </c>
      <c r="G128" s="17"/>
      <c r="H128" s="24" t="s">
        <v>22</v>
      </c>
      <c r="I128" s="120">
        <v>5.88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66.349999999999994</v>
      </c>
      <c r="E129" s="11"/>
      <c r="F129" s="23">
        <v>245</v>
      </c>
      <c r="G129" s="17"/>
      <c r="H129" s="28" t="s">
        <v>26</v>
      </c>
      <c r="I129" s="122">
        <v>5.27</v>
      </c>
      <c r="J129" s="122"/>
      <c r="K129" s="123"/>
      <c r="M129" s="29">
        <v>6.9</v>
      </c>
      <c r="N129" s="30">
        <v>96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66.12</v>
      </c>
      <c r="E131" s="11"/>
      <c r="F131" s="23">
        <v>242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71.48</v>
      </c>
      <c r="E132" s="11"/>
      <c r="F132" s="23">
        <v>238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75.11</v>
      </c>
      <c r="E133" s="11"/>
      <c r="F133" s="23">
        <v>1917</v>
      </c>
      <c r="G133" s="17"/>
      <c r="H133" s="110">
        <v>2</v>
      </c>
      <c r="I133" s="112">
        <v>621</v>
      </c>
      <c r="J133" s="112">
        <v>434</v>
      </c>
      <c r="K133" s="114">
        <f>((I133-J133)/I133)</f>
        <v>0.30112721417069244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73.540000000000006</v>
      </c>
      <c r="E134" s="11">
        <v>7.1</v>
      </c>
      <c r="F134" s="23">
        <v>475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458</v>
      </c>
      <c r="G135" s="17"/>
      <c r="H135" s="110">
        <v>8</v>
      </c>
      <c r="I135" s="112">
        <v>411</v>
      </c>
      <c r="J135" s="112">
        <v>338</v>
      </c>
      <c r="K135" s="114">
        <f>((I135-J135)/I135)</f>
        <v>0.17761557177615572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76.48</v>
      </c>
      <c r="E136" s="11">
        <v>6.8</v>
      </c>
      <c r="F136" s="23">
        <v>927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0.51922365988909425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914</v>
      </c>
      <c r="G137" s="17"/>
      <c r="M137" s="118" t="s">
        <v>44</v>
      </c>
      <c r="N137" s="119"/>
      <c r="O137" s="40">
        <f>(J122-J123)/J122</f>
        <v>0.38292964244521338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0.41183800623052957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4.5550847457627115E-2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91.45</v>
      </c>
      <c r="E140" s="36"/>
      <c r="F140" s="37"/>
      <c r="G140" s="49"/>
      <c r="H140" s="50" t="s">
        <v>96</v>
      </c>
      <c r="I140" s="36">
        <v>694</v>
      </c>
      <c r="J140" s="36">
        <v>632</v>
      </c>
      <c r="K140" s="37">
        <f>I140-J140</f>
        <v>62</v>
      </c>
      <c r="M140" s="129" t="s">
        <v>54</v>
      </c>
      <c r="N140" s="130"/>
      <c r="O140" s="51">
        <f>(J121-J125)/J121</f>
        <v>0.83345656192236595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72.349999999999994</v>
      </c>
      <c r="E141" s="36">
        <v>68.52</v>
      </c>
      <c r="F141" s="37">
        <v>94.71</v>
      </c>
      <c r="G141" s="52">
        <v>5.0999999999999996</v>
      </c>
      <c r="H141" s="29" t="s">
        <v>97</v>
      </c>
      <c r="I141" s="38">
        <v>246</v>
      </c>
      <c r="J141" s="38">
        <v>205</v>
      </c>
      <c r="K141" s="37">
        <f>I141-J141</f>
        <v>41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82.75</v>
      </c>
      <c r="E142" s="36">
        <v>69.88</v>
      </c>
      <c r="F142" s="37">
        <v>84.45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76.55</v>
      </c>
      <c r="E143" s="36">
        <v>69.88</v>
      </c>
      <c r="F143" s="37">
        <v>84.45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54.12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91.34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187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188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189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190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191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3CE7-7B7F-48EA-BCDA-935DFBABE339}">
  <sheetPr codeName="Sheet22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1405.1666666666667</v>
      </c>
    </row>
    <row r="7" spans="1:19" x14ac:dyDescent="0.25">
      <c r="A7" s="2"/>
      <c r="C7" s="9" t="s">
        <v>11</v>
      </c>
      <c r="D7" s="10"/>
      <c r="E7" s="10"/>
      <c r="F7" s="11">
        <v>1811</v>
      </c>
      <c r="G7" s="12"/>
      <c r="H7" s="12"/>
      <c r="I7" s="12"/>
      <c r="J7" s="104">
        <f>AVERAGE(F7:I7)</f>
        <v>1811</v>
      </c>
      <c r="K7" s="105"/>
      <c r="M7" s="8">
        <v>2</v>
      </c>
      <c r="N7" s="102">
        <v>8.6</v>
      </c>
      <c r="O7" s="103"/>
      <c r="P7" s="2"/>
      <c r="R7" s="60" t="s">
        <v>22</v>
      </c>
      <c r="S7" s="138">
        <f>AVERAGE(J10,J67,J122)</f>
        <v>645.25</v>
      </c>
    </row>
    <row r="8" spans="1:19" x14ac:dyDescent="0.25">
      <c r="A8" s="2"/>
      <c r="C8" s="9" t="s">
        <v>12</v>
      </c>
      <c r="D8" s="10"/>
      <c r="E8" s="10"/>
      <c r="F8" s="11">
        <v>749</v>
      </c>
      <c r="G8" s="12"/>
      <c r="H8" s="12"/>
      <c r="I8" s="12"/>
      <c r="J8" s="104">
        <f t="shared" ref="J8:J13" si="0">AVERAGE(F8:I8)</f>
        <v>749</v>
      </c>
      <c r="K8" s="105"/>
      <c r="M8" s="8">
        <v>3</v>
      </c>
      <c r="N8" s="102">
        <v>7.8</v>
      </c>
      <c r="O8" s="103"/>
      <c r="P8" s="2"/>
      <c r="R8" s="60" t="s">
        <v>26</v>
      </c>
      <c r="S8" s="139">
        <f>AVERAGE(J13,J70,J125)</f>
        <v>228.16666666666666</v>
      </c>
    </row>
    <row r="9" spans="1:19" x14ac:dyDescent="0.25">
      <c r="A9" s="2"/>
      <c r="C9" s="9" t="s">
        <v>13</v>
      </c>
      <c r="D9" s="11">
        <v>62.67</v>
      </c>
      <c r="E9" s="11">
        <v>7.2</v>
      </c>
      <c r="F9" s="11">
        <v>1279</v>
      </c>
      <c r="G9" s="11">
        <v>1266</v>
      </c>
      <c r="H9" s="11">
        <v>1290</v>
      </c>
      <c r="I9" s="11">
        <v>1296</v>
      </c>
      <c r="J9" s="104">
        <f t="shared" si="0"/>
        <v>1282.75</v>
      </c>
      <c r="K9" s="105"/>
      <c r="M9" s="8">
        <v>4</v>
      </c>
      <c r="N9" s="102">
        <v>6.9</v>
      </c>
      <c r="O9" s="103"/>
      <c r="P9" s="2"/>
      <c r="R9" s="140" t="s">
        <v>629</v>
      </c>
      <c r="S9" s="141">
        <f>S6-S8</f>
        <v>1177</v>
      </c>
    </row>
    <row r="10" spans="1:19" x14ac:dyDescent="0.25">
      <c r="A10" s="2"/>
      <c r="C10" s="9" t="s">
        <v>14</v>
      </c>
      <c r="D10" s="11">
        <v>62.14</v>
      </c>
      <c r="E10" s="11">
        <v>7.1</v>
      </c>
      <c r="F10" s="11">
        <v>666</v>
      </c>
      <c r="G10" s="11">
        <v>671</v>
      </c>
      <c r="H10" s="11">
        <v>679</v>
      </c>
      <c r="I10" s="11">
        <v>609</v>
      </c>
      <c r="J10" s="104">
        <f t="shared" si="0"/>
        <v>656.25</v>
      </c>
      <c r="K10" s="105"/>
      <c r="M10" s="8">
        <v>5</v>
      </c>
      <c r="N10" s="102">
        <v>8.4</v>
      </c>
      <c r="O10" s="103"/>
      <c r="P10" s="2"/>
      <c r="R10" s="140" t="s">
        <v>630</v>
      </c>
      <c r="S10" s="142">
        <f>S7-S8</f>
        <v>417.08333333333337</v>
      </c>
    </row>
    <row r="11" spans="1:19" ht="15.75" thickBot="1" x14ac:dyDescent="0.3">
      <c r="A11" s="2"/>
      <c r="C11" s="9" t="s">
        <v>15</v>
      </c>
      <c r="D11" s="11"/>
      <c r="E11" s="11"/>
      <c r="F11" s="11">
        <v>419</v>
      </c>
      <c r="G11" s="69">
        <v>427</v>
      </c>
      <c r="H11" s="69">
        <v>437</v>
      </c>
      <c r="I11" s="69">
        <v>401</v>
      </c>
      <c r="J11" s="104">
        <f t="shared" si="0"/>
        <v>421</v>
      </c>
      <c r="K11" s="105"/>
      <c r="M11" s="13">
        <v>6</v>
      </c>
      <c r="N11" s="106">
        <v>7.2</v>
      </c>
      <c r="O11" s="107"/>
      <c r="P11" s="2"/>
      <c r="R11" s="143" t="s">
        <v>631</v>
      </c>
      <c r="S11" s="144">
        <f>S9/S6</f>
        <v>0.83762305776301738</v>
      </c>
    </row>
    <row r="12" spans="1:19" x14ac:dyDescent="0.25">
      <c r="A12" s="2"/>
      <c r="C12" s="9" t="s">
        <v>16</v>
      </c>
      <c r="D12" s="11"/>
      <c r="E12" s="11"/>
      <c r="F12" s="11">
        <v>209</v>
      </c>
      <c r="G12" s="69">
        <v>211</v>
      </c>
      <c r="H12" s="69">
        <v>242</v>
      </c>
      <c r="I12" s="69">
        <v>186</v>
      </c>
      <c r="J12" s="104">
        <f t="shared" si="0"/>
        <v>212</v>
      </c>
      <c r="K12" s="105"/>
      <c r="P12" s="2"/>
      <c r="R12" s="143" t="s">
        <v>632</v>
      </c>
      <c r="S12" s="145">
        <f>S10/S7</f>
        <v>0.64639028800206644</v>
      </c>
    </row>
    <row r="13" spans="1:19" ht="15.75" thickBot="1" x14ac:dyDescent="0.3">
      <c r="A13" s="2"/>
      <c r="C13" s="15" t="s">
        <v>17</v>
      </c>
      <c r="D13" s="16">
        <v>62.37</v>
      </c>
      <c r="E13" s="16">
        <v>7.1</v>
      </c>
      <c r="F13" s="16">
        <v>219</v>
      </c>
      <c r="G13" s="16">
        <v>223</v>
      </c>
      <c r="H13" s="16">
        <v>238</v>
      </c>
      <c r="I13" s="16">
        <v>199</v>
      </c>
      <c r="J13" s="108">
        <f t="shared" si="0"/>
        <v>219.75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19.02</v>
      </c>
      <c r="E16" s="11">
        <v>10.7</v>
      </c>
      <c r="F16" s="23">
        <v>1339</v>
      </c>
      <c r="G16" s="17"/>
      <c r="H16" s="24" t="s">
        <v>22</v>
      </c>
      <c r="I16" s="120">
        <v>5.49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67.760000000000005</v>
      </c>
      <c r="E17" s="11"/>
      <c r="F17" s="23">
        <v>222</v>
      </c>
      <c r="G17" s="17"/>
      <c r="H17" s="28" t="s">
        <v>26</v>
      </c>
      <c r="I17" s="122">
        <v>4.71</v>
      </c>
      <c r="J17" s="122"/>
      <c r="K17" s="123"/>
      <c r="M17" s="29">
        <v>6.9</v>
      </c>
      <c r="N17" s="30">
        <v>65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68.08</v>
      </c>
      <c r="E19" s="11"/>
      <c r="F19" s="23">
        <v>204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70.14</v>
      </c>
      <c r="E20" s="11"/>
      <c r="F20" s="23">
        <v>211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5.3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74.739999999999995</v>
      </c>
      <c r="E21" s="11"/>
      <c r="F21" s="23">
        <v>1906</v>
      </c>
      <c r="G21" s="17"/>
      <c r="H21" s="110">
        <v>3</v>
      </c>
      <c r="I21" s="112">
        <v>599</v>
      </c>
      <c r="J21" s="112">
        <v>449</v>
      </c>
      <c r="K21" s="114">
        <f>((I21-J21)/I21)</f>
        <v>0.25041736227045075</v>
      </c>
      <c r="M21" s="13">
        <v>2</v>
      </c>
      <c r="N21" s="38">
        <v>5.0999999999999996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72.22</v>
      </c>
      <c r="E22" s="11">
        <v>6.9</v>
      </c>
      <c r="F22" s="23">
        <v>539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509</v>
      </c>
      <c r="G23" s="17"/>
      <c r="H23" s="110">
        <v>12</v>
      </c>
      <c r="I23" s="112">
        <v>398</v>
      </c>
      <c r="J23" s="112">
        <v>129</v>
      </c>
      <c r="K23" s="114">
        <f>((I23-J23)/I23)</f>
        <v>0.67587939698492461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75.59</v>
      </c>
      <c r="E24" s="11">
        <v>6.6</v>
      </c>
      <c r="F24" s="23">
        <v>802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0.48840381991814463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788</v>
      </c>
      <c r="G25" s="17"/>
      <c r="M25" s="118" t="s">
        <v>44</v>
      </c>
      <c r="N25" s="119"/>
      <c r="O25" s="40">
        <f>(J10-J11)/J10</f>
        <v>0.3584761904761905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0.49643705463182897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-3.6556603773584904E-2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90.88</v>
      </c>
      <c r="E28" s="36"/>
      <c r="F28" s="37"/>
      <c r="G28" s="49"/>
      <c r="H28" s="50" t="s">
        <v>22</v>
      </c>
      <c r="I28" s="36">
        <v>889</v>
      </c>
      <c r="J28" s="36">
        <v>819</v>
      </c>
      <c r="K28" s="37">
        <f>I28-J28</f>
        <v>70</v>
      </c>
      <c r="M28" s="129" t="s">
        <v>54</v>
      </c>
      <c r="N28" s="130"/>
      <c r="O28" s="51">
        <f>(J9-J13)/J9</f>
        <v>0.8286883648411616</v>
      </c>
      <c r="P28" s="2"/>
    </row>
    <row r="29" spans="1:16" ht="15.75" thickBot="1" x14ac:dyDescent="0.3">
      <c r="A29" s="2"/>
      <c r="B29" s="44"/>
      <c r="C29" s="48" t="s">
        <v>55</v>
      </c>
      <c r="D29" s="36">
        <v>72.95</v>
      </c>
      <c r="E29" s="36">
        <v>68.11</v>
      </c>
      <c r="F29" s="37">
        <v>93.37</v>
      </c>
      <c r="G29" s="52">
        <v>5.2</v>
      </c>
      <c r="H29" s="29" t="s">
        <v>26</v>
      </c>
      <c r="I29" s="38">
        <v>239</v>
      </c>
      <c r="J29" s="38">
        <v>225</v>
      </c>
      <c r="K29" s="37">
        <f>I29-J29</f>
        <v>14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79.150000000000006</v>
      </c>
      <c r="E30" s="36">
        <v>66.87</v>
      </c>
      <c r="F30" s="37">
        <v>84.49</v>
      </c>
      <c r="P30" s="2"/>
    </row>
    <row r="31" spans="1:16" ht="15" customHeight="1" x14ac:dyDescent="0.25">
      <c r="A31" s="2"/>
      <c r="B31" s="44"/>
      <c r="C31" s="48" t="s">
        <v>57</v>
      </c>
      <c r="D31" s="36">
        <v>73.849999999999994</v>
      </c>
      <c r="E31" s="36">
        <v>53.67</v>
      </c>
      <c r="F31" s="37">
        <v>72.680000000000007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58.01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91.29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192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196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195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193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194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197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1840</v>
      </c>
      <c r="G64" s="12"/>
      <c r="H64" s="12"/>
      <c r="I64" s="12"/>
      <c r="J64" s="104">
        <f>AVERAGE(F64:I64)</f>
        <v>1840</v>
      </c>
      <c r="K64" s="105"/>
      <c r="M64" s="8">
        <v>2</v>
      </c>
      <c r="N64" s="102">
        <v>8.6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765</v>
      </c>
      <c r="G65" s="12"/>
      <c r="H65" s="12"/>
      <c r="I65" s="12"/>
      <c r="J65" s="104">
        <f t="shared" ref="J65:J70" si="1">AVERAGE(F65:I65)</f>
        <v>765</v>
      </c>
      <c r="K65" s="105"/>
      <c r="M65" s="8">
        <v>3</v>
      </c>
      <c r="N65" s="102">
        <v>7.9</v>
      </c>
      <c r="O65" s="103"/>
      <c r="P65" s="2"/>
    </row>
    <row r="66" spans="1:16" ht="15" customHeight="1" x14ac:dyDescent="0.25">
      <c r="A66" s="2"/>
      <c r="C66" s="9" t="s">
        <v>13</v>
      </c>
      <c r="D66" s="11">
        <v>62.77</v>
      </c>
      <c r="E66" s="11">
        <v>8.9</v>
      </c>
      <c r="F66" s="11">
        <v>1705</v>
      </c>
      <c r="G66" s="11">
        <v>1681</v>
      </c>
      <c r="H66" s="11">
        <v>1548</v>
      </c>
      <c r="I66" s="11">
        <v>1525</v>
      </c>
      <c r="J66" s="104">
        <f t="shared" si="1"/>
        <v>1614.75</v>
      </c>
      <c r="K66" s="105"/>
      <c r="M66" s="8">
        <v>4</v>
      </c>
      <c r="N66" s="102">
        <v>6.9</v>
      </c>
      <c r="O66" s="103"/>
      <c r="P66" s="2"/>
    </row>
    <row r="67" spans="1:16" ht="15" customHeight="1" x14ac:dyDescent="0.25">
      <c r="A67" s="2"/>
      <c r="C67" s="9" t="s">
        <v>14</v>
      </c>
      <c r="D67" s="11">
        <v>60.44</v>
      </c>
      <c r="E67" s="11">
        <v>7.3</v>
      </c>
      <c r="F67" s="11">
        <v>612</v>
      </c>
      <c r="G67" s="11">
        <v>629</v>
      </c>
      <c r="H67" s="11">
        <v>602</v>
      </c>
      <c r="I67" s="11">
        <v>611</v>
      </c>
      <c r="J67" s="104">
        <f t="shared" si="1"/>
        <v>613.5</v>
      </c>
      <c r="K67" s="105"/>
      <c r="M67" s="8">
        <v>5</v>
      </c>
      <c r="N67" s="102">
        <v>8.6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376</v>
      </c>
      <c r="G68" s="69">
        <v>389</v>
      </c>
      <c r="H68" s="69">
        <v>349</v>
      </c>
      <c r="I68" s="69">
        <v>331</v>
      </c>
      <c r="J68" s="104">
        <f t="shared" si="1"/>
        <v>361.25</v>
      </c>
      <c r="K68" s="105"/>
      <c r="M68" s="13">
        <v>6</v>
      </c>
      <c r="N68" s="106">
        <v>7.2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190</v>
      </c>
      <c r="G69" s="69">
        <v>192</v>
      </c>
      <c r="H69" s="69">
        <v>223</v>
      </c>
      <c r="I69" s="69">
        <v>221</v>
      </c>
      <c r="J69" s="104">
        <f t="shared" si="1"/>
        <v>206.5</v>
      </c>
      <c r="K69" s="105"/>
      <c r="P69" s="2"/>
    </row>
    <row r="70" spans="1:16" ht="15.75" thickBot="1" x14ac:dyDescent="0.3">
      <c r="A70" s="2"/>
      <c r="C70" s="15" t="s">
        <v>17</v>
      </c>
      <c r="D70" s="16">
        <v>59.66</v>
      </c>
      <c r="E70" s="16">
        <v>7.8</v>
      </c>
      <c r="F70" s="16">
        <v>194</v>
      </c>
      <c r="G70" s="16">
        <v>197</v>
      </c>
      <c r="H70" s="16">
        <v>230</v>
      </c>
      <c r="I70" s="16">
        <v>228</v>
      </c>
      <c r="J70" s="108">
        <f t="shared" si="1"/>
        <v>212.25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7.36</v>
      </c>
      <c r="E73" s="11">
        <v>10.199999999999999</v>
      </c>
      <c r="F73" s="23">
        <v>1021</v>
      </c>
      <c r="G73" s="17"/>
      <c r="H73" s="24" t="s">
        <v>22</v>
      </c>
      <c r="I73" s="120">
        <v>5.16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64.78</v>
      </c>
      <c r="E74" s="11"/>
      <c r="F74" s="23">
        <v>212</v>
      </c>
      <c r="G74" s="17"/>
      <c r="H74" s="28" t="s">
        <v>26</v>
      </c>
      <c r="I74" s="122">
        <v>4.82</v>
      </c>
      <c r="J74" s="122"/>
      <c r="K74" s="123"/>
      <c r="M74" s="29">
        <v>6.8</v>
      </c>
      <c r="N74" s="30">
        <v>54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68.06</v>
      </c>
      <c r="E76" s="11"/>
      <c r="F76" s="23">
        <v>209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69.95</v>
      </c>
      <c r="E77" s="11"/>
      <c r="F77" s="23">
        <v>207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75.55</v>
      </c>
      <c r="E78" s="11"/>
      <c r="F78" s="23">
        <v>1996</v>
      </c>
      <c r="G78" s="17"/>
      <c r="H78" s="110">
        <v>4</v>
      </c>
      <c r="I78" s="112">
        <v>609</v>
      </c>
      <c r="J78" s="112">
        <v>347</v>
      </c>
      <c r="K78" s="114">
        <f>((I78-J78)/I78)</f>
        <v>0.43021346469622329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73.400000000000006</v>
      </c>
      <c r="E79" s="11">
        <v>7.1</v>
      </c>
      <c r="F79" s="23">
        <v>525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503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75.97</v>
      </c>
      <c r="E81" s="11">
        <v>6.7</v>
      </c>
      <c r="F81" s="23">
        <v>818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0.62006502554575016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805</v>
      </c>
      <c r="G82" s="17"/>
      <c r="M82" s="118" t="s">
        <v>44</v>
      </c>
      <c r="N82" s="119"/>
      <c r="O82" s="40">
        <f>(J67-J68)/J67</f>
        <v>0.41116544417277912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0.42837370242214534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-2.784503631961259E-2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</v>
      </c>
      <c r="E85" s="36"/>
      <c r="F85" s="37"/>
      <c r="G85" s="49"/>
      <c r="H85" s="50" t="s">
        <v>22</v>
      </c>
      <c r="I85" s="36">
        <v>421</v>
      </c>
      <c r="J85" s="36">
        <v>284</v>
      </c>
      <c r="K85" s="37">
        <f>I85-J85</f>
        <v>137</v>
      </c>
      <c r="M85" s="129" t="s">
        <v>54</v>
      </c>
      <c r="N85" s="130"/>
      <c r="O85" s="51">
        <f>(J66-J70)/J66</f>
        <v>0.86855550394797953</v>
      </c>
      <c r="P85" s="2"/>
    </row>
    <row r="86" spans="1:16" ht="15.75" thickBot="1" x14ac:dyDescent="0.3">
      <c r="A86" s="2"/>
      <c r="B86" s="44"/>
      <c r="C86" s="48" t="s">
        <v>55</v>
      </c>
      <c r="D86" s="36">
        <v>72.599999999999994</v>
      </c>
      <c r="E86" s="36">
        <v>67.900000000000006</v>
      </c>
      <c r="F86" s="37">
        <v>93.53</v>
      </c>
      <c r="G86" s="52">
        <v>5.0999999999999996</v>
      </c>
      <c r="H86" s="29" t="s">
        <v>26</v>
      </c>
      <c r="I86" s="38">
        <v>134</v>
      </c>
      <c r="J86" s="38">
        <v>123</v>
      </c>
      <c r="K86" s="37">
        <f>I86-J86</f>
        <v>11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78.849999999999994</v>
      </c>
      <c r="E87" s="36">
        <v>66.349999999999994</v>
      </c>
      <c r="F87" s="37">
        <v>84.15</v>
      </c>
      <c r="P87" s="2"/>
    </row>
    <row r="88" spans="1:16" ht="15" customHeight="1" x14ac:dyDescent="0.25">
      <c r="A88" s="2"/>
      <c r="B88" s="44"/>
      <c r="C88" s="48" t="s">
        <v>57</v>
      </c>
      <c r="D88" s="36">
        <v>74.5</v>
      </c>
      <c r="E88" s="36">
        <v>53.84</v>
      </c>
      <c r="F88" s="37">
        <v>72.27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198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199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200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201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202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1689</v>
      </c>
      <c r="G119" s="12"/>
      <c r="H119" s="12"/>
      <c r="I119" s="12"/>
      <c r="J119" s="104">
        <f>AVERAGE(F119:I119)</f>
        <v>1689</v>
      </c>
      <c r="K119" s="105"/>
      <c r="M119" s="8">
        <v>2</v>
      </c>
      <c r="N119" s="102">
        <v>8.5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756</v>
      </c>
      <c r="G120" s="12"/>
      <c r="H120" s="12"/>
      <c r="I120" s="12"/>
      <c r="J120" s="104">
        <f t="shared" ref="J120:J125" si="2">AVERAGE(F120:I120)</f>
        <v>756</v>
      </c>
      <c r="K120" s="105"/>
      <c r="M120" s="8">
        <v>3</v>
      </c>
      <c r="N120" s="102">
        <v>7.9</v>
      </c>
      <c r="O120" s="103"/>
      <c r="P120" s="2"/>
    </row>
    <row r="121" spans="1:16" x14ac:dyDescent="0.25">
      <c r="A121" s="2"/>
      <c r="C121" s="9" t="s">
        <v>13</v>
      </c>
      <c r="D121" s="11">
        <v>65.290000000000006</v>
      </c>
      <c r="E121" s="11">
        <v>8</v>
      </c>
      <c r="F121" s="11">
        <v>1445</v>
      </c>
      <c r="G121" s="11">
        <v>1320</v>
      </c>
      <c r="H121" s="11">
        <v>1286</v>
      </c>
      <c r="I121" s="11">
        <v>1221</v>
      </c>
      <c r="J121" s="104">
        <f t="shared" si="2"/>
        <v>1318</v>
      </c>
      <c r="K121" s="105"/>
      <c r="M121" s="8">
        <v>4</v>
      </c>
      <c r="N121" s="102">
        <v>6.8</v>
      </c>
      <c r="O121" s="103"/>
      <c r="P121" s="2"/>
    </row>
    <row r="122" spans="1:16" x14ac:dyDescent="0.25">
      <c r="A122" s="2"/>
      <c r="C122" s="9" t="s">
        <v>14</v>
      </c>
      <c r="D122" s="11">
        <v>62.2</v>
      </c>
      <c r="E122" s="11">
        <v>7.3</v>
      </c>
      <c r="F122" s="11">
        <v>636</v>
      </c>
      <c r="G122" s="11">
        <v>708</v>
      </c>
      <c r="H122" s="11">
        <v>677</v>
      </c>
      <c r="I122" s="11">
        <v>643</v>
      </c>
      <c r="J122" s="104">
        <f t="shared" si="2"/>
        <v>666</v>
      </c>
      <c r="K122" s="105"/>
      <c r="M122" s="8">
        <v>5</v>
      </c>
      <c r="N122" s="102">
        <v>8.6999999999999993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482</v>
      </c>
      <c r="G123" s="69">
        <v>543</v>
      </c>
      <c r="H123" s="69">
        <v>492</v>
      </c>
      <c r="I123" s="69">
        <v>469</v>
      </c>
      <c r="J123" s="104">
        <f t="shared" si="2"/>
        <v>496.5</v>
      </c>
      <c r="K123" s="105"/>
      <c r="M123" s="13">
        <v>6</v>
      </c>
      <c r="N123" s="106">
        <v>7.2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233</v>
      </c>
      <c r="G124" s="69">
        <v>248</v>
      </c>
      <c r="H124" s="69">
        <v>261</v>
      </c>
      <c r="I124" s="69">
        <v>250</v>
      </c>
      <c r="J124" s="104">
        <f t="shared" si="2"/>
        <v>248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62.16</v>
      </c>
      <c r="E125" s="16">
        <v>6.9</v>
      </c>
      <c r="F125" s="16">
        <v>236</v>
      </c>
      <c r="G125" s="16">
        <v>248</v>
      </c>
      <c r="H125" s="16">
        <v>264</v>
      </c>
      <c r="I125" s="16">
        <v>262</v>
      </c>
      <c r="J125" s="108">
        <f t="shared" si="2"/>
        <v>252.5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10.48</v>
      </c>
      <c r="E128" s="11">
        <v>10.6</v>
      </c>
      <c r="F128" s="23">
        <v>1029</v>
      </c>
      <c r="G128" s="17"/>
      <c r="H128" s="24" t="s">
        <v>22</v>
      </c>
      <c r="I128" s="120">
        <v>5.88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69.239999999999995</v>
      </c>
      <c r="E129" s="11"/>
      <c r="F129" s="23">
        <v>252</v>
      </c>
      <c r="G129" s="17"/>
      <c r="H129" s="28" t="s">
        <v>26</v>
      </c>
      <c r="I129" s="122">
        <v>5.43</v>
      </c>
      <c r="J129" s="122"/>
      <c r="K129" s="123"/>
      <c r="M129" s="29">
        <v>6.8</v>
      </c>
      <c r="N129" s="30">
        <v>145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65.150000000000006</v>
      </c>
      <c r="E131" s="11"/>
      <c r="F131" s="23">
        <v>249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73.88</v>
      </c>
      <c r="E132" s="11"/>
      <c r="F132" s="23">
        <v>252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75.430000000000007</v>
      </c>
      <c r="E133" s="11"/>
      <c r="F133" s="23">
        <v>1896</v>
      </c>
      <c r="G133" s="17"/>
      <c r="H133" s="110">
        <v>5</v>
      </c>
      <c r="I133" s="112">
        <v>519</v>
      </c>
      <c r="J133" s="112">
        <v>298</v>
      </c>
      <c r="K133" s="114">
        <f>((I133-J133)/I133)</f>
        <v>0.4258188824662813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75.72</v>
      </c>
      <c r="E134" s="11">
        <v>6.9</v>
      </c>
      <c r="F134" s="23">
        <v>481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463</v>
      </c>
      <c r="G135" s="17"/>
      <c r="H135" s="110"/>
      <c r="I135" s="112"/>
      <c r="J135" s="112"/>
      <c r="K135" s="114" t="e">
        <f>((I135-J135)/I135)</f>
        <v>#DIV/0!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77.92</v>
      </c>
      <c r="E136" s="11">
        <v>6.4</v>
      </c>
      <c r="F136" s="23">
        <v>923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0.49468892261001518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889</v>
      </c>
      <c r="G137" s="17"/>
      <c r="M137" s="118" t="s">
        <v>44</v>
      </c>
      <c r="N137" s="119"/>
      <c r="O137" s="40">
        <f>(J122-J123)/J122</f>
        <v>0.25450450450450451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0.50050352467270898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-1.8145161290322582E-2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22</v>
      </c>
      <c r="I140" s="36">
        <v>375</v>
      </c>
      <c r="J140" s="36">
        <v>323</v>
      </c>
      <c r="K140" s="37">
        <f>I140-J140</f>
        <v>52</v>
      </c>
      <c r="M140" s="129" t="s">
        <v>54</v>
      </c>
      <c r="N140" s="130"/>
      <c r="O140" s="51">
        <f>(J121-J125)/J121</f>
        <v>0.80842185128983313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72.55</v>
      </c>
      <c r="E141" s="36">
        <v>68.28</v>
      </c>
      <c r="F141" s="37">
        <v>94.12</v>
      </c>
      <c r="G141" s="52">
        <v>5.3</v>
      </c>
      <c r="H141" s="29" t="s">
        <v>26</v>
      </c>
      <c r="I141" s="38">
        <v>229</v>
      </c>
      <c r="J141" s="38">
        <v>214</v>
      </c>
      <c r="K141" s="37">
        <f>I141-J141</f>
        <v>15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78.150000000000006</v>
      </c>
      <c r="E142" s="36">
        <v>66.45</v>
      </c>
      <c r="F142" s="37">
        <v>85.03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77.95</v>
      </c>
      <c r="E143" s="36">
        <v>55.72</v>
      </c>
      <c r="F143" s="37">
        <v>71.48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53.35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203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204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205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206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207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 t="s">
        <v>208</v>
      </c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F465-97F4-4AAA-AC4D-FD0179689991}">
  <sheetPr codeName="Sheet23"/>
  <dimension ref="A1:V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1215.3333333333333</v>
      </c>
    </row>
    <row r="7" spans="1:19" x14ac:dyDescent="0.25">
      <c r="A7" s="2"/>
      <c r="C7" s="9" t="s">
        <v>11</v>
      </c>
      <c r="D7" s="10"/>
      <c r="E7" s="10"/>
      <c r="F7" s="11">
        <v>1791</v>
      </c>
      <c r="G7" s="12"/>
      <c r="H7" s="12"/>
      <c r="I7" s="12"/>
      <c r="J7" s="104">
        <f>AVERAGE(F7:I7)</f>
        <v>1791</v>
      </c>
      <c r="K7" s="105"/>
      <c r="M7" s="8">
        <v>2</v>
      </c>
      <c r="N7" s="102">
        <v>9.1</v>
      </c>
      <c r="O7" s="103"/>
      <c r="P7" s="2"/>
      <c r="R7" s="60" t="s">
        <v>22</v>
      </c>
      <c r="S7" s="138">
        <f>AVERAGE(J10,J67,J122)</f>
        <v>647.16666666666663</v>
      </c>
    </row>
    <row r="8" spans="1:19" x14ac:dyDescent="0.25">
      <c r="A8" s="2"/>
      <c r="C8" s="9" t="s">
        <v>12</v>
      </c>
      <c r="D8" s="10"/>
      <c r="E8" s="10"/>
      <c r="F8" s="11">
        <v>748</v>
      </c>
      <c r="G8" s="12"/>
      <c r="H8" s="12"/>
      <c r="I8" s="12"/>
      <c r="J8" s="104">
        <f t="shared" ref="J8:J13" si="0">AVERAGE(F8:I8)</f>
        <v>748</v>
      </c>
      <c r="K8" s="105"/>
      <c r="M8" s="8">
        <v>3</v>
      </c>
      <c r="N8" s="102">
        <v>8.6</v>
      </c>
      <c r="O8" s="103"/>
      <c r="P8" s="2"/>
      <c r="R8" s="60" t="s">
        <v>26</v>
      </c>
      <c r="S8" s="139">
        <f>AVERAGE(J13,J70,J125)</f>
        <v>236.83333333333334</v>
      </c>
    </row>
    <row r="9" spans="1:19" x14ac:dyDescent="0.25">
      <c r="A9" s="2"/>
      <c r="C9" s="9" t="s">
        <v>13</v>
      </c>
      <c r="D9" s="11">
        <v>63.47</v>
      </c>
      <c r="E9" s="11">
        <v>6.7</v>
      </c>
      <c r="F9" s="11">
        <v>1225</v>
      </c>
      <c r="G9" s="11">
        <v>1232</v>
      </c>
      <c r="H9" s="11">
        <v>1209</v>
      </c>
      <c r="I9" s="11">
        <v>1198</v>
      </c>
      <c r="J9" s="104">
        <f t="shared" si="0"/>
        <v>1216</v>
      </c>
      <c r="K9" s="105"/>
      <c r="M9" s="8">
        <v>4</v>
      </c>
      <c r="N9" s="102">
        <v>7.1</v>
      </c>
      <c r="O9" s="103"/>
      <c r="P9" s="2"/>
      <c r="R9" s="140" t="s">
        <v>629</v>
      </c>
      <c r="S9" s="141">
        <f>S6-S8</f>
        <v>978.49999999999989</v>
      </c>
    </row>
    <row r="10" spans="1:19" x14ac:dyDescent="0.25">
      <c r="A10" s="2"/>
      <c r="C10" s="9" t="s">
        <v>14</v>
      </c>
      <c r="D10" s="11">
        <v>63.44</v>
      </c>
      <c r="E10" s="11">
        <v>7.4</v>
      </c>
      <c r="F10" s="11">
        <v>629</v>
      </c>
      <c r="G10" s="11">
        <v>639</v>
      </c>
      <c r="H10" s="11">
        <v>622</v>
      </c>
      <c r="I10" s="11">
        <v>633</v>
      </c>
      <c r="J10" s="104">
        <f t="shared" si="0"/>
        <v>630.75</v>
      </c>
      <c r="K10" s="105"/>
      <c r="M10" s="8">
        <v>5</v>
      </c>
      <c r="N10" s="102">
        <v>8.6999999999999993</v>
      </c>
      <c r="O10" s="103"/>
      <c r="P10" s="2"/>
      <c r="R10" s="140" t="s">
        <v>630</v>
      </c>
      <c r="S10" s="142">
        <f>S7-S8</f>
        <v>410.33333333333326</v>
      </c>
    </row>
    <row r="11" spans="1:19" ht="15.75" thickBot="1" x14ac:dyDescent="0.3">
      <c r="A11" s="2"/>
      <c r="C11" s="9" t="s">
        <v>15</v>
      </c>
      <c r="D11" s="11"/>
      <c r="E11" s="11"/>
      <c r="F11" s="11">
        <v>422</v>
      </c>
      <c r="G11" s="69">
        <v>429</v>
      </c>
      <c r="H11" s="69">
        <v>431</v>
      </c>
      <c r="I11" s="69">
        <v>418</v>
      </c>
      <c r="J11" s="104">
        <f t="shared" si="0"/>
        <v>425</v>
      </c>
      <c r="K11" s="105"/>
      <c r="M11" s="13">
        <v>6</v>
      </c>
      <c r="N11" s="106">
        <v>7.5</v>
      </c>
      <c r="O11" s="107"/>
      <c r="P11" s="2"/>
      <c r="R11" s="143" t="s">
        <v>631</v>
      </c>
      <c r="S11" s="144">
        <f>S9/S6</f>
        <v>0.80512890839275919</v>
      </c>
    </row>
    <row r="12" spans="1:19" x14ac:dyDescent="0.25">
      <c r="A12" s="2"/>
      <c r="C12" s="9" t="s">
        <v>16</v>
      </c>
      <c r="D12" s="11"/>
      <c r="E12" s="11"/>
      <c r="F12" s="11">
        <v>233</v>
      </c>
      <c r="G12" s="69">
        <v>222</v>
      </c>
      <c r="H12" s="69">
        <v>214</v>
      </c>
      <c r="I12" s="69">
        <v>210</v>
      </c>
      <c r="J12" s="104">
        <f t="shared" si="0"/>
        <v>219.75</v>
      </c>
      <c r="K12" s="105"/>
      <c r="P12" s="2"/>
      <c r="R12" s="143" t="s">
        <v>632</v>
      </c>
      <c r="S12" s="145">
        <f>S10/S7</f>
        <v>0.63404584084470761</v>
      </c>
    </row>
    <row r="13" spans="1:19" ht="15.75" thickBot="1" x14ac:dyDescent="0.3">
      <c r="A13" s="2"/>
      <c r="C13" s="15" t="s">
        <v>17</v>
      </c>
      <c r="D13" s="16">
        <v>64.02</v>
      </c>
      <c r="E13" s="16">
        <v>7.1</v>
      </c>
      <c r="F13" s="16">
        <v>244</v>
      </c>
      <c r="G13" s="16">
        <v>239</v>
      </c>
      <c r="H13" s="16">
        <v>230</v>
      </c>
      <c r="I13" s="16">
        <v>219</v>
      </c>
      <c r="J13" s="108">
        <f t="shared" si="0"/>
        <v>233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22.28</v>
      </c>
      <c r="E16" s="11">
        <v>10.6</v>
      </c>
      <c r="F16" s="23">
        <v>1277</v>
      </c>
      <c r="G16" s="17"/>
      <c r="H16" s="24" t="s">
        <v>22</v>
      </c>
      <c r="I16" s="120">
        <v>5.15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68.87</v>
      </c>
      <c r="E17" s="11"/>
      <c r="F17" s="23">
        <v>222</v>
      </c>
      <c r="G17" s="17"/>
      <c r="H17" s="28" t="s">
        <v>26</v>
      </c>
      <c r="I17" s="122">
        <v>4.59</v>
      </c>
      <c r="J17" s="122"/>
      <c r="K17" s="123"/>
      <c r="M17" s="29">
        <v>6.8</v>
      </c>
      <c r="N17" s="30">
        <v>71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66.78</v>
      </c>
      <c r="E19" s="11"/>
      <c r="F19" s="23">
        <v>247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70.33</v>
      </c>
      <c r="E20" s="11"/>
      <c r="F20" s="23">
        <v>231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5.4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73.91</v>
      </c>
      <c r="E21" s="11"/>
      <c r="F21" s="23">
        <v>1884</v>
      </c>
      <c r="G21" s="17"/>
      <c r="H21" s="110">
        <v>14</v>
      </c>
      <c r="I21" s="112">
        <v>401</v>
      </c>
      <c r="J21" s="112">
        <v>201</v>
      </c>
      <c r="K21" s="114">
        <f>((I21-J21)/I21)</f>
        <v>0.49875311720698257</v>
      </c>
      <c r="M21" s="13">
        <v>2</v>
      </c>
      <c r="N21" s="38">
        <v>5.0999999999999996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75.59</v>
      </c>
      <c r="E22" s="11">
        <v>6.6</v>
      </c>
      <c r="F22" s="23">
        <v>529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501</v>
      </c>
      <c r="G23" s="17"/>
      <c r="H23" s="110"/>
      <c r="I23" s="112"/>
      <c r="J23" s="112"/>
      <c r="K23" s="114" t="e">
        <f>((I23-J23)/I23)</f>
        <v>#DIV/0!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78.19</v>
      </c>
      <c r="E24" s="11">
        <v>6.4</v>
      </c>
      <c r="F24" s="23">
        <v>1049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0.48129111842105265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991</v>
      </c>
      <c r="G25" s="17"/>
      <c r="M25" s="118" t="s">
        <v>44</v>
      </c>
      <c r="N25" s="119"/>
      <c r="O25" s="40">
        <f>(J10-J11)/J10</f>
        <v>0.32619896948077687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0.48294117647058826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-6.0295790671217292E-2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90.79</v>
      </c>
      <c r="E28" s="36"/>
      <c r="F28" s="37"/>
      <c r="G28" s="49"/>
      <c r="H28" s="50" t="s">
        <v>22</v>
      </c>
      <c r="I28" s="36">
        <v>791</v>
      </c>
      <c r="J28" s="36">
        <v>722</v>
      </c>
      <c r="K28" s="37">
        <f>I28-J28</f>
        <v>69</v>
      </c>
      <c r="M28" s="129" t="s">
        <v>54</v>
      </c>
      <c r="N28" s="130"/>
      <c r="O28" s="51">
        <f>(J9-J13)/J9</f>
        <v>0.80838815789473684</v>
      </c>
      <c r="P28" s="2"/>
    </row>
    <row r="29" spans="1:16" ht="15.75" thickBot="1" x14ac:dyDescent="0.3">
      <c r="A29" s="2"/>
      <c r="B29" s="44"/>
      <c r="C29" s="48" t="s">
        <v>55</v>
      </c>
      <c r="D29" s="36">
        <v>73.05</v>
      </c>
      <c r="E29" s="36">
        <v>68.760000000000005</v>
      </c>
      <c r="F29" s="37">
        <v>94.14</v>
      </c>
      <c r="G29" s="52">
        <v>5.3</v>
      </c>
      <c r="H29" s="29" t="s">
        <v>26</v>
      </c>
      <c r="I29" s="38">
        <v>269</v>
      </c>
      <c r="J29" s="38">
        <v>247</v>
      </c>
      <c r="K29" s="37">
        <f>I29-J29</f>
        <v>22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76.650000000000006</v>
      </c>
      <c r="E30" s="36">
        <v>64.72</v>
      </c>
      <c r="F30" s="37">
        <v>84.44</v>
      </c>
      <c r="P30" s="2"/>
    </row>
    <row r="31" spans="1:16" ht="15" customHeight="1" x14ac:dyDescent="0.25">
      <c r="A31" s="2"/>
      <c r="B31" s="44"/>
      <c r="C31" s="48" t="s">
        <v>57</v>
      </c>
      <c r="D31" s="36">
        <v>71.849999999999994</v>
      </c>
      <c r="E31" s="36">
        <v>51.15</v>
      </c>
      <c r="F31" s="37">
        <v>71.19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56.06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209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212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211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213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210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214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1778</v>
      </c>
      <c r="G64" s="12"/>
      <c r="H64" s="12"/>
      <c r="I64" s="12"/>
      <c r="J64" s="104">
        <f>AVERAGE(F64:I64)</f>
        <v>1778</v>
      </c>
      <c r="K64" s="105"/>
      <c r="M64" s="8">
        <v>2</v>
      </c>
      <c r="N64" s="102">
        <v>9.1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727</v>
      </c>
      <c r="G65" s="12"/>
      <c r="H65" s="12"/>
      <c r="I65" s="12"/>
      <c r="J65" s="104">
        <f t="shared" ref="J65:J70" si="1">AVERAGE(F65:I65)</f>
        <v>727</v>
      </c>
      <c r="K65" s="105"/>
      <c r="M65" s="8">
        <v>3</v>
      </c>
      <c r="N65" s="102">
        <v>8.5</v>
      </c>
      <c r="O65" s="103"/>
      <c r="P65" s="2"/>
    </row>
    <row r="66" spans="1:16" ht="15" customHeight="1" x14ac:dyDescent="0.25">
      <c r="A66" s="2"/>
      <c r="C66" s="9" t="s">
        <v>13</v>
      </c>
      <c r="D66" s="11">
        <v>64.36</v>
      </c>
      <c r="E66" s="11">
        <v>8.4</v>
      </c>
      <c r="F66" s="11">
        <v>943</v>
      </c>
      <c r="G66" s="11">
        <v>1294</v>
      </c>
      <c r="H66" s="11">
        <v>1354</v>
      </c>
      <c r="I66" s="11">
        <v>1362</v>
      </c>
      <c r="J66" s="104">
        <f t="shared" si="1"/>
        <v>1238.25</v>
      </c>
      <c r="K66" s="105"/>
      <c r="M66" s="8">
        <v>4</v>
      </c>
      <c r="N66" s="102">
        <v>7.1</v>
      </c>
      <c r="O66" s="103"/>
      <c r="P66" s="2"/>
    </row>
    <row r="67" spans="1:16" ht="15" customHeight="1" x14ac:dyDescent="0.25">
      <c r="A67" s="2"/>
      <c r="C67" s="9" t="s">
        <v>14</v>
      </c>
      <c r="D67" s="11">
        <v>62.44</v>
      </c>
      <c r="E67" s="11">
        <v>7.5</v>
      </c>
      <c r="F67" s="11">
        <v>533</v>
      </c>
      <c r="G67" s="11">
        <v>620</v>
      </c>
      <c r="H67" s="11">
        <v>693</v>
      </c>
      <c r="I67" s="11">
        <v>698</v>
      </c>
      <c r="J67" s="104">
        <f t="shared" si="1"/>
        <v>636</v>
      </c>
      <c r="K67" s="105"/>
      <c r="M67" s="8">
        <v>5</v>
      </c>
      <c r="N67" s="102">
        <v>8.6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301</v>
      </c>
      <c r="G68" s="69">
        <v>390</v>
      </c>
      <c r="H68" s="69">
        <v>398</v>
      </c>
      <c r="I68" s="69">
        <v>427</v>
      </c>
      <c r="J68" s="104">
        <f t="shared" si="1"/>
        <v>379</v>
      </c>
      <c r="K68" s="105"/>
      <c r="M68" s="13">
        <v>6</v>
      </c>
      <c r="N68" s="106">
        <v>7.5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246</v>
      </c>
      <c r="G69" s="69">
        <v>254</v>
      </c>
      <c r="H69" s="69">
        <v>248</v>
      </c>
      <c r="I69" s="69">
        <v>238</v>
      </c>
      <c r="J69" s="104">
        <f t="shared" si="1"/>
        <v>246.5</v>
      </c>
      <c r="K69" s="105"/>
      <c r="P69" s="2"/>
    </row>
    <row r="70" spans="1:16" ht="15.75" thickBot="1" x14ac:dyDescent="0.3">
      <c r="A70" s="2"/>
      <c r="C70" s="15" t="s">
        <v>17</v>
      </c>
      <c r="D70" s="16">
        <v>63.14</v>
      </c>
      <c r="E70" s="16">
        <v>6.9</v>
      </c>
      <c r="F70" s="16">
        <v>239</v>
      </c>
      <c r="G70" s="16">
        <v>249</v>
      </c>
      <c r="H70" s="16">
        <v>240</v>
      </c>
      <c r="I70" s="16">
        <v>229</v>
      </c>
      <c r="J70" s="108">
        <f t="shared" si="1"/>
        <v>239.25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14.23</v>
      </c>
      <c r="E73" s="11">
        <v>11.1</v>
      </c>
      <c r="F73" s="23">
        <v>1046</v>
      </c>
      <c r="G73" s="17"/>
      <c r="H73" s="24" t="s">
        <v>22</v>
      </c>
      <c r="I73" s="120">
        <v>5.0599999999999996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67.319999999999993</v>
      </c>
      <c r="E74" s="11"/>
      <c r="F74" s="23">
        <v>260</v>
      </c>
      <c r="G74" s="17"/>
      <c r="H74" s="28" t="s">
        <v>26</v>
      </c>
      <c r="I74" s="122">
        <v>4.8600000000000003</v>
      </c>
      <c r="J74" s="122"/>
      <c r="K74" s="123"/>
      <c r="M74" s="29">
        <v>6.8</v>
      </c>
      <c r="N74" s="30">
        <v>77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66.459999999999994</v>
      </c>
      <c r="E76" s="11"/>
      <c r="F76" s="23">
        <v>257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71.25</v>
      </c>
      <c r="E77" s="11"/>
      <c r="F77" s="23">
        <v>255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74.44</v>
      </c>
      <c r="E78" s="11"/>
      <c r="F78" s="23">
        <v>1845</v>
      </c>
      <c r="G78" s="17"/>
      <c r="H78" s="110">
        <v>1</v>
      </c>
      <c r="I78" s="112">
        <v>530</v>
      </c>
      <c r="J78" s="112">
        <v>472</v>
      </c>
      <c r="K78" s="114">
        <f>((I78-J78)/I78)</f>
        <v>0.10943396226415095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75.27</v>
      </c>
      <c r="E79" s="11">
        <v>6.5</v>
      </c>
      <c r="F79" s="23">
        <v>488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464</v>
      </c>
      <c r="G80" s="17"/>
      <c r="H80" s="110">
        <v>8</v>
      </c>
      <c r="I80" s="112">
        <v>304</v>
      </c>
      <c r="J80" s="112">
        <v>241</v>
      </c>
      <c r="K80" s="114">
        <f>((I80-J80)/I80)</f>
        <v>0.20723684210526316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77.81</v>
      </c>
      <c r="E81" s="11">
        <v>6.3</v>
      </c>
      <c r="F81" s="23">
        <v>984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0.48637189582071472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957</v>
      </c>
      <c r="G82" s="17"/>
      <c r="M82" s="118" t="s">
        <v>44</v>
      </c>
      <c r="N82" s="119"/>
      <c r="O82" s="40">
        <f>(J67-J68)/J67</f>
        <v>0.40408805031446543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0.34960422163588389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2.9411764705882353E-2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91.21</v>
      </c>
      <c r="E85" s="36"/>
      <c r="F85" s="37"/>
      <c r="G85" s="49"/>
      <c r="H85" s="50" t="s">
        <v>22</v>
      </c>
      <c r="I85" s="36">
        <v>546</v>
      </c>
      <c r="J85" s="36">
        <v>498</v>
      </c>
      <c r="K85" s="37">
        <f>I85-J85</f>
        <v>48</v>
      </c>
      <c r="M85" s="129" t="s">
        <v>54</v>
      </c>
      <c r="N85" s="130"/>
      <c r="O85" s="51">
        <f>(J66-J70)/J66</f>
        <v>0.80678376741368862</v>
      </c>
      <c r="P85" s="2"/>
    </row>
    <row r="86" spans="1:16" ht="15.75" thickBot="1" x14ac:dyDescent="0.3">
      <c r="A86" s="2"/>
      <c r="B86" s="44"/>
      <c r="C86" s="48" t="s">
        <v>55</v>
      </c>
      <c r="D86" s="36">
        <v>72.849999999999994</v>
      </c>
      <c r="E86" s="36">
        <v>68.67</v>
      </c>
      <c r="F86" s="37">
        <v>94.27</v>
      </c>
      <c r="G86" s="52">
        <v>5.0999999999999996</v>
      </c>
      <c r="H86" s="29" t="s">
        <v>26</v>
      </c>
      <c r="I86" s="38">
        <v>251</v>
      </c>
      <c r="J86" s="38">
        <v>221</v>
      </c>
      <c r="K86" s="37">
        <f>I86-J86</f>
        <v>30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78.849999999999994</v>
      </c>
      <c r="E87" s="36">
        <v>66.319999999999993</v>
      </c>
      <c r="F87" s="37">
        <v>84.12</v>
      </c>
      <c r="P87" s="2"/>
    </row>
    <row r="88" spans="1:16" ht="15" customHeight="1" x14ac:dyDescent="0.25">
      <c r="A88" s="2"/>
      <c r="B88" s="44"/>
      <c r="C88" s="48" t="s">
        <v>57</v>
      </c>
      <c r="D88" s="36">
        <v>74.650000000000006</v>
      </c>
      <c r="E88" s="36">
        <v>53.33</v>
      </c>
      <c r="F88" s="37">
        <v>71.45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54.11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91.24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215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216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218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219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217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22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22" x14ac:dyDescent="0.25">
      <c r="A114" s="2"/>
      <c r="P114" s="3"/>
    </row>
    <row r="115" spans="1:22" x14ac:dyDescent="0.25">
      <c r="A115" s="2" t="s">
        <v>65</v>
      </c>
      <c r="C115" s="4" t="s">
        <v>75</v>
      </c>
      <c r="D115" s="5"/>
      <c r="E115" s="5"/>
      <c r="P115" s="2"/>
    </row>
    <row r="116" spans="1:22" ht="15" customHeight="1" thickBot="1" x14ac:dyDescent="0.3">
      <c r="A116" s="2"/>
      <c r="P116" s="2"/>
    </row>
    <row r="117" spans="1:22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22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22" x14ac:dyDescent="0.25">
      <c r="A119" s="2"/>
      <c r="C119" s="9" t="s">
        <v>11</v>
      </c>
      <c r="D119" s="10"/>
      <c r="E119" s="10"/>
      <c r="F119" s="11">
        <v>1788</v>
      </c>
      <c r="G119" s="12"/>
      <c r="H119" s="12"/>
      <c r="I119" s="12"/>
      <c r="J119" s="104">
        <f>AVERAGE(F119:I119)</f>
        <v>1788</v>
      </c>
      <c r="K119" s="105"/>
      <c r="M119" s="8">
        <v>2</v>
      </c>
      <c r="N119" s="102">
        <v>8.6</v>
      </c>
      <c r="O119" s="103"/>
      <c r="P119" s="2"/>
    </row>
    <row r="120" spans="1:22" x14ac:dyDescent="0.25">
      <c r="A120" s="2"/>
      <c r="C120" s="9" t="s">
        <v>12</v>
      </c>
      <c r="D120" s="10"/>
      <c r="E120" s="10"/>
      <c r="F120" s="11">
        <v>742</v>
      </c>
      <c r="G120" s="12"/>
      <c r="H120" s="12"/>
      <c r="I120" s="12"/>
      <c r="J120" s="104">
        <f t="shared" ref="J120:J125" si="2">AVERAGE(F120:I120)</f>
        <v>742</v>
      </c>
      <c r="K120" s="105"/>
      <c r="M120" s="8">
        <v>3</v>
      </c>
      <c r="N120" s="102">
        <v>7.9</v>
      </c>
      <c r="O120" s="103"/>
      <c r="P120" s="2"/>
      <c r="V120" t="s">
        <v>65</v>
      </c>
    </row>
    <row r="121" spans="1:22" x14ac:dyDescent="0.25">
      <c r="A121" s="2"/>
      <c r="C121" s="9" t="s">
        <v>13</v>
      </c>
      <c r="D121" s="11">
        <v>66.36</v>
      </c>
      <c r="E121" s="11">
        <v>7.9</v>
      </c>
      <c r="F121" s="11">
        <v>1362</v>
      </c>
      <c r="G121" s="11">
        <v>1233</v>
      </c>
      <c r="H121" s="11">
        <v>1056</v>
      </c>
      <c r="I121" s="11">
        <v>1116</v>
      </c>
      <c r="J121" s="104">
        <f t="shared" si="2"/>
        <v>1191.75</v>
      </c>
      <c r="K121" s="105"/>
      <c r="M121" s="8">
        <v>4</v>
      </c>
      <c r="N121" s="102">
        <v>7</v>
      </c>
      <c r="O121" s="103"/>
      <c r="P121" s="2"/>
    </row>
    <row r="122" spans="1:22" x14ac:dyDescent="0.25">
      <c r="A122" s="2"/>
      <c r="C122" s="9" t="s">
        <v>14</v>
      </c>
      <c r="D122" s="11">
        <v>63.87</v>
      </c>
      <c r="E122" s="11">
        <v>7.5</v>
      </c>
      <c r="F122" s="11">
        <v>712</v>
      </c>
      <c r="G122" s="11">
        <v>724</v>
      </c>
      <c r="H122" s="11">
        <v>660</v>
      </c>
      <c r="I122" s="11">
        <v>603</v>
      </c>
      <c r="J122" s="104">
        <f t="shared" si="2"/>
        <v>674.75</v>
      </c>
      <c r="K122" s="105"/>
      <c r="M122" s="8">
        <v>5</v>
      </c>
      <c r="N122" s="102">
        <v>8.4</v>
      </c>
      <c r="O122" s="103"/>
      <c r="P122" s="2"/>
    </row>
    <row r="123" spans="1:22" ht="15.75" thickBot="1" x14ac:dyDescent="0.3">
      <c r="A123" s="2"/>
      <c r="C123" s="9" t="s">
        <v>15</v>
      </c>
      <c r="D123" s="11"/>
      <c r="E123" s="11"/>
      <c r="F123" s="11">
        <v>433</v>
      </c>
      <c r="G123" s="69">
        <v>467</v>
      </c>
      <c r="H123" s="69">
        <v>459</v>
      </c>
      <c r="I123" s="69">
        <v>445</v>
      </c>
      <c r="J123" s="104">
        <f t="shared" si="2"/>
        <v>451</v>
      </c>
      <c r="K123" s="105"/>
      <c r="M123" s="13">
        <v>6</v>
      </c>
      <c r="N123" s="106">
        <v>7.4</v>
      </c>
      <c r="O123" s="107"/>
      <c r="P123" s="2"/>
    </row>
    <row r="124" spans="1:22" x14ac:dyDescent="0.25">
      <c r="A124" s="2"/>
      <c r="C124" s="9" t="s">
        <v>16</v>
      </c>
      <c r="D124" s="11"/>
      <c r="E124" s="11"/>
      <c r="F124" s="11">
        <v>236</v>
      </c>
      <c r="G124" s="69">
        <v>233</v>
      </c>
      <c r="H124" s="69">
        <v>239</v>
      </c>
      <c r="I124" s="69">
        <v>226</v>
      </c>
      <c r="J124" s="104">
        <f t="shared" si="2"/>
        <v>233.5</v>
      </c>
      <c r="K124" s="105"/>
      <c r="P124" s="2"/>
    </row>
    <row r="125" spans="1:22" ht="15.75" thickBot="1" x14ac:dyDescent="0.3">
      <c r="A125" s="2"/>
      <c r="C125" s="15" t="s">
        <v>17</v>
      </c>
      <c r="D125" s="16">
        <v>64.31</v>
      </c>
      <c r="E125" s="16">
        <v>6.9</v>
      </c>
      <c r="F125" s="16">
        <v>237</v>
      </c>
      <c r="G125" s="16">
        <v>244</v>
      </c>
      <c r="H125" s="16">
        <v>247</v>
      </c>
      <c r="I125" s="16">
        <v>225</v>
      </c>
      <c r="J125" s="108">
        <f t="shared" si="2"/>
        <v>238.25</v>
      </c>
      <c r="K125" s="109"/>
      <c r="P125" s="2"/>
    </row>
    <row r="126" spans="1:22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22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22" x14ac:dyDescent="0.25">
      <c r="A128" s="2"/>
      <c r="C128" s="22" t="s">
        <v>21</v>
      </c>
      <c r="D128" s="11">
        <v>15.6</v>
      </c>
      <c r="E128" s="11">
        <v>10.1</v>
      </c>
      <c r="F128" s="23">
        <v>963</v>
      </c>
      <c r="G128" s="17"/>
      <c r="H128" s="24" t="s">
        <v>22</v>
      </c>
      <c r="I128" s="120">
        <v>6.12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70.180000000000007</v>
      </c>
      <c r="E129" s="11"/>
      <c r="F129" s="23">
        <v>243</v>
      </c>
      <c r="G129" s="17"/>
      <c r="H129" s="28" t="s">
        <v>26</v>
      </c>
      <c r="I129" s="122">
        <v>5.7</v>
      </c>
      <c r="J129" s="122"/>
      <c r="K129" s="123"/>
      <c r="M129" s="29">
        <v>6.9</v>
      </c>
      <c r="N129" s="30">
        <v>132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66.44</v>
      </c>
      <c r="E131" s="11"/>
      <c r="F131" s="23">
        <v>245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72.72</v>
      </c>
      <c r="E132" s="11"/>
      <c r="F132" s="23">
        <v>242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71.319999999999993</v>
      </c>
      <c r="E133" s="11"/>
      <c r="F133" s="23">
        <v>1525</v>
      </c>
      <c r="G133" s="17"/>
      <c r="H133" s="110">
        <v>2</v>
      </c>
      <c r="I133" s="112">
        <v>733</v>
      </c>
      <c r="J133" s="112">
        <v>538</v>
      </c>
      <c r="K133" s="114">
        <f>((I133-J133)/I133)</f>
        <v>0.26603001364256479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70.55</v>
      </c>
      <c r="E134" s="11">
        <v>6.7</v>
      </c>
      <c r="F134" s="23">
        <v>505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479</v>
      </c>
      <c r="G135" s="17"/>
      <c r="H135" s="110">
        <v>12</v>
      </c>
      <c r="I135" s="112">
        <v>450</v>
      </c>
      <c r="J135" s="112">
        <v>162</v>
      </c>
      <c r="K135" s="114">
        <f>((I135-J135)/I135)</f>
        <v>0.64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77.3</v>
      </c>
      <c r="E136" s="11">
        <v>6.4</v>
      </c>
      <c r="F136" s="23">
        <v>866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0.43381581707572897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850</v>
      </c>
      <c r="G137" s="17"/>
      <c r="M137" s="118" t="s">
        <v>44</v>
      </c>
      <c r="N137" s="119"/>
      <c r="O137" s="40">
        <f>(J122-J123)/J122</f>
        <v>0.33160429788810669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0.48226164079822614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-2.0342612419700215E-2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91.75</v>
      </c>
      <c r="E140" s="36"/>
      <c r="F140" s="37"/>
      <c r="G140" s="49"/>
      <c r="H140" s="50" t="s">
        <v>22</v>
      </c>
      <c r="I140" s="36">
        <v>409</v>
      </c>
      <c r="J140" s="36">
        <v>364</v>
      </c>
      <c r="K140" s="37">
        <f>I140-J140</f>
        <v>45</v>
      </c>
      <c r="M140" s="129" t="s">
        <v>54</v>
      </c>
      <c r="N140" s="130"/>
      <c r="O140" s="51">
        <f>(J121-J125)/J121</f>
        <v>0.80008391021606884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72.849999999999994</v>
      </c>
      <c r="E141" s="36">
        <v>68.53</v>
      </c>
      <c r="F141" s="37">
        <v>94.07</v>
      </c>
      <c r="G141" s="52">
        <v>5.3</v>
      </c>
      <c r="H141" s="29" t="s">
        <v>26</v>
      </c>
      <c r="I141" s="38">
        <v>225</v>
      </c>
      <c r="J141" s="38">
        <v>207</v>
      </c>
      <c r="K141" s="37">
        <f>I141-J141</f>
        <v>18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77.900000000000006</v>
      </c>
      <c r="E142" s="36">
        <v>66.53</v>
      </c>
      <c r="F142" s="37">
        <v>85.41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77.45</v>
      </c>
      <c r="E143" s="36">
        <v>55.35</v>
      </c>
      <c r="F143" s="37">
        <v>71.47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54.25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91.6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220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221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222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223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224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3220-C0CD-4130-9C03-DE9B6828D68A}">
  <sheetPr codeName="Sheet24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1299.75</v>
      </c>
    </row>
    <row r="7" spans="1:19" x14ac:dyDescent="0.25">
      <c r="A7" s="2"/>
      <c r="C7" s="9" t="s">
        <v>11</v>
      </c>
      <c r="D7" s="10"/>
      <c r="E7" s="10"/>
      <c r="F7" s="11">
        <v>1805</v>
      </c>
      <c r="G7" s="12"/>
      <c r="H7" s="12"/>
      <c r="I7" s="12"/>
      <c r="J7" s="104">
        <f>AVERAGE(F7:I7)</f>
        <v>1805</v>
      </c>
      <c r="K7" s="105"/>
      <c r="M7" s="8">
        <v>2</v>
      </c>
      <c r="N7" s="102">
        <v>8.6</v>
      </c>
      <c r="O7" s="103"/>
      <c r="P7" s="2"/>
      <c r="R7" s="60" t="s">
        <v>22</v>
      </c>
      <c r="S7" s="138">
        <f>AVERAGE(J10,J67,J122)</f>
        <v>625.41666666666663</v>
      </c>
    </row>
    <row r="8" spans="1:19" x14ac:dyDescent="0.25">
      <c r="A8" s="2"/>
      <c r="C8" s="9" t="s">
        <v>12</v>
      </c>
      <c r="D8" s="10"/>
      <c r="E8" s="10"/>
      <c r="F8" s="11">
        <v>760</v>
      </c>
      <c r="G8" s="12"/>
      <c r="H8" s="12"/>
      <c r="I8" s="12"/>
      <c r="J8" s="104">
        <f t="shared" ref="J8:J13" si="0">AVERAGE(F8:I8)</f>
        <v>760</v>
      </c>
      <c r="K8" s="105"/>
      <c r="M8" s="8">
        <v>3</v>
      </c>
      <c r="N8" s="102">
        <v>7.7</v>
      </c>
      <c r="O8" s="103"/>
      <c r="P8" s="2"/>
      <c r="R8" s="60" t="s">
        <v>26</v>
      </c>
      <c r="S8" s="139">
        <f>AVERAGE(J13,J70,J125)</f>
        <v>248.16666666666666</v>
      </c>
    </row>
    <row r="9" spans="1:19" x14ac:dyDescent="0.25">
      <c r="A9" s="2"/>
      <c r="C9" s="9" t="s">
        <v>13</v>
      </c>
      <c r="D9" s="11">
        <v>61.17</v>
      </c>
      <c r="E9" s="11">
        <v>7.4</v>
      </c>
      <c r="F9" s="11">
        <v>1558</v>
      </c>
      <c r="G9" s="11">
        <v>1519</v>
      </c>
      <c r="H9" s="11">
        <v>1476</v>
      </c>
      <c r="I9" s="11">
        <v>1454</v>
      </c>
      <c r="J9" s="104">
        <f t="shared" si="0"/>
        <v>1501.75</v>
      </c>
      <c r="K9" s="105"/>
      <c r="M9" s="8">
        <v>4</v>
      </c>
      <c r="N9" s="102">
        <v>6.9</v>
      </c>
      <c r="O9" s="103"/>
      <c r="P9" s="2"/>
      <c r="R9" s="140" t="s">
        <v>629</v>
      </c>
      <c r="S9" s="141">
        <f>S6-S8</f>
        <v>1051.5833333333333</v>
      </c>
    </row>
    <row r="10" spans="1:19" x14ac:dyDescent="0.25">
      <c r="A10" s="2"/>
      <c r="C10" s="9" t="s">
        <v>14</v>
      </c>
      <c r="D10" s="11">
        <v>62.28</v>
      </c>
      <c r="E10" s="11">
        <v>7.3</v>
      </c>
      <c r="F10" s="11">
        <v>554</v>
      </c>
      <c r="G10" s="11">
        <v>535</v>
      </c>
      <c r="H10" s="11">
        <v>677</v>
      </c>
      <c r="I10" s="11">
        <v>659</v>
      </c>
      <c r="J10" s="104">
        <f t="shared" si="0"/>
        <v>606.25</v>
      </c>
      <c r="K10" s="105"/>
      <c r="M10" s="8">
        <v>5</v>
      </c>
      <c r="N10" s="102">
        <v>8.3000000000000007</v>
      </c>
      <c r="O10" s="103"/>
      <c r="P10" s="2"/>
      <c r="R10" s="140" t="s">
        <v>630</v>
      </c>
      <c r="S10" s="142">
        <f>S7-S8</f>
        <v>377.25</v>
      </c>
    </row>
    <row r="11" spans="1:19" ht="15.75" thickBot="1" x14ac:dyDescent="0.3">
      <c r="A11" s="2"/>
      <c r="C11" s="9" t="s">
        <v>15</v>
      </c>
      <c r="D11" s="11"/>
      <c r="E11" s="11"/>
      <c r="F11" s="11">
        <v>397</v>
      </c>
      <c r="G11" s="69">
        <v>383</v>
      </c>
      <c r="H11" s="69">
        <v>458</v>
      </c>
      <c r="I11" s="69">
        <v>441</v>
      </c>
      <c r="J11" s="104">
        <f t="shared" si="0"/>
        <v>419.75</v>
      </c>
      <c r="K11" s="105"/>
      <c r="M11" s="13">
        <v>6</v>
      </c>
      <c r="N11" s="106">
        <v>7.5</v>
      </c>
      <c r="O11" s="107"/>
      <c r="P11" s="2"/>
      <c r="R11" s="143" t="s">
        <v>631</v>
      </c>
      <c r="S11" s="144">
        <f>S9/S6</f>
        <v>0.80906584599602482</v>
      </c>
    </row>
    <row r="12" spans="1:19" x14ac:dyDescent="0.25">
      <c r="A12" s="2"/>
      <c r="C12" s="9" t="s">
        <v>16</v>
      </c>
      <c r="D12" s="11"/>
      <c r="E12" s="11"/>
      <c r="F12" s="11">
        <v>198</v>
      </c>
      <c r="G12" s="69">
        <v>196</v>
      </c>
      <c r="H12" s="69">
        <v>230</v>
      </c>
      <c r="I12" s="69">
        <v>228</v>
      </c>
      <c r="J12" s="104">
        <f t="shared" si="0"/>
        <v>213</v>
      </c>
      <c r="K12" s="105"/>
      <c r="P12" s="2"/>
      <c r="R12" s="143" t="s">
        <v>632</v>
      </c>
      <c r="S12" s="145">
        <f>S10/S7</f>
        <v>0.6031978680879414</v>
      </c>
    </row>
    <row r="13" spans="1:19" ht="15.75" thickBot="1" x14ac:dyDescent="0.3">
      <c r="A13" s="2"/>
      <c r="C13" s="15" t="s">
        <v>17</v>
      </c>
      <c r="D13" s="16">
        <v>62.25</v>
      </c>
      <c r="E13" s="16">
        <v>6.9</v>
      </c>
      <c r="F13" s="16">
        <v>204</v>
      </c>
      <c r="G13" s="16">
        <v>201</v>
      </c>
      <c r="H13" s="16">
        <v>238</v>
      </c>
      <c r="I13" s="16">
        <v>235</v>
      </c>
      <c r="J13" s="108">
        <f t="shared" si="0"/>
        <v>219.5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11.59</v>
      </c>
      <c r="E16" s="11">
        <v>10.4</v>
      </c>
      <c r="F16" s="23">
        <v>1015</v>
      </c>
      <c r="G16" s="17"/>
      <c r="H16" s="24" t="s">
        <v>22</v>
      </c>
      <c r="I16" s="120">
        <v>5.27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68.14</v>
      </c>
      <c r="E17" s="11"/>
      <c r="F17" s="23">
        <v>219</v>
      </c>
      <c r="G17" s="17"/>
      <c r="H17" s="28" t="s">
        <v>26</v>
      </c>
      <c r="I17" s="122">
        <v>4.93</v>
      </c>
      <c r="J17" s="122"/>
      <c r="K17" s="123"/>
      <c r="M17" s="29">
        <v>6.8</v>
      </c>
      <c r="N17" s="30">
        <v>63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70.010000000000005</v>
      </c>
      <c r="E19" s="11"/>
      <c r="F19" s="23">
        <v>214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72.3</v>
      </c>
      <c r="E20" s="11"/>
      <c r="F20" s="23">
        <v>215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5.9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74.150000000000006</v>
      </c>
      <c r="E21" s="11"/>
      <c r="F21" s="23">
        <v>1602</v>
      </c>
      <c r="G21" s="17"/>
      <c r="H21" s="110"/>
      <c r="I21" s="112"/>
      <c r="J21" s="112"/>
      <c r="K21" s="114" t="e">
        <f>((I21-J21)/I21)</f>
        <v>#DIV/0!</v>
      </c>
      <c r="M21" s="13">
        <v>2</v>
      </c>
      <c r="N21" s="38">
        <v>6.1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73.099999999999994</v>
      </c>
      <c r="E22" s="11">
        <v>6.9</v>
      </c>
      <c r="F22" s="23">
        <v>511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494</v>
      </c>
      <c r="G23" s="17"/>
      <c r="H23" s="110">
        <v>5</v>
      </c>
      <c r="I23" s="112">
        <v>391</v>
      </c>
      <c r="J23" s="112">
        <v>196</v>
      </c>
      <c r="K23" s="114">
        <f>((I23-J23)/I23)</f>
        <v>0.49872122762148335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77.87</v>
      </c>
      <c r="E24" s="11">
        <v>6.6</v>
      </c>
      <c r="F24" s="23">
        <v>855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0.59630431163642417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840</v>
      </c>
      <c r="G25" s="17"/>
      <c r="M25" s="118" t="s">
        <v>44</v>
      </c>
      <c r="N25" s="119"/>
      <c r="O25" s="40">
        <f>(J10-J11)/J10</f>
        <v>0.30762886597938144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0.49255509231685529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-3.0516431924882629E-2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91.45</v>
      </c>
      <c r="E28" s="36"/>
      <c r="F28" s="37"/>
      <c r="G28" s="49"/>
      <c r="H28" s="50" t="s">
        <v>22</v>
      </c>
      <c r="I28" s="36">
        <v>305</v>
      </c>
      <c r="J28" s="36">
        <v>273</v>
      </c>
      <c r="K28" s="37">
        <f>I28-J28</f>
        <v>32</v>
      </c>
      <c r="M28" s="129" t="s">
        <v>54</v>
      </c>
      <c r="N28" s="130"/>
      <c r="O28" s="51">
        <f>(J9-J13)/J9</f>
        <v>0.85383718994506408</v>
      </c>
      <c r="P28" s="2"/>
    </row>
    <row r="29" spans="1:16" ht="15.75" thickBot="1" x14ac:dyDescent="0.3">
      <c r="A29" s="2"/>
      <c r="B29" s="44"/>
      <c r="C29" s="48" t="s">
        <v>55</v>
      </c>
      <c r="D29" s="36">
        <v>72.55</v>
      </c>
      <c r="E29" s="36">
        <v>68.38</v>
      </c>
      <c r="F29" s="37">
        <v>94.25</v>
      </c>
      <c r="G29" s="52">
        <v>5.0999999999999996</v>
      </c>
      <c r="H29" s="29" t="s">
        <v>26</v>
      </c>
      <c r="I29" s="38">
        <v>140</v>
      </c>
      <c r="J29" s="38">
        <v>133</v>
      </c>
      <c r="K29" s="37">
        <f>I29-J29</f>
        <v>7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78.5</v>
      </c>
      <c r="E30" s="36">
        <v>66.8</v>
      </c>
      <c r="F30" s="37">
        <v>85.1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76.3</v>
      </c>
      <c r="E31" s="36">
        <v>54.64</v>
      </c>
      <c r="F31" s="37">
        <v>71.61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52.6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225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226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227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228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229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230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1786</v>
      </c>
      <c r="G64" s="12"/>
      <c r="H64" s="12"/>
      <c r="I64" s="12"/>
      <c r="J64" s="104">
        <f>AVERAGE(F64:I64)</f>
        <v>1786</v>
      </c>
      <c r="K64" s="105"/>
      <c r="M64" s="8">
        <v>2</v>
      </c>
      <c r="N64" s="102">
        <v>8.6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745</v>
      </c>
      <c r="G65" s="12"/>
      <c r="H65" s="12"/>
      <c r="I65" s="12"/>
      <c r="J65" s="104">
        <f t="shared" ref="J65:J70" si="1">AVERAGE(F65:I65)</f>
        <v>745</v>
      </c>
      <c r="K65" s="105"/>
      <c r="M65" s="8">
        <v>3</v>
      </c>
      <c r="N65" s="102">
        <v>7.5</v>
      </c>
      <c r="O65" s="103"/>
      <c r="P65" s="2"/>
    </row>
    <row r="66" spans="1:16" ht="15" customHeight="1" x14ac:dyDescent="0.25">
      <c r="A66" s="2"/>
      <c r="C66" s="9" t="s">
        <v>13</v>
      </c>
      <c r="D66" s="11">
        <v>63.77</v>
      </c>
      <c r="E66" s="11">
        <v>8.1</v>
      </c>
      <c r="F66" s="11">
        <v>1517</v>
      </c>
      <c r="G66" s="11">
        <v>1393</v>
      </c>
      <c r="H66" s="11">
        <v>1171</v>
      </c>
      <c r="I66" s="11">
        <v>1190</v>
      </c>
      <c r="J66" s="104">
        <f t="shared" si="1"/>
        <v>1317.75</v>
      </c>
      <c r="K66" s="105"/>
      <c r="M66" s="8">
        <v>4</v>
      </c>
      <c r="N66" s="102">
        <v>7</v>
      </c>
      <c r="O66" s="103"/>
      <c r="P66" s="2"/>
    </row>
    <row r="67" spans="1:16" ht="15" customHeight="1" x14ac:dyDescent="0.25">
      <c r="A67" s="2"/>
      <c r="C67" s="9" t="s">
        <v>14</v>
      </c>
      <c r="D67" s="11">
        <v>60.28</v>
      </c>
      <c r="E67" s="11">
        <v>7.5</v>
      </c>
      <c r="F67" s="11">
        <v>720</v>
      </c>
      <c r="G67" s="11">
        <v>741</v>
      </c>
      <c r="H67" s="11">
        <v>690</v>
      </c>
      <c r="I67" s="11">
        <v>671</v>
      </c>
      <c r="J67" s="104">
        <f t="shared" si="1"/>
        <v>705.5</v>
      </c>
      <c r="K67" s="105"/>
      <c r="M67" s="8">
        <v>5</v>
      </c>
      <c r="N67" s="102">
        <v>8.3000000000000007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483</v>
      </c>
      <c r="G68" s="69">
        <v>486</v>
      </c>
      <c r="H68" s="69">
        <v>492</v>
      </c>
      <c r="I68" s="69">
        <v>422</v>
      </c>
      <c r="J68" s="104">
        <f t="shared" si="1"/>
        <v>470.75</v>
      </c>
      <c r="K68" s="105"/>
      <c r="M68" s="13">
        <v>6</v>
      </c>
      <c r="N68" s="106">
        <v>7.5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260</v>
      </c>
      <c r="G69" s="69">
        <v>261</v>
      </c>
      <c r="H69" s="69">
        <v>274</v>
      </c>
      <c r="I69" s="69">
        <v>287</v>
      </c>
      <c r="J69" s="104">
        <f t="shared" si="1"/>
        <v>270.5</v>
      </c>
      <c r="K69" s="105"/>
      <c r="P69" s="2"/>
    </row>
    <row r="70" spans="1:16" ht="15.75" thickBot="1" x14ac:dyDescent="0.3">
      <c r="A70" s="2"/>
      <c r="C70" s="15" t="s">
        <v>17</v>
      </c>
      <c r="D70" s="16">
        <v>59.8</v>
      </c>
      <c r="E70" s="16">
        <v>7.1</v>
      </c>
      <c r="F70" s="16">
        <v>252</v>
      </c>
      <c r="G70" s="16">
        <v>255</v>
      </c>
      <c r="H70" s="16">
        <v>268</v>
      </c>
      <c r="I70" s="16">
        <v>284</v>
      </c>
      <c r="J70" s="108">
        <f t="shared" si="1"/>
        <v>264.75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17.88</v>
      </c>
      <c r="E73" s="11">
        <v>9.3000000000000007</v>
      </c>
      <c r="F73" s="23">
        <v>1262</v>
      </c>
      <c r="G73" s="17"/>
      <c r="H73" s="24" t="s">
        <v>22</v>
      </c>
      <c r="I73" s="120">
        <v>6.68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66.72</v>
      </c>
      <c r="E74" s="11"/>
      <c r="F74" s="23">
        <v>263</v>
      </c>
      <c r="G74" s="17"/>
      <c r="H74" s="28" t="s">
        <v>26</v>
      </c>
      <c r="I74" s="122">
        <v>4.9800000000000004</v>
      </c>
      <c r="J74" s="122"/>
      <c r="K74" s="123"/>
      <c r="M74" s="29">
        <v>6.9</v>
      </c>
      <c r="N74" s="30">
        <v>86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65.42</v>
      </c>
      <c r="E76" s="11"/>
      <c r="F76" s="23">
        <v>260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72.48</v>
      </c>
      <c r="E77" s="11"/>
      <c r="F77" s="23">
        <v>258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76.25</v>
      </c>
      <c r="E78" s="11"/>
      <c r="F78" s="23">
        <v>1565</v>
      </c>
      <c r="G78" s="17"/>
      <c r="H78" s="110">
        <v>3</v>
      </c>
      <c r="I78" s="112">
        <v>704</v>
      </c>
      <c r="J78" s="112">
        <v>588</v>
      </c>
      <c r="K78" s="114">
        <f>((I78-J78)/I78)</f>
        <v>0.16477272727272727</v>
      </c>
      <c r="M78" s="13">
        <v>2</v>
      </c>
      <c r="N78" s="38">
        <v>5.6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76.97</v>
      </c>
      <c r="E79" s="11">
        <v>6.3</v>
      </c>
      <c r="F79" s="23">
        <v>527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510</v>
      </c>
      <c r="G80" s="17"/>
      <c r="H80" s="110">
        <v>5</v>
      </c>
      <c r="I80" s="112">
        <v>501</v>
      </c>
      <c r="J80" s="112">
        <v>400</v>
      </c>
      <c r="K80" s="114">
        <f>((I80-J80)/I80)</f>
        <v>0.20159680638722555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77.69</v>
      </c>
      <c r="E81" s="11">
        <v>6.2</v>
      </c>
      <c r="F81" s="23">
        <v>983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0.46461771959779929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972</v>
      </c>
      <c r="G82" s="17"/>
      <c r="M82" s="118" t="s">
        <v>44</v>
      </c>
      <c r="N82" s="119"/>
      <c r="O82" s="40">
        <f>(J67-J68)/J67</f>
        <v>0.33274273564847628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0.42538502389803506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2.1256931608133085E-2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91.25</v>
      </c>
      <c r="E85" s="36"/>
      <c r="F85" s="37"/>
      <c r="G85" s="49"/>
      <c r="H85" s="50" t="s">
        <v>96</v>
      </c>
      <c r="I85" s="36">
        <v>738</v>
      </c>
      <c r="J85" s="36">
        <v>678</v>
      </c>
      <c r="K85" s="37">
        <f>I85-J85</f>
        <v>60</v>
      </c>
      <c r="M85" s="129" t="s">
        <v>54</v>
      </c>
      <c r="N85" s="130"/>
      <c r="O85" s="51">
        <f>(J66-J70)/J66</f>
        <v>0.7990893568582812</v>
      </c>
      <c r="P85" s="2"/>
    </row>
    <row r="86" spans="1:16" ht="15.75" thickBot="1" x14ac:dyDescent="0.3">
      <c r="A86" s="2"/>
      <c r="B86" s="44"/>
      <c r="C86" s="48" t="s">
        <v>55</v>
      </c>
      <c r="D86" s="36">
        <v>72.45</v>
      </c>
      <c r="E86" s="36">
        <v>68.569999999999993</v>
      </c>
      <c r="F86" s="37">
        <v>94.65</v>
      </c>
      <c r="G86" s="52">
        <v>5.0999999999999996</v>
      </c>
      <c r="H86" s="29" t="s">
        <v>97</v>
      </c>
      <c r="I86" s="38">
        <v>265</v>
      </c>
      <c r="J86" s="38">
        <v>223</v>
      </c>
      <c r="K86" s="37">
        <f>I86-J86</f>
        <v>42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79.45</v>
      </c>
      <c r="E87" s="36">
        <v>66.900000000000006</v>
      </c>
      <c r="F87" s="37">
        <v>84.21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76.349999999999994</v>
      </c>
      <c r="E88" s="36">
        <v>54.68</v>
      </c>
      <c r="F88" s="37">
        <v>71.63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53.88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91.39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231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232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233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234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235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236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1832</v>
      </c>
      <c r="G119" s="12"/>
      <c r="H119" s="12"/>
      <c r="I119" s="12"/>
      <c r="J119" s="104">
        <f>AVERAGE(F119:I119)</f>
        <v>1832</v>
      </c>
      <c r="K119" s="105"/>
      <c r="M119" s="8">
        <v>2</v>
      </c>
      <c r="N119" s="102">
        <v>8.8000000000000007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788</v>
      </c>
      <c r="G120" s="12"/>
      <c r="H120" s="12"/>
      <c r="I120" s="12"/>
      <c r="J120" s="104">
        <f t="shared" ref="J120:J125" si="2">AVERAGE(F120:I120)</f>
        <v>788</v>
      </c>
      <c r="K120" s="105"/>
      <c r="M120" s="8">
        <v>3</v>
      </c>
      <c r="N120" s="102">
        <v>8.1</v>
      </c>
      <c r="O120" s="103"/>
      <c r="P120" s="2"/>
    </row>
    <row r="121" spans="1:16" x14ac:dyDescent="0.25">
      <c r="A121" s="2"/>
      <c r="C121" s="9" t="s">
        <v>13</v>
      </c>
      <c r="D121" s="11">
        <v>66.12</v>
      </c>
      <c r="E121" s="11">
        <v>8</v>
      </c>
      <c r="F121" s="11">
        <v>1096</v>
      </c>
      <c r="G121" s="11">
        <v>1067</v>
      </c>
      <c r="H121" s="11">
        <v>1045</v>
      </c>
      <c r="I121" s="11">
        <v>1111</v>
      </c>
      <c r="J121" s="104">
        <f t="shared" si="2"/>
        <v>1079.75</v>
      </c>
      <c r="K121" s="105"/>
      <c r="M121" s="8">
        <v>4</v>
      </c>
      <c r="N121" s="102">
        <v>7.2</v>
      </c>
      <c r="O121" s="103"/>
      <c r="P121" s="2"/>
    </row>
    <row r="122" spans="1:16" x14ac:dyDescent="0.25">
      <c r="A122" s="2"/>
      <c r="C122" s="9" t="s">
        <v>14</v>
      </c>
      <c r="D122" s="11">
        <v>63.29</v>
      </c>
      <c r="E122" s="11">
        <v>7.7</v>
      </c>
      <c r="F122" s="11">
        <v>637</v>
      </c>
      <c r="G122" s="11">
        <v>595</v>
      </c>
      <c r="H122" s="11">
        <v>532</v>
      </c>
      <c r="I122" s="11">
        <v>494</v>
      </c>
      <c r="J122" s="104">
        <f t="shared" si="2"/>
        <v>564.5</v>
      </c>
      <c r="K122" s="105"/>
      <c r="M122" s="8">
        <v>5</v>
      </c>
      <c r="N122" s="102">
        <v>8.5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434</v>
      </c>
      <c r="G123" s="69">
        <v>450</v>
      </c>
      <c r="H123" s="69">
        <v>438</v>
      </c>
      <c r="I123" s="69">
        <v>414</v>
      </c>
      <c r="J123" s="104">
        <f t="shared" si="2"/>
        <v>434</v>
      </c>
      <c r="K123" s="105"/>
      <c r="M123" s="13">
        <v>6</v>
      </c>
      <c r="N123" s="106">
        <v>7.5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292</v>
      </c>
      <c r="G124" s="69">
        <v>280</v>
      </c>
      <c r="H124" s="69">
        <v>241</v>
      </c>
      <c r="I124" s="69">
        <v>214</v>
      </c>
      <c r="J124" s="104">
        <f t="shared" si="2"/>
        <v>256.75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64.19</v>
      </c>
      <c r="E125" s="16">
        <v>7</v>
      </c>
      <c r="F125" s="16">
        <v>290</v>
      </c>
      <c r="G125" s="16">
        <v>283</v>
      </c>
      <c r="H125" s="16">
        <v>242</v>
      </c>
      <c r="I125" s="16">
        <v>226</v>
      </c>
      <c r="J125" s="108">
        <f t="shared" si="2"/>
        <v>260.25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27.87</v>
      </c>
      <c r="E128" s="11">
        <v>10</v>
      </c>
      <c r="F128" s="23">
        <v>1142</v>
      </c>
      <c r="G128" s="17"/>
      <c r="H128" s="24" t="s">
        <v>22</v>
      </c>
      <c r="I128" s="120">
        <v>5.93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69.23</v>
      </c>
      <c r="E129" s="11"/>
      <c r="F129" s="23">
        <v>286</v>
      </c>
      <c r="G129" s="17"/>
      <c r="H129" s="28" t="s">
        <v>26</v>
      </c>
      <c r="I129" s="122">
        <v>5.6</v>
      </c>
      <c r="J129" s="122"/>
      <c r="K129" s="123"/>
      <c r="M129" s="29">
        <v>6.9</v>
      </c>
      <c r="N129" s="30">
        <v>142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65.11</v>
      </c>
      <c r="E131" s="11"/>
      <c r="F131" s="23">
        <v>286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71.53</v>
      </c>
      <c r="E132" s="11"/>
      <c r="F132" s="23">
        <v>284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5.5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78.17</v>
      </c>
      <c r="E133" s="11"/>
      <c r="F133" s="23">
        <v>1752</v>
      </c>
      <c r="G133" s="17"/>
      <c r="H133" s="110">
        <v>6</v>
      </c>
      <c r="I133" s="112">
        <v>523</v>
      </c>
      <c r="J133" s="112">
        <v>215</v>
      </c>
      <c r="K133" s="114">
        <f>((I133-J133)/I133)</f>
        <v>0.58891013384321222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76.27</v>
      </c>
      <c r="E134" s="11">
        <v>7</v>
      </c>
      <c r="F134" s="23">
        <v>574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582</v>
      </c>
      <c r="G135" s="17"/>
      <c r="H135" s="110"/>
      <c r="I135" s="112"/>
      <c r="J135" s="112"/>
      <c r="K135" s="114" t="e">
        <f>((I135-J135)/I135)</f>
        <v>#DIV/0!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78.459999999999994</v>
      </c>
      <c r="E136" s="11">
        <v>6.4</v>
      </c>
      <c r="F136" s="23">
        <v>945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0.47719379485992131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933</v>
      </c>
      <c r="G137" s="17"/>
      <c r="M137" s="118" t="s">
        <v>44</v>
      </c>
      <c r="N137" s="119"/>
      <c r="O137" s="40">
        <f>(J122-J123)/J122</f>
        <v>0.23117803365810452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0.40841013824884792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-1.3631937682570594E-2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</v>
      </c>
      <c r="E140" s="36"/>
      <c r="F140" s="37"/>
      <c r="G140" s="49"/>
      <c r="H140" s="50" t="s">
        <v>22</v>
      </c>
      <c r="I140" s="36">
        <v>372</v>
      </c>
      <c r="J140" s="36">
        <v>321</v>
      </c>
      <c r="K140" s="37">
        <f>I140-J140</f>
        <v>51</v>
      </c>
      <c r="M140" s="129" t="s">
        <v>54</v>
      </c>
      <c r="N140" s="130"/>
      <c r="O140" s="51">
        <f>(J121-J125)/J121</f>
        <v>0.75897198425561474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73.150000000000006</v>
      </c>
      <c r="E141" s="36">
        <v>68.849999999999994</v>
      </c>
      <c r="F141" s="37">
        <v>94.12</v>
      </c>
      <c r="G141" s="52">
        <v>5.3</v>
      </c>
      <c r="H141" s="29" t="s">
        <v>26</v>
      </c>
      <c r="I141" s="38">
        <v>245</v>
      </c>
      <c r="J141" s="38">
        <v>225</v>
      </c>
      <c r="K141" s="37">
        <f>I141-J141</f>
        <v>20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78.099999999999994</v>
      </c>
      <c r="E142" s="36">
        <v>66.59</v>
      </c>
      <c r="F142" s="37">
        <v>85.26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77.650000000000006</v>
      </c>
      <c r="E143" s="36">
        <v>55.58</v>
      </c>
      <c r="F143" s="37">
        <v>71.58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53.25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237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238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239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240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241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6A75-A260-4301-9066-59EBC70A0626}">
  <sheetPr codeName="Sheet25"/>
  <dimension ref="A1:S171"/>
  <sheetViews>
    <sheetView topLeftCell="B1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1201.6666666666667</v>
      </c>
    </row>
    <row r="7" spans="1:19" x14ac:dyDescent="0.25">
      <c r="A7" s="2"/>
      <c r="C7" s="9" t="s">
        <v>11</v>
      </c>
      <c r="D7" s="10"/>
      <c r="E7" s="10"/>
      <c r="F7" s="11">
        <v>1810</v>
      </c>
      <c r="G7" s="12"/>
      <c r="H7" s="12"/>
      <c r="I7" s="12"/>
      <c r="J7" s="104">
        <f>AVERAGE(F7:I7)</f>
        <v>1810</v>
      </c>
      <c r="K7" s="105"/>
      <c r="M7" s="8">
        <v>2</v>
      </c>
      <c r="N7" s="102">
        <v>8.3000000000000007</v>
      </c>
      <c r="O7" s="103"/>
      <c r="P7" s="2"/>
      <c r="R7" s="60" t="s">
        <v>22</v>
      </c>
      <c r="S7" s="138">
        <f>AVERAGE(J10,J67,J122)</f>
        <v>532.16666666666663</v>
      </c>
    </row>
    <row r="8" spans="1:19" x14ac:dyDescent="0.25">
      <c r="A8" s="2"/>
      <c r="C8" s="9" t="s">
        <v>12</v>
      </c>
      <c r="D8" s="10"/>
      <c r="E8" s="10"/>
      <c r="F8" s="11">
        <v>775</v>
      </c>
      <c r="G8" s="12"/>
      <c r="H8" s="12"/>
      <c r="I8" s="12"/>
      <c r="J8" s="104">
        <f t="shared" ref="J8:J13" si="0">AVERAGE(F8:I8)</f>
        <v>775</v>
      </c>
      <c r="K8" s="105"/>
      <c r="M8" s="8">
        <v>3</v>
      </c>
      <c r="N8" s="102">
        <v>7.8</v>
      </c>
      <c r="O8" s="103"/>
      <c r="P8" s="2"/>
      <c r="R8" s="60" t="s">
        <v>26</v>
      </c>
      <c r="S8" s="139">
        <f>AVERAGE(J13,J70,J125)</f>
        <v>207.16666666666666</v>
      </c>
    </row>
    <row r="9" spans="1:19" x14ac:dyDescent="0.25">
      <c r="A9" s="2"/>
      <c r="C9" s="9" t="s">
        <v>13</v>
      </c>
      <c r="D9" s="11">
        <v>64.03</v>
      </c>
      <c r="E9" s="11">
        <v>8.4</v>
      </c>
      <c r="F9" s="11">
        <v>1111</v>
      </c>
      <c r="G9" s="11">
        <v>1129</v>
      </c>
      <c r="H9" s="11">
        <v>1319</v>
      </c>
      <c r="I9" s="11">
        <v>1298</v>
      </c>
      <c r="J9" s="104">
        <f t="shared" si="0"/>
        <v>1214.25</v>
      </c>
      <c r="K9" s="105"/>
      <c r="M9" s="8">
        <v>4</v>
      </c>
      <c r="N9" s="102">
        <v>7.1</v>
      </c>
      <c r="O9" s="103"/>
      <c r="P9" s="2"/>
      <c r="R9" s="140" t="s">
        <v>629</v>
      </c>
      <c r="S9" s="141">
        <f>S6-S8</f>
        <v>994.50000000000011</v>
      </c>
    </row>
    <row r="10" spans="1:19" x14ac:dyDescent="0.25">
      <c r="A10" s="2"/>
      <c r="C10" s="9" t="s">
        <v>14</v>
      </c>
      <c r="D10" s="11">
        <v>61.79</v>
      </c>
      <c r="E10" s="11">
        <v>7.5</v>
      </c>
      <c r="F10" s="11">
        <v>460</v>
      </c>
      <c r="G10" s="11">
        <v>447</v>
      </c>
      <c r="H10" s="11">
        <v>471</v>
      </c>
      <c r="I10" s="11">
        <v>485</v>
      </c>
      <c r="J10" s="104">
        <f t="shared" si="0"/>
        <v>465.75</v>
      </c>
      <c r="K10" s="105"/>
      <c r="M10" s="8">
        <v>5</v>
      </c>
      <c r="N10" s="102">
        <v>8.4</v>
      </c>
      <c r="O10" s="103"/>
      <c r="P10" s="2"/>
      <c r="R10" s="140" t="s">
        <v>630</v>
      </c>
      <c r="S10" s="142">
        <f>S7-S8</f>
        <v>325</v>
      </c>
    </row>
    <row r="11" spans="1:19" ht="15.75" thickBot="1" x14ac:dyDescent="0.3">
      <c r="A11" s="2"/>
      <c r="C11" s="9" t="s">
        <v>15</v>
      </c>
      <c r="D11" s="11"/>
      <c r="E11" s="11"/>
      <c r="F11" s="11">
        <v>341</v>
      </c>
      <c r="G11" s="69">
        <v>360</v>
      </c>
      <c r="H11" s="69">
        <v>345</v>
      </c>
      <c r="I11" s="69">
        <v>363</v>
      </c>
      <c r="J11" s="104">
        <f t="shared" si="0"/>
        <v>352.25</v>
      </c>
      <c r="K11" s="105"/>
      <c r="M11" s="13">
        <v>6</v>
      </c>
      <c r="N11" s="106">
        <v>7.6</v>
      </c>
      <c r="O11" s="107"/>
      <c r="P11" s="2"/>
      <c r="R11" s="143" t="s">
        <v>631</v>
      </c>
      <c r="S11" s="144">
        <f>S9/S6</f>
        <v>0.82760055478502081</v>
      </c>
    </row>
    <row r="12" spans="1:19" x14ac:dyDescent="0.25">
      <c r="A12" s="2"/>
      <c r="C12" s="9" t="s">
        <v>16</v>
      </c>
      <c r="D12" s="11"/>
      <c r="E12" s="11"/>
      <c r="F12" s="11">
        <v>198</v>
      </c>
      <c r="G12" s="69">
        <v>200</v>
      </c>
      <c r="H12" s="69">
        <v>202</v>
      </c>
      <c r="I12" s="69">
        <v>200</v>
      </c>
      <c r="J12" s="104">
        <f t="shared" si="0"/>
        <v>200</v>
      </c>
      <c r="K12" s="105"/>
      <c r="P12" s="2"/>
      <c r="R12" s="143" t="s">
        <v>632</v>
      </c>
      <c r="S12" s="145">
        <f>S10/S7</f>
        <v>0.61071093015972444</v>
      </c>
    </row>
    <row r="13" spans="1:19" ht="15.75" thickBot="1" x14ac:dyDescent="0.3">
      <c r="A13" s="2"/>
      <c r="C13" s="15" t="s">
        <v>17</v>
      </c>
      <c r="D13" s="16">
        <v>63.07</v>
      </c>
      <c r="E13" s="16">
        <v>7.3</v>
      </c>
      <c r="F13" s="16">
        <v>204</v>
      </c>
      <c r="G13" s="16">
        <v>207</v>
      </c>
      <c r="H13" s="16">
        <v>197</v>
      </c>
      <c r="I13" s="16">
        <v>195</v>
      </c>
      <c r="J13" s="108">
        <f t="shared" si="0"/>
        <v>200.75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5.49</v>
      </c>
      <c r="E16" s="11">
        <v>10.5</v>
      </c>
      <c r="F16" s="23">
        <v>993</v>
      </c>
      <c r="G16" s="17"/>
      <c r="H16" s="24" t="s">
        <v>22</v>
      </c>
      <c r="I16" s="120">
        <v>5.16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65.569999999999993</v>
      </c>
      <c r="E17" s="11"/>
      <c r="F17" s="23">
        <v>217</v>
      </c>
      <c r="G17" s="17"/>
      <c r="H17" s="28" t="s">
        <v>26</v>
      </c>
      <c r="I17" s="122">
        <v>4.9400000000000004</v>
      </c>
      <c r="J17" s="122"/>
      <c r="K17" s="123"/>
      <c r="M17" s="29">
        <v>6.8</v>
      </c>
      <c r="N17" s="30">
        <v>73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67.53</v>
      </c>
      <c r="E19" s="11"/>
      <c r="F19" s="23">
        <v>214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72.02</v>
      </c>
      <c r="E20" s="11"/>
      <c r="F20" s="23">
        <v>212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76.900000000000006</v>
      </c>
      <c r="E21" s="11"/>
      <c r="F21" s="23">
        <v>1885</v>
      </c>
      <c r="G21" s="17"/>
      <c r="H21" s="110">
        <v>4</v>
      </c>
      <c r="I21" s="112">
        <v>455</v>
      </c>
      <c r="J21" s="112">
        <v>319</v>
      </c>
      <c r="K21" s="114">
        <f>((I21-J21)/I21)</f>
        <v>0.29890109890109889</v>
      </c>
      <c r="M21" s="13">
        <v>2</v>
      </c>
      <c r="N21" s="38">
        <v>6.1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75.91</v>
      </c>
      <c r="E22" s="11">
        <v>6.9</v>
      </c>
      <c r="F22" s="23">
        <v>561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545</v>
      </c>
      <c r="G23" s="17"/>
      <c r="H23" s="110">
        <v>7</v>
      </c>
      <c r="I23" s="112">
        <v>387</v>
      </c>
      <c r="J23" s="112">
        <v>201</v>
      </c>
      <c r="K23" s="114">
        <f>((I23-J23)/I23)</f>
        <v>0.48062015503875971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77.900000000000006</v>
      </c>
      <c r="E24" s="11">
        <v>6.6</v>
      </c>
      <c r="F24" s="23">
        <v>930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0.6164298949969117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919</v>
      </c>
      <c r="G25" s="17"/>
      <c r="M25" s="118" t="s">
        <v>44</v>
      </c>
      <c r="N25" s="119"/>
      <c r="O25" s="40">
        <f>(J10-J11)/J10</f>
        <v>0.24369296833064949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0.43222143364088006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-3.7499999999999999E-3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91.45</v>
      </c>
      <c r="E28" s="36"/>
      <c r="F28" s="37"/>
      <c r="G28" s="49"/>
      <c r="H28" s="50" t="s">
        <v>22</v>
      </c>
      <c r="I28" s="36">
        <v>315</v>
      </c>
      <c r="J28" s="36">
        <v>244</v>
      </c>
      <c r="K28" s="37">
        <f>I28-J28</f>
        <v>71</v>
      </c>
      <c r="M28" s="129" t="s">
        <v>54</v>
      </c>
      <c r="N28" s="130"/>
      <c r="O28" s="51">
        <f>(J9-J13)/J9</f>
        <v>0.83467160798847029</v>
      </c>
      <c r="P28" s="2"/>
    </row>
    <row r="29" spans="1:16" ht="15.75" thickBot="1" x14ac:dyDescent="0.3">
      <c r="A29" s="2"/>
      <c r="B29" s="44"/>
      <c r="C29" s="48" t="s">
        <v>55</v>
      </c>
      <c r="D29" s="36">
        <v>72.849999999999994</v>
      </c>
      <c r="E29" s="36">
        <v>68.69</v>
      </c>
      <c r="F29" s="37">
        <v>94.29</v>
      </c>
      <c r="G29" s="52">
        <v>5.0999999999999996</v>
      </c>
      <c r="H29" s="29" t="s">
        <v>26</v>
      </c>
      <c r="I29" s="38">
        <v>157</v>
      </c>
      <c r="J29" s="38">
        <v>144</v>
      </c>
      <c r="K29" s="37">
        <f>I29-J29</f>
        <v>13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78.7</v>
      </c>
      <c r="E30" s="36">
        <v>66.88</v>
      </c>
      <c r="F30" s="37">
        <v>84.98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76.8</v>
      </c>
      <c r="E31" s="36">
        <v>54.84</v>
      </c>
      <c r="F31" s="37">
        <v>71.41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52.85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242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243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244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245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246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247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1821</v>
      </c>
      <c r="G64" s="12"/>
      <c r="H64" s="12"/>
      <c r="I64" s="12"/>
      <c r="J64" s="104">
        <f>AVERAGE(F64:I64)</f>
        <v>1821</v>
      </c>
      <c r="K64" s="105"/>
      <c r="M64" s="8">
        <v>2</v>
      </c>
      <c r="N64" s="102">
        <v>8.1999999999999993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764</v>
      </c>
      <c r="G65" s="12"/>
      <c r="H65" s="12"/>
      <c r="I65" s="12"/>
      <c r="J65" s="104">
        <f t="shared" ref="J65:J70" si="1">AVERAGE(F65:I65)</f>
        <v>764</v>
      </c>
      <c r="K65" s="105"/>
      <c r="M65" s="8">
        <v>3</v>
      </c>
      <c r="N65" s="102">
        <v>7.8</v>
      </c>
      <c r="O65" s="103"/>
      <c r="P65" s="2"/>
    </row>
    <row r="66" spans="1:16" ht="15" customHeight="1" x14ac:dyDescent="0.25">
      <c r="A66" s="2"/>
      <c r="C66" s="9" t="s">
        <v>13</v>
      </c>
      <c r="D66" s="11">
        <v>63.77</v>
      </c>
      <c r="E66" s="11">
        <v>8.3000000000000007</v>
      </c>
      <c r="F66" s="11">
        <v>1253</v>
      </c>
      <c r="G66" s="11">
        <v>1244</v>
      </c>
      <c r="H66" s="11">
        <v>1247</v>
      </c>
      <c r="I66" s="11">
        <v>1192</v>
      </c>
      <c r="J66" s="104">
        <f t="shared" si="1"/>
        <v>1234</v>
      </c>
      <c r="K66" s="105"/>
      <c r="M66" s="8">
        <v>4</v>
      </c>
      <c r="N66" s="102">
        <v>7.2</v>
      </c>
      <c r="O66" s="103"/>
      <c r="P66" s="2"/>
    </row>
    <row r="67" spans="1:16" ht="15" customHeight="1" x14ac:dyDescent="0.25">
      <c r="A67" s="2"/>
      <c r="C67" s="9" t="s">
        <v>14</v>
      </c>
      <c r="D67" s="11">
        <v>62.44</v>
      </c>
      <c r="E67" s="11">
        <v>7.7</v>
      </c>
      <c r="F67" s="11">
        <v>550</v>
      </c>
      <c r="G67" s="11">
        <v>557</v>
      </c>
      <c r="H67" s="11">
        <v>575</v>
      </c>
      <c r="I67" s="11">
        <v>568</v>
      </c>
      <c r="J67" s="104">
        <f t="shared" si="1"/>
        <v>562.5</v>
      </c>
      <c r="K67" s="105"/>
      <c r="M67" s="8">
        <v>5</v>
      </c>
      <c r="N67" s="102">
        <v>8.3000000000000007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328</v>
      </c>
      <c r="G68" s="69">
        <v>335</v>
      </c>
      <c r="H68" s="69">
        <v>341</v>
      </c>
      <c r="I68" s="69">
        <v>317</v>
      </c>
      <c r="J68" s="104">
        <f t="shared" si="1"/>
        <v>330.25</v>
      </c>
      <c r="K68" s="105"/>
      <c r="M68" s="13">
        <v>6</v>
      </c>
      <c r="N68" s="106">
        <v>7.6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192</v>
      </c>
      <c r="G69" s="69">
        <v>196</v>
      </c>
      <c r="H69" s="69">
        <v>202</v>
      </c>
      <c r="I69" s="69">
        <v>219</v>
      </c>
      <c r="J69" s="104">
        <f t="shared" si="1"/>
        <v>202.25</v>
      </c>
      <c r="K69" s="105"/>
      <c r="P69" s="2"/>
    </row>
    <row r="70" spans="1:16" ht="15.75" thickBot="1" x14ac:dyDescent="0.3">
      <c r="A70" s="2"/>
      <c r="C70" s="15" t="s">
        <v>17</v>
      </c>
      <c r="D70" s="16">
        <v>61.17</v>
      </c>
      <c r="E70" s="16">
        <v>7.1</v>
      </c>
      <c r="F70" s="16">
        <v>188</v>
      </c>
      <c r="G70" s="16">
        <v>185</v>
      </c>
      <c r="H70" s="16">
        <v>198</v>
      </c>
      <c r="I70" s="16">
        <v>216</v>
      </c>
      <c r="J70" s="108">
        <f t="shared" si="1"/>
        <v>196.75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17.98</v>
      </c>
      <c r="E73" s="11">
        <v>10.3</v>
      </c>
      <c r="F73" s="23">
        <v>1165</v>
      </c>
      <c r="G73" s="17"/>
      <c r="H73" s="24" t="s">
        <v>22</v>
      </c>
      <c r="I73" s="120">
        <v>5.27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66.319999999999993</v>
      </c>
      <c r="E74" s="11"/>
      <c r="F74" s="23">
        <v>198</v>
      </c>
      <c r="G74" s="17"/>
      <c r="H74" s="28" t="s">
        <v>26</v>
      </c>
      <c r="I74" s="122">
        <v>4.76</v>
      </c>
      <c r="J74" s="122"/>
      <c r="K74" s="123"/>
      <c r="M74" s="29">
        <v>6.9</v>
      </c>
      <c r="N74" s="30">
        <v>77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65.48</v>
      </c>
      <c r="E76" s="11"/>
      <c r="F76" s="23">
        <v>196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71.510000000000005</v>
      </c>
      <c r="E77" s="11"/>
      <c r="F77" s="23">
        <v>193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74.81</v>
      </c>
      <c r="E78" s="11"/>
      <c r="F78" s="23">
        <v>1835</v>
      </c>
      <c r="G78" s="17"/>
      <c r="H78" s="110">
        <v>11</v>
      </c>
      <c r="I78" s="112">
        <v>556</v>
      </c>
      <c r="J78" s="112">
        <v>235</v>
      </c>
      <c r="K78" s="114">
        <f>((I78-J78)/I78)</f>
        <v>0.57733812949640284</v>
      </c>
      <c r="M78" s="13">
        <v>2</v>
      </c>
      <c r="N78" s="38">
        <v>5.9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75.66</v>
      </c>
      <c r="E79" s="11">
        <v>6.7</v>
      </c>
      <c r="F79" s="23">
        <v>533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508</v>
      </c>
      <c r="G80" s="17"/>
      <c r="H80" s="110">
        <v>8</v>
      </c>
      <c r="I80" s="112">
        <v>347</v>
      </c>
      <c r="J80" s="112">
        <v>214</v>
      </c>
      <c r="K80" s="114">
        <f>((I80-J80)/I80)</f>
        <v>0.38328530259365995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78.349999999999994</v>
      </c>
      <c r="E81" s="11">
        <v>6.4</v>
      </c>
      <c r="F81" s="23">
        <v>914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0.54416531604538088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3</v>
      </c>
      <c r="G82" s="17"/>
      <c r="M82" s="118" t="s">
        <v>44</v>
      </c>
      <c r="N82" s="119"/>
      <c r="O82" s="40">
        <f>(J67-J68)/J67</f>
        <v>0.41288888888888892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0.38758516275548827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2.7194066749072928E-2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91.24</v>
      </c>
      <c r="E85" s="36"/>
      <c r="F85" s="37"/>
      <c r="G85" s="49"/>
      <c r="H85" s="50" t="s">
        <v>96</v>
      </c>
      <c r="I85" s="36">
        <v>564</v>
      </c>
      <c r="J85" s="36">
        <v>508</v>
      </c>
      <c r="K85" s="37">
        <f>I85-J85</f>
        <v>56</v>
      </c>
      <c r="M85" s="129" t="s">
        <v>54</v>
      </c>
      <c r="N85" s="130"/>
      <c r="O85" s="51">
        <f>(J66-J70)/J66</f>
        <v>0.84055915721231766</v>
      </c>
      <c r="P85" s="2"/>
    </row>
    <row r="86" spans="1:16" ht="15.75" thickBot="1" x14ac:dyDescent="0.3">
      <c r="A86" s="2"/>
      <c r="B86" s="44"/>
      <c r="C86" s="48" t="s">
        <v>55</v>
      </c>
      <c r="D86" s="36">
        <v>72.55</v>
      </c>
      <c r="E86" s="36">
        <v>68.37</v>
      </c>
      <c r="F86" s="37">
        <v>94.25</v>
      </c>
      <c r="G86" s="52">
        <v>5.2</v>
      </c>
      <c r="H86" s="29" t="s">
        <v>97</v>
      </c>
      <c r="I86" s="38">
        <v>196</v>
      </c>
      <c r="J86" s="38">
        <v>162</v>
      </c>
      <c r="K86" s="37">
        <f>I86-J86</f>
        <v>34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79.45</v>
      </c>
      <c r="E87" s="36">
        <v>67.010000000000005</v>
      </c>
      <c r="F87" s="37">
        <v>84.35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75.25</v>
      </c>
      <c r="E88" s="36">
        <v>53.91</v>
      </c>
      <c r="F88" s="37">
        <v>71.55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53.77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91.28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248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249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250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251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252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1798</v>
      </c>
      <c r="G119" s="12"/>
      <c r="H119" s="12"/>
      <c r="I119" s="12"/>
      <c r="J119" s="104">
        <f>AVERAGE(F119:I119)</f>
        <v>1798</v>
      </c>
      <c r="K119" s="105"/>
      <c r="M119" s="8">
        <v>2</v>
      </c>
      <c r="N119" s="102">
        <v>8.6999999999999993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741</v>
      </c>
      <c r="G120" s="12"/>
      <c r="H120" s="12"/>
      <c r="I120" s="12"/>
      <c r="J120" s="104">
        <f t="shared" ref="J120:J125" si="2">AVERAGE(F120:I120)</f>
        <v>741</v>
      </c>
      <c r="K120" s="105"/>
      <c r="M120" s="8">
        <v>3</v>
      </c>
      <c r="N120" s="102">
        <v>7.7</v>
      </c>
      <c r="O120" s="103"/>
      <c r="P120" s="2"/>
    </row>
    <row r="121" spans="1:16" x14ac:dyDescent="0.25">
      <c r="A121" s="2"/>
      <c r="C121" s="9" t="s">
        <v>13</v>
      </c>
      <c r="D121" s="11">
        <v>64.069999999999993</v>
      </c>
      <c r="E121" s="11">
        <v>7.4</v>
      </c>
      <c r="F121" s="11">
        <v>1177</v>
      </c>
      <c r="G121" s="11">
        <v>1191</v>
      </c>
      <c r="H121" s="11">
        <v>1137</v>
      </c>
      <c r="I121" s="11">
        <v>1122</v>
      </c>
      <c r="J121" s="104">
        <f t="shared" si="2"/>
        <v>1156.75</v>
      </c>
      <c r="K121" s="105"/>
      <c r="M121" s="8">
        <v>4</v>
      </c>
      <c r="N121" s="102">
        <v>7.4</v>
      </c>
      <c r="O121" s="103"/>
      <c r="P121" s="2"/>
    </row>
    <row r="122" spans="1:16" x14ac:dyDescent="0.25">
      <c r="A122" s="2"/>
      <c r="C122" s="9" t="s">
        <v>14</v>
      </c>
      <c r="D122" s="11">
        <v>62.27</v>
      </c>
      <c r="E122" s="11">
        <v>7.8</v>
      </c>
      <c r="F122" s="11">
        <v>576</v>
      </c>
      <c r="G122" s="11">
        <v>581</v>
      </c>
      <c r="H122" s="11">
        <v>577</v>
      </c>
      <c r="I122" s="11">
        <v>539</v>
      </c>
      <c r="J122" s="104">
        <f t="shared" si="2"/>
        <v>568.25</v>
      </c>
      <c r="K122" s="105"/>
      <c r="M122" s="8">
        <v>5</v>
      </c>
      <c r="N122" s="102">
        <v>8.6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379</v>
      </c>
      <c r="G123" s="69">
        <v>388</v>
      </c>
      <c r="H123" s="69">
        <v>380</v>
      </c>
      <c r="I123" s="69">
        <v>372</v>
      </c>
      <c r="J123" s="104">
        <f t="shared" si="2"/>
        <v>379.75</v>
      </c>
      <c r="K123" s="105"/>
      <c r="M123" s="13">
        <v>6</v>
      </c>
      <c r="N123" s="106">
        <v>7.5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214</v>
      </c>
      <c r="G124" s="69">
        <v>222</v>
      </c>
      <c r="H124" s="69">
        <v>209</v>
      </c>
      <c r="I124" s="69">
        <v>200</v>
      </c>
      <c r="J124" s="104">
        <f t="shared" si="2"/>
        <v>211.25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61.81</v>
      </c>
      <c r="E125" s="16">
        <v>7.1</v>
      </c>
      <c r="F125" s="16">
        <v>227</v>
      </c>
      <c r="G125" s="16">
        <v>239</v>
      </c>
      <c r="H125" s="16">
        <v>221</v>
      </c>
      <c r="I125" s="16">
        <v>209</v>
      </c>
      <c r="J125" s="108">
        <f t="shared" si="2"/>
        <v>224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11.88</v>
      </c>
      <c r="E128" s="11">
        <v>10.5</v>
      </c>
      <c r="F128" s="23">
        <v>1377</v>
      </c>
      <c r="G128" s="17"/>
      <c r="H128" s="24" t="s">
        <v>22</v>
      </c>
      <c r="I128" s="120">
        <v>5.6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68.040000000000006</v>
      </c>
      <c r="E129" s="11"/>
      <c r="F129" s="23">
        <v>226</v>
      </c>
      <c r="G129" s="17"/>
      <c r="H129" s="28" t="s">
        <v>26</v>
      </c>
      <c r="I129" s="122">
        <v>5.27</v>
      </c>
      <c r="J129" s="122"/>
      <c r="K129" s="123"/>
      <c r="M129" s="29">
        <v>6.8</v>
      </c>
      <c r="N129" s="30">
        <v>81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66.03</v>
      </c>
      <c r="E131" s="11"/>
      <c r="F131" s="23">
        <v>201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69.33</v>
      </c>
      <c r="E132" s="11"/>
      <c r="F132" s="23">
        <v>214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5.0999999999999996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77.02</v>
      </c>
      <c r="E133" s="11"/>
      <c r="F133" s="23">
        <v>1904</v>
      </c>
      <c r="G133" s="17"/>
      <c r="H133" s="110">
        <v>1</v>
      </c>
      <c r="I133" s="112">
        <v>539</v>
      </c>
      <c r="J133" s="112">
        <v>404</v>
      </c>
      <c r="K133" s="114">
        <f>((I133-J133)/I133)</f>
        <v>0.2504638218923933</v>
      </c>
      <c r="M133" s="13">
        <v>2</v>
      </c>
      <c r="N133" s="38">
        <v>5.2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76.66</v>
      </c>
      <c r="E134" s="11">
        <v>6.6</v>
      </c>
      <c r="F134" s="23">
        <v>569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551</v>
      </c>
      <c r="G135" s="17"/>
      <c r="H135" s="110"/>
      <c r="I135" s="112"/>
      <c r="J135" s="112"/>
      <c r="K135" s="114" t="e">
        <f>((I135-J135)/I135)</f>
        <v>#DIV/0!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79.03</v>
      </c>
      <c r="E136" s="11">
        <v>6.4</v>
      </c>
      <c r="F136" s="23">
        <v>861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0.50875297168791878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840</v>
      </c>
      <c r="G137" s="17"/>
      <c r="M137" s="118" t="s">
        <v>44</v>
      </c>
      <c r="N137" s="119"/>
      <c r="O137" s="40">
        <f>(J122-J123)/J122</f>
        <v>0.33172019357677079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0.4437129690585912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-6.0355029585798817E-2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90.98</v>
      </c>
      <c r="E140" s="36"/>
      <c r="F140" s="37"/>
      <c r="G140" s="49"/>
      <c r="H140" s="50" t="s">
        <v>22</v>
      </c>
      <c r="I140" s="36">
        <v>701</v>
      </c>
      <c r="J140" s="36">
        <v>633</v>
      </c>
      <c r="K140" s="37">
        <f>I140-J140</f>
        <v>68</v>
      </c>
      <c r="M140" s="129" t="s">
        <v>54</v>
      </c>
      <c r="N140" s="130"/>
      <c r="O140" s="51">
        <f>(J121-J125)/J121</f>
        <v>0.80635400907715582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73.05</v>
      </c>
      <c r="E141" s="36">
        <v>69</v>
      </c>
      <c r="F141" s="37">
        <v>94.46</v>
      </c>
      <c r="G141" s="52">
        <v>5.3</v>
      </c>
      <c r="H141" s="29" t="s">
        <v>26</v>
      </c>
      <c r="I141" s="38">
        <v>269</v>
      </c>
      <c r="J141" s="38">
        <v>249</v>
      </c>
      <c r="K141" s="37">
        <f>I141-J141</f>
        <v>20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79.95</v>
      </c>
      <c r="E142" s="36">
        <v>67.959999999999994</v>
      </c>
      <c r="F142" s="37">
        <v>85.01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74.45</v>
      </c>
      <c r="E143" s="36">
        <v>53.93</v>
      </c>
      <c r="F143" s="37">
        <v>72.44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56.67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91.02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253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255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256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257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254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CF46-1F8E-465E-8448-2BC2EA94DC8A}">
  <sheetPr codeName="Sheet26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1302.75</v>
      </c>
    </row>
    <row r="7" spans="1:19" x14ac:dyDescent="0.25">
      <c r="A7" s="2"/>
      <c r="C7" s="9" t="s">
        <v>11</v>
      </c>
      <c r="D7" s="10"/>
      <c r="E7" s="10"/>
      <c r="F7" s="11">
        <v>1815</v>
      </c>
      <c r="G7" s="12"/>
      <c r="H7" s="12"/>
      <c r="I7" s="12"/>
      <c r="J7" s="104">
        <f>AVERAGE(F7:I7)</f>
        <v>1815</v>
      </c>
      <c r="K7" s="105"/>
      <c r="M7" s="8">
        <v>2</v>
      </c>
      <c r="N7" s="102">
        <v>8.3000000000000007</v>
      </c>
      <c r="O7" s="103"/>
      <c r="P7" s="2"/>
      <c r="R7" s="60" t="s">
        <v>22</v>
      </c>
      <c r="S7" s="138">
        <f>AVERAGE(J10,J67,J122)</f>
        <v>607</v>
      </c>
    </row>
    <row r="8" spans="1:19" x14ac:dyDescent="0.25">
      <c r="A8" s="2"/>
      <c r="C8" s="9" t="s">
        <v>12</v>
      </c>
      <c r="D8" s="10"/>
      <c r="E8" s="10"/>
      <c r="F8" s="11">
        <v>760</v>
      </c>
      <c r="G8" s="12"/>
      <c r="H8" s="12"/>
      <c r="I8" s="12"/>
      <c r="J8" s="104">
        <f t="shared" ref="J8:J13" si="0">AVERAGE(F8:I8)</f>
        <v>760</v>
      </c>
      <c r="K8" s="105"/>
      <c r="M8" s="8">
        <v>3</v>
      </c>
      <c r="N8" s="102">
        <v>7.8</v>
      </c>
      <c r="O8" s="103"/>
      <c r="P8" s="2"/>
      <c r="R8" s="60" t="s">
        <v>26</v>
      </c>
      <c r="S8" s="139">
        <f>AVERAGE(J13,J70,J125)</f>
        <v>237.25</v>
      </c>
    </row>
    <row r="9" spans="1:19" x14ac:dyDescent="0.25">
      <c r="A9" s="2"/>
      <c r="C9" s="9" t="s">
        <v>13</v>
      </c>
      <c r="D9" s="11">
        <v>62.67</v>
      </c>
      <c r="E9" s="11">
        <v>6.8</v>
      </c>
      <c r="F9" s="11">
        <v>1469</v>
      </c>
      <c r="G9" s="11">
        <v>1434</v>
      </c>
      <c r="H9" s="11">
        <v>1357</v>
      </c>
      <c r="I9" s="11">
        <v>1375</v>
      </c>
      <c r="J9" s="104">
        <f t="shared" si="0"/>
        <v>1408.75</v>
      </c>
      <c r="K9" s="105"/>
      <c r="M9" s="8">
        <v>4</v>
      </c>
      <c r="N9" s="102">
        <v>7.1</v>
      </c>
      <c r="O9" s="103"/>
      <c r="P9" s="2"/>
      <c r="R9" s="140" t="s">
        <v>629</v>
      </c>
      <c r="S9" s="141">
        <f>S6-S8</f>
        <v>1065.5</v>
      </c>
    </row>
    <row r="10" spans="1:19" x14ac:dyDescent="0.25">
      <c r="A10" s="2"/>
      <c r="C10" s="9" t="s">
        <v>14</v>
      </c>
      <c r="D10" s="11">
        <v>61.88</v>
      </c>
      <c r="E10" s="11">
        <v>7</v>
      </c>
      <c r="F10" s="11">
        <v>579</v>
      </c>
      <c r="G10" s="11">
        <v>559</v>
      </c>
      <c r="H10" s="11">
        <v>652</v>
      </c>
      <c r="I10" s="11">
        <v>639</v>
      </c>
      <c r="J10" s="104">
        <f t="shared" si="0"/>
        <v>607.25</v>
      </c>
      <c r="K10" s="105"/>
      <c r="M10" s="8">
        <v>5</v>
      </c>
      <c r="N10" s="102">
        <v>8.1999999999999993</v>
      </c>
      <c r="O10" s="103"/>
      <c r="P10" s="2"/>
      <c r="R10" s="140" t="s">
        <v>630</v>
      </c>
      <c r="S10" s="142">
        <f>S7-S8</f>
        <v>369.75</v>
      </c>
    </row>
    <row r="11" spans="1:19" ht="15.75" thickBot="1" x14ac:dyDescent="0.3">
      <c r="A11" s="2"/>
      <c r="C11" s="9" t="s">
        <v>15</v>
      </c>
      <c r="D11" s="11"/>
      <c r="E11" s="11"/>
      <c r="F11" s="11">
        <v>366</v>
      </c>
      <c r="G11" s="69">
        <v>349</v>
      </c>
      <c r="H11" s="69">
        <v>410</v>
      </c>
      <c r="I11" s="69">
        <v>419</v>
      </c>
      <c r="J11" s="104">
        <f t="shared" si="0"/>
        <v>386</v>
      </c>
      <c r="K11" s="105"/>
      <c r="M11" s="13">
        <v>6</v>
      </c>
      <c r="N11" s="106">
        <v>7.3</v>
      </c>
      <c r="O11" s="107"/>
      <c r="P11" s="2"/>
      <c r="R11" s="143" t="s">
        <v>631</v>
      </c>
      <c r="S11" s="144">
        <f>S9/S6</f>
        <v>0.81788524275570906</v>
      </c>
    </row>
    <row r="12" spans="1:19" x14ac:dyDescent="0.25">
      <c r="A12" s="2"/>
      <c r="C12" s="9" t="s">
        <v>16</v>
      </c>
      <c r="D12" s="11"/>
      <c r="E12" s="11"/>
      <c r="F12" s="11">
        <v>225</v>
      </c>
      <c r="G12" s="69">
        <v>222</v>
      </c>
      <c r="H12" s="69">
        <v>280</v>
      </c>
      <c r="I12" s="69">
        <v>278</v>
      </c>
      <c r="J12" s="104">
        <f t="shared" si="0"/>
        <v>251.25</v>
      </c>
      <c r="K12" s="105"/>
      <c r="P12" s="2"/>
      <c r="R12" s="143" t="s">
        <v>632</v>
      </c>
      <c r="S12" s="145">
        <f>S10/S7</f>
        <v>0.60914332784184511</v>
      </c>
    </row>
    <row r="13" spans="1:19" ht="15.75" thickBot="1" x14ac:dyDescent="0.3">
      <c r="A13" s="2"/>
      <c r="C13" s="15" t="s">
        <v>17</v>
      </c>
      <c r="D13" s="16">
        <v>62.12</v>
      </c>
      <c r="E13" s="16">
        <v>7</v>
      </c>
      <c r="F13" s="16">
        <v>221</v>
      </c>
      <c r="G13" s="16">
        <v>218</v>
      </c>
      <c r="H13" s="16">
        <v>285</v>
      </c>
      <c r="I13" s="16">
        <v>282</v>
      </c>
      <c r="J13" s="108">
        <f t="shared" si="0"/>
        <v>251.5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12.11</v>
      </c>
      <c r="E16" s="11">
        <v>10</v>
      </c>
      <c r="F16" s="23">
        <v>1220</v>
      </c>
      <c r="G16" s="17"/>
      <c r="H16" s="24" t="s">
        <v>22</v>
      </c>
      <c r="I16" s="120">
        <v>5.16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66.040000000000006</v>
      </c>
      <c r="E17" s="11"/>
      <c r="F17" s="23">
        <v>215</v>
      </c>
      <c r="G17" s="17"/>
      <c r="H17" s="28" t="s">
        <v>26</v>
      </c>
      <c r="I17" s="122">
        <v>5.05</v>
      </c>
      <c r="J17" s="122"/>
      <c r="K17" s="123"/>
      <c r="M17" s="29">
        <v>6.9</v>
      </c>
      <c r="N17" s="30">
        <v>74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65.63</v>
      </c>
      <c r="E19" s="11"/>
      <c r="F19" s="23">
        <v>212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71.2</v>
      </c>
      <c r="E20" s="11"/>
      <c r="F20" s="23">
        <v>213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76.2</v>
      </c>
      <c r="E21" s="11"/>
      <c r="F21" s="23">
        <v>1828</v>
      </c>
      <c r="G21" s="17"/>
      <c r="H21" s="110"/>
      <c r="I21" s="112"/>
      <c r="J21" s="112"/>
      <c r="K21" s="114" t="e">
        <f>((I21-J21)/I21)</f>
        <v>#DIV/0!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76.8</v>
      </c>
      <c r="E22" s="11">
        <v>6.8</v>
      </c>
      <c r="F22" s="23">
        <v>560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545</v>
      </c>
      <c r="G23" s="17"/>
      <c r="H23" s="110">
        <v>12</v>
      </c>
      <c r="I23" s="112">
        <v>385</v>
      </c>
      <c r="J23" s="112">
        <v>196</v>
      </c>
      <c r="K23" s="114">
        <f>((I23-J23)/I23)</f>
        <v>0.49090909090909091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78.150000000000006</v>
      </c>
      <c r="E24" s="11">
        <v>6.6</v>
      </c>
      <c r="F24" s="23">
        <v>878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0.56894409937888202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859</v>
      </c>
      <c r="G25" s="17"/>
      <c r="M25" s="118" t="s">
        <v>44</v>
      </c>
      <c r="N25" s="119"/>
      <c r="O25" s="40">
        <f>(J10-J11)/J10</f>
        <v>0.36434746809386581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0.34909326424870468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-9.9502487562189048E-4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91.25</v>
      </c>
      <c r="E28" s="36"/>
      <c r="F28" s="37"/>
      <c r="G28" s="49"/>
      <c r="H28" s="50" t="s">
        <v>22</v>
      </c>
      <c r="I28" s="36">
        <v>450</v>
      </c>
      <c r="J28" s="36">
        <v>320</v>
      </c>
      <c r="K28" s="37">
        <f>I28-J28</f>
        <v>130</v>
      </c>
      <c r="M28" s="129" t="s">
        <v>54</v>
      </c>
      <c r="N28" s="130"/>
      <c r="O28" s="51">
        <f>(J9-J13)/J9</f>
        <v>0.8214729370008873</v>
      </c>
      <c r="P28" s="2"/>
    </row>
    <row r="29" spans="1:16" ht="15.75" thickBot="1" x14ac:dyDescent="0.3">
      <c r="A29" s="2"/>
      <c r="B29" s="44"/>
      <c r="C29" s="48" t="s">
        <v>55</v>
      </c>
      <c r="D29" s="36">
        <v>72.7</v>
      </c>
      <c r="E29" s="36">
        <v>68.55</v>
      </c>
      <c r="F29" s="37">
        <v>94.29</v>
      </c>
      <c r="G29" s="52">
        <v>5</v>
      </c>
      <c r="H29" s="29" t="s">
        <v>26</v>
      </c>
      <c r="I29" s="38">
        <v>299</v>
      </c>
      <c r="J29" s="38">
        <v>179</v>
      </c>
      <c r="K29" s="37">
        <f>I29-J29</f>
        <v>120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78.95</v>
      </c>
      <c r="E30" s="36">
        <v>66.989999999999995</v>
      </c>
      <c r="F30" s="37">
        <v>84.85</v>
      </c>
      <c r="P30" s="2"/>
    </row>
    <row r="31" spans="1:16" ht="15" customHeight="1" x14ac:dyDescent="0.25">
      <c r="A31" s="2"/>
      <c r="B31" s="44"/>
      <c r="C31" s="48" t="s">
        <v>57</v>
      </c>
      <c r="D31" s="36">
        <v>75.150000000000006</v>
      </c>
      <c r="E31" s="36">
        <v>54.35</v>
      </c>
      <c r="F31" s="37">
        <v>72.319999999999993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52.8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258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262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259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260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261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263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1755</v>
      </c>
      <c r="G64" s="12"/>
      <c r="H64" s="12"/>
      <c r="I64" s="12"/>
      <c r="J64" s="104">
        <f>AVERAGE(F64:I64)</f>
        <v>1755</v>
      </c>
      <c r="K64" s="105"/>
      <c r="M64" s="8">
        <v>2</v>
      </c>
      <c r="N64" s="102">
        <v>8.6999999999999993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732</v>
      </c>
      <c r="G65" s="12"/>
      <c r="H65" s="12"/>
      <c r="I65" s="12"/>
      <c r="J65" s="104">
        <f t="shared" ref="J65:J70" si="1">AVERAGE(F65:I65)</f>
        <v>732</v>
      </c>
      <c r="K65" s="105"/>
      <c r="M65" s="8">
        <v>3</v>
      </c>
      <c r="N65" s="102">
        <v>7.3</v>
      </c>
      <c r="O65" s="103"/>
      <c r="P65" s="2"/>
    </row>
    <row r="66" spans="1:16" ht="15" customHeight="1" x14ac:dyDescent="0.25">
      <c r="A66" s="2"/>
      <c r="C66" s="9" t="s">
        <v>13</v>
      </c>
      <c r="D66" s="11">
        <v>61.66</v>
      </c>
      <c r="E66" s="11">
        <v>7.7</v>
      </c>
      <c r="F66" s="11">
        <v>1350</v>
      </c>
      <c r="G66" s="11">
        <v>1347</v>
      </c>
      <c r="H66" s="11">
        <v>1177</v>
      </c>
      <c r="I66" s="11">
        <v>1235</v>
      </c>
      <c r="J66" s="104">
        <f t="shared" si="1"/>
        <v>1277.25</v>
      </c>
      <c r="K66" s="105"/>
      <c r="M66" s="8">
        <v>4</v>
      </c>
      <c r="N66" s="102">
        <v>6.7</v>
      </c>
      <c r="O66" s="103"/>
      <c r="P66" s="2"/>
    </row>
    <row r="67" spans="1:16" ht="15" customHeight="1" x14ac:dyDescent="0.25">
      <c r="A67" s="2"/>
      <c r="C67" s="9" t="s">
        <v>14</v>
      </c>
      <c r="D67" s="11">
        <v>57.79</v>
      </c>
      <c r="E67" s="11">
        <v>7.2</v>
      </c>
      <c r="F67" s="11">
        <v>751</v>
      </c>
      <c r="G67" s="11">
        <v>645</v>
      </c>
      <c r="H67" s="11">
        <v>629</v>
      </c>
      <c r="I67" s="11">
        <v>602</v>
      </c>
      <c r="J67" s="104">
        <f t="shared" si="1"/>
        <v>656.75</v>
      </c>
      <c r="K67" s="105"/>
      <c r="M67" s="8">
        <v>5</v>
      </c>
      <c r="N67" s="102">
        <v>8.3000000000000007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438</v>
      </c>
      <c r="G68" s="69">
        <v>429</v>
      </c>
      <c r="H68" s="69">
        <v>427</v>
      </c>
      <c r="I68" s="69">
        <v>415</v>
      </c>
      <c r="J68" s="104">
        <f t="shared" si="1"/>
        <v>427.25</v>
      </c>
      <c r="K68" s="105"/>
      <c r="M68" s="13">
        <v>6</v>
      </c>
      <c r="N68" s="106">
        <v>7.2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226</v>
      </c>
      <c r="G69" s="69">
        <v>224</v>
      </c>
      <c r="H69" s="69">
        <v>232</v>
      </c>
      <c r="I69" s="69">
        <v>239</v>
      </c>
      <c r="J69" s="104">
        <f t="shared" si="1"/>
        <v>230.25</v>
      </c>
      <c r="K69" s="105"/>
      <c r="P69" s="2"/>
    </row>
    <row r="70" spans="1:16" ht="15.75" thickBot="1" x14ac:dyDescent="0.3">
      <c r="A70" s="2"/>
      <c r="C70" s="15" t="s">
        <v>17</v>
      </c>
      <c r="D70" s="16">
        <v>57.2</v>
      </c>
      <c r="E70" s="16">
        <v>7</v>
      </c>
      <c r="F70" s="16">
        <v>238</v>
      </c>
      <c r="G70" s="16">
        <v>232</v>
      </c>
      <c r="H70" s="16">
        <v>239</v>
      </c>
      <c r="I70" s="16">
        <v>245</v>
      </c>
      <c r="J70" s="108">
        <f t="shared" si="1"/>
        <v>238.5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16.670000000000002</v>
      </c>
      <c r="E73" s="11">
        <v>10.4</v>
      </c>
      <c r="F73" s="23">
        <v>982</v>
      </c>
      <c r="G73" s="17"/>
      <c r="H73" s="24" t="s">
        <v>22</v>
      </c>
      <c r="I73" s="120">
        <v>6.22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65.92</v>
      </c>
      <c r="E74" s="11"/>
      <c r="F74" s="23">
        <v>264</v>
      </c>
      <c r="G74" s="17"/>
      <c r="H74" s="28" t="s">
        <v>26</v>
      </c>
      <c r="I74" s="122">
        <v>5.89</v>
      </c>
      <c r="J74" s="122"/>
      <c r="K74" s="123"/>
      <c r="M74" s="29">
        <v>6.9</v>
      </c>
      <c r="N74" s="30">
        <v>96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62.58</v>
      </c>
      <c r="E76" s="11"/>
      <c r="F76" s="23">
        <v>255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71.760000000000005</v>
      </c>
      <c r="E77" s="11"/>
      <c r="F77" s="23">
        <v>256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5.9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77.239999999999995</v>
      </c>
      <c r="E78" s="11"/>
      <c r="F78" s="23">
        <v>1986</v>
      </c>
      <c r="G78" s="17"/>
      <c r="H78" s="110">
        <v>2</v>
      </c>
      <c r="I78" s="112">
        <v>653</v>
      </c>
      <c r="J78" s="112">
        <v>549</v>
      </c>
      <c r="K78" s="114">
        <f>((I78-J78)/I78)</f>
        <v>0.15926493108728942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71.69</v>
      </c>
      <c r="E79" s="11">
        <v>6.9</v>
      </c>
      <c r="F79" s="23">
        <v>496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433</v>
      </c>
      <c r="G80" s="17"/>
      <c r="H80" s="110">
        <v>5</v>
      </c>
      <c r="I80" s="112">
        <v>430</v>
      </c>
      <c r="J80" s="112">
        <v>249</v>
      </c>
      <c r="K80" s="114">
        <f>((I80-J80)/I80)</f>
        <v>0.42093023255813955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74.69</v>
      </c>
      <c r="E81" s="11">
        <v>6.5</v>
      </c>
      <c r="F81" s="23">
        <v>855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0.48580935603836367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841</v>
      </c>
      <c r="G82" s="17"/>
      <c r="M82" s="118" t="s">
        <v>44</v>
      </c>
      <c r="N82" s="119"/>
      <c r="O82" s="40">
        <f>(J67-J68)/J67</f>
        <v>0.34944803958888465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0.46108835576360446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-3.5830618892508145E-2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91.55</v>
      </c>
      <c r="E85" s="36"/>
      <c r="F85" s="37"/>
      <c r="G85" s="49"/>
      <c r="H85" s="50" t="s">
        <v>22</v>
      </c>
      <c r="I85" s="36">
        <v>385</v>
      </c>
      <c r="J85" s="36">
        <v>330</v>
      </c>
      <c r="K85" s="37">
        <f>I85-J85</f>
        <v>55</v>
      </c>
      <c r="M85" s="129" t="s">
        <v>54</v>
      </c>
      <c r="N85" s="130"/>
      <c r="O85" s="51">
        <f>(J66-J70)/J66</f>
        <v>0.81327069876688196</v>
      </c>
      <c r="P85" s="2"/>
    </row>
    <row r="86" spans="1:16" ht="15.75" thickBot="1" x14ac:dyDescent="0.3">
      <c r="A86" s="2"/>
      <c r="B86" s="44"/>
      <c r="C86" s="48" t="s">
        <v>55</v>
      </c>
      <c r="D86" s="36">
        <v>73.45</v>
      </c>
      <c r="E86" s="36">
        <v>69.13</v>
      </c>
      <c r="F86" s="37">
        <v>94.12</v>
      </c>
      <c r="G86" s="52">
        <v>5.3</v>
      </c>
      <c r="H86" s="29" t="s">
        <v>26</v>
      </c>
      <c r="I86" s="38">
        <v>129</v>
      </c>
      <c r="J86" s="38">
        <v>112</v>
      </c>
      <c r="K86" s="37">
        <f>I86-J86</f>
        <v>17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78.150000000000006</v>
      </c>
      <c r="E87" s="36">
        <v>65.86</v>
      </c>
      <c r="F87" s="37">
        <v>84.27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77.5</v>
      </c>
      <c r="E88" s="36">
        <v>54.89</v>
      </c>
      <c r="F88" s="37">
        <v>70.83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52.8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91.75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264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268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265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266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267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 t="s">
        <v>269</v>
      </c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1767</v>
      </c>
      <c r="G119" s="12"/>
      <c r="H119" s="12"/>
      <c r="I119" s="12"/>
      <c r="J119" s="104">
        <f>AVERAGE(F119:I119)</f>
        <v>1767</v>
      </c>
      <c r="K119" s="105"/>
      <c r="M119" s="8">
        <v>2</v>
      </c>
      <c r="N119" s="102">
        <v>8.8000000000000007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739</v>
      </c>
      <c r="G120" s="12"/>
      <c r="H120" s="12"/>
      <c r="I120" s="12"/>
      <c r="J120" s="104">
        <f t="shared" ref="J120:J125" si="2">AVERAGE(F120:I120)</f>
        <v>739</v>
      </c>
      <c r="K120" s="105"/>
      <c r="M120" s="8">
        <v>3</v>
      </c>
      <c r="N120" s="102">
        <v>7.8</v>
      </c>
      <c r="O120" s="103"/>
      <c r="P120" s="2"/>
    </row>
    <row r="121" spans="1:16" x14ac:dyDescent="0.25">
      <c r="A121" s="2"/>
      <c r="C121" s="9" t="s">
        <v>13</v>
      </c>
      <c r="D121" s="11">
        <v>60.01</v>
      </c>
      <c r="E121" s="11">
        <v>8.4</v>
      </c>
      <c r="F121" s="11">
        <v>1249</v>
      </c>
      <c r="G121" s="11">
        <v>1239</v>
      </c>
      <c r="H121" s="11">
        <v>1222</v>
      </c>
      <c r="I121" s="11">
        <v>1179</v>
      </c>
      <c r="J121" s="104">
        <f t="shared" si="2"/>
        <v>1222.25</v>
      </c>
      <c r="K121" s="105"/>
      <c r="M121" s="8">
        <v>4</v>
      </c>
      <c r="N121" s="102">
        <v>7</v>
      </c>
      <c r="O121" s="103"/>
      <c r="P121" s="2"/>
    </row>
    <row r="122" spans="1:16" x14ac:dyDescent="0.25">
      <c r="A122" s="2"/>
      <c r="C122" s="9" t="s">
        <v>14</v>
      </c>
      <c r="D122" s="11">
        <v>58.09</v>
      </c>
      <c r="E122" s="11">
        <v>7.4</v>
      </c>
      <c r="F122" s="11">
        <v>569</v>
      </c>
      <c r="G122" s="11">
        <v>561</v>
      </c>
      <c r="H122" s="11">
        <v>555</v>
      </c>
      <c r="I122" s="11">
        <v>543</v>
      </c>
      <c r="J122" s="104">
        <f t="shared" si="2"/>
        <v>557</v>
      </c>
      <c r="K122" s="105"/>
      <c r="M122" s="8">
        <v>5</v>
      </c>
      <c r="N122" s="102">
        <v>8.6999999999999993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379</v>
      </c>
      <c r="G123" s="69">
        <v>381</v>
      </c>
      <c r="H123" s="69">
        <v>368</v>
      </c>
      <c r="I123" s="69">
        <v>370</v>
      </c>
      <c r="J123" s="104">
        <f t="shared" si="2"/>
        <v>374.5</v>
      </c>
      <c r="K123" s="105"/>
      <c r="M123" s="13">
        <v>6</v>
      </c>
      <c r="N123" s="106">
        <v>7.6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229</v>
      </c>
      <c r="G124" s="69">
        <v>222</v>
      </c>
      <c r="H124" s="69">
        <v>200</v>
      </c>
      <c r="I124" s="69">
        <v>180</v>
      </c>
      <c r="J124" s="104">
        <f t="shared" si="2"/>
        <v>207.75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58.17</v>
      </c>
      <c r="E125" s="16">
        <v>7</v>
      </c>
      <c r="F125" s="16">
        <v>247</v>
      </c>
      <c r="G125" s="16">
        <v>237</v>
      </c>
      <c r="H125" s="16">
        <v>211</v>
      </c>
      <c r="I125" s="16">
        <v>192</v>
      </c>
      <c r="J125" s="108">
        <f t="shared" si="2"/>
        <v>221.75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18.420000000000002</v>
      </c>
      <c r="E128" s="11">
        <v>10.7</v>
      </c>
      <c r="F128" s="23">
        <v>1209</v>
      </c>
      <c r="G128" s="17"/>
      <c r="H128" s="24" t="s">
        <v>22</v>
      </c>
      <c r="I128" s="120">
        <v>5.6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68.81</v>
      </c>
      <c r="E129" s="11"/>
      <c r="F129" s="23">
        <v>241</v>
      </c>
      <c r="G129" s="17"/>
      <c r="H129" s="28" t="s">
        <v>26</v>
      </c>
      <c r="I129" s="122">
        <v>5.15</v>
      </c>
      <c r="J129" s="122"/>
      <c r="K129" s="123"/>
      <c r="M129" s="29">
        <v>6.9</v>
      </c>
      <c r="N129" s="30">
        <v>81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62.92</v>
      </c>
      <c r="E131" s="11"/>
      <c r="F131" s="23">
        <v>222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70.09</v>
      </c>
      <c r="E132" s="11"/>
      <c r="F132" s="23">
        <v>209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5.0999999999999996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76.040000000000006</v>
      </c>
      <c r="E133" s="11"/>
      <c r="F133" s="23">
        <v>1887</v>
      </c>
      <c r="G133" s="17"/>
      <c r="H133" s="110">
        <v>3</v>
      </c>
      <c r="I133" s="112">
        <v>548</v>
      </c>
      <c r="J133" s="112">
        <v>401</v>
      </c>
      <c r="K133" s="114">
        <f>((I133-J133)/I133)</f>
        <v>0.26824817518248173</v>
      </c>
      <c r="M133" s="13">
        <v>2</v>
      </c>
      <c r="N133" s="38">
        <v>5.3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76.66</v>
      </c>
      <c r="E134" s="11">
        <v>6.6</v>
      </c>
      <c r="F134" s="23">
        <v>609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587</v>
      </c>
      <c r="G135" s="17"/>
      <c r="H135" s="110">
        <v>9</v>
      </c>
      <c r="I135" s="112">
        <v>533</v>
      </c>
      <c r="J135" s="112">
        <v>120</v>
      </c>
      <c r="K135" s="114">
        <f>((I135-J135)/I135)</f>
        <v>0.77485928705440899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79.069999999999993</v>
      </c>
      <c r="E136" s="11">
        <v>6.4</v>
      </c>
      <c r="F136" s="23">
        <v>988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0.54428308447535279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967</v>
      </c>
      <c r="G137" s="17"/>
      <c r="M137" s="118" t="s">
        <v>44</v>
      </c>
      <c r="N137" s="119"/>
      <c r="O137" s="40">
        <f>(J122-J123)/J122</f>
        <v>0.32764811490125673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0.44526034712950602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-6.7388688327316482E-2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90.91</v>
      </c>
      <c r="E140" s="36"/>
      <c r="F140" s="37"/>
      <c r="G140" s="49"/>
      <c r="H140" s="50" t="s">
        <v>22</v>
      </c>
      <c r="I140" s="36">
        <v>691</v>
      </c>
      <c r="J140" s="36">
        <v>622</v>
      </c>
      <c r="K140" s="37">
        <f>I140-J140</f>
        <v>69</v>
      </c>
      <c r="M140" s="129" t="s">
        <v>54</v>
      </c>
      <c r="N140" s="130"/>
      <c r="O140" s="51">
        <f>(J121-J125)/J121</f>
        <v>0.81857230517488244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73.349999999999994</v>
      </c>
      <c r="E141" s="36">
        <v>68.89</v>
      </c>
      <c r="F141" s="37">
        <v>93.92</v>
      </c>
      <c r="G141" s="52">
        <v>5.4</v>
      </c>
      <c r="H141" s="29" t="s">
        <v>26</v>
      </c>
      <c r="I141" s="38">
        <v>275</v>
      </c>
      <c r="J141" s="38">
        <v>259</v>
      </c>
      <c r="K141" s="37">
        <f>I141-J141</f>
        <v>16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78.05</v>
      </c>
      <c r="E142" s="36">
        <v>65.94</v>
      </c>
      <c r="F142" s="37">
        <v>84.49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71.55</v>
      </c>
      <c r="E143" s="36">
        <v>51.55</v>
      </c>
      <c r="F143" s="37">
        <v>72.06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56.01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90.96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270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272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273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274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271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C16B-FE79-407A-ADD1-C6F5AB86F793}">
  <sheetPr codeName="Sheet27"/>
  <dimension ref="A1:S171"/>
  <sheetViews>
    <sheetView zoomScale="80" zoomScaleNormal="80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1167.4166666666667</v>
      </c>
    </row>
    <row r="7" spans="1:19" x14ac:dyDescent="0.25">
      <c r="A7" s="2"/>
      <c r="C7" s="9" t="s">
        <v>11</v>
      </c>
      <c r="D7" s="10"/>
      <c r="E7" s="10"/>
      <c r="F7" s="11">
        <v>1754</v>
      </c>
      <c r="G7" s="12"/>
      <c r="H7" s="12"/>
      <c r="I7" s="12"/>
      <c r="J7" s="104">
        <f>AVERAGE(F7:I7)</f>
        <v>1754</v>
      </c>
      <c r="K7" s="105"/>
      <c r="M7" s="8">
        <v>2</v>
      </c>
      <c r="N7" s="102">
        <v>8.6999999999999993</v>
      </c>
      <c r="O7" s="103"/>
      <c r="P7" s="2"/>
      <c r="R7" s="60" t="s">
        <v>22</v>
      </c>
      <c r="S7" s="138">
        <f>AVERAGE(J10,J67,J122)</f>
        <v>537.75</v>
      </c>
    </row>
    <row r="8" spans="1:19" x14ac:dyDescent="0.25">
      <c r="A8" s="2"/>
      <c r="C8" s="9" t="s">
        <v>12</v>
      </c>
      <c r="D8" s="10"/>
      <c r="E8" s="10"/>
      <c r="F8" s="11">
        <v>727</v>
      </c>
      <c r="G8" s="12"/>
      <c r="H8" s="12"/>
      <c r="I8" s="12"/>
      <c r="J8" s="104">
        <f t="shared" ref="J8:J13" si="0">AVERAGE(F8:I8)</f>
        <v>727</v>
      </c>
      <c r="K8" s="105"/>
      <c r="M8" s="8">
        <v>3</v>
      </c>
      <c r="N8" s="102">
        <v>7.7</v>
      </c>
      <c r="O8" s="103"/>
      <c r="P8" s="2"/>
      <c r="R8" s="60" t="s">
        <v>26</v>
      </c>
      <c r="S8" s="139">
        <f>AVERAGE(J13,J70,J125)</f>
        <v>174.16666666666666</v>
      </c>
    </row>
    <row r="9" spans="1:19" x14ac:dyDescent="0.25">
      <c r="A9" s="2"/>
      <c r="C9" s="9" t="s">
        <v>13</v>
      </c>
      <c r="D9" s="11">
        <v>63.58</v>
      </c>
      <c r="E9" s="11">
        <v>7.8</v>
      </c>
      <c r="F9" s="11">
        <v>1160</v>
      </c>
      <c r="G9" s="11">
        <v>1227</v>
      </c>
      <c r="H9" s="11">
        <v>1191</v>
      </c>
      <c r="I9" s="11">
        <v>1156</v>
      </c>
      <c r="J9" s="104">
        <f t="shared" si="0"/>
        <v>1183.5</v>
      </c>
      <c r="K9" s="105"/>
      <c r="M9" s="8">
        <v>4</v>
      </c>
      <c r="N9" s="102">
        <v>7.1</v>
      </c>
      <c r="O9" s="103"/>
      <c r="P9" s="2"/>
      <c r="R9" s="140" t="s">
        <v>629</v>
      </c>
      <c r="S9" s="141">
        <f>S6-S8</f>
        <v>993.25000000000011</v>
      </c>
    </row>
    <row r="10" spans="1:19" x14ac:dyDescent="0.25">
      <c r="A10" s="2"/>
      <c r="C10" s="9" t="s">
        <v>14</v>
      </c>
      <c r="D10" s="11">
        <v>60.03</v>
      </c>
      <c r="E10" s="11">
        <v>7.3</v>
      </c>
      <c r="F10" s="11">
        <v>483</v>
      </c>
      <c r="G10" s="11">
        <v>462</v>
      </c>
      <c r="H10" s="11">
        <v>526</v>
      </c>
      <c r="I10" s="11">
        <v>533</v>
      </c>
      <c r="J10" s="104">
        <f t="shared" si="0"/>
        <v>501</v>
      </c>
      <c r="K10" s="105"/>
      <c r="M10" s="8">
        <v>5</v>
      </c>
      <c r="N10" s="102">
        <v>8.6</v>
      </c>
      <c r="O10" s="103"/>
      <c r="P10" s="2"/>
      <c r="R10" s="140" t="s">
        <v>630</v>
      </c>
      <c r="S10" s="142">
        <f>S7-S8</f>
        <v>363.58333333333337</v>
      </c>
    </row>
    <row r="11" spans="1:19" ht="15.75" thickBot="1" x14ac:dyDescent="0.3">
      <c r="A11" s="2"/>
      <c r="C11" s="9" t="s">
        <v>15</v>
      </c>
      <c r="D11" s="11"/>
      <c r="E11" s="11"/>
      <c r="F11" s="11">
        <v>325</v>
      </c>
      <c r="G11" s="69">
        <v>320</v>
      </c>
      <c r="H11" s="69">
        <v>331</v>
      </c>
      <c r="I11" s="69">
        <v>351</v>
      </c>
      <c r="J11" s="104">
        <f t="shared" si="0"/>
        <v>331.75</v>
      </c>
      <c r="K11" s="105"/>
      <c r="M11" s="13">
        <v>6</v>
      </c>
      <c r="N11" s="106">
        <v>7.6</v>
      </c>
      <c r="O11" s="107"/>
      <c r="P11" s="2"/>
      <c r="R11" s="143" t="s">
        <v>631</v>
      </c>
      <c r="S11" s="144">
        <f>S9/S6</f>
        <v>0.85081019344706976</v>
      </c>
    </row>
    <row r="12" spans="1:19" x14ac:dyDescent="0.25">
      <c r="A12" s="2"/>
      <c r="C12" s="9" t="s">
        <v>16</v>
      </c>
      <c r="D12" s="11"/>
      <c r="E12" s="11"/>
      <c r="F12" s="11">
        <v>180</v>
      </c>
      <c r="G12" s="69">
        <v>185</v>
      </c>
      <c r="H12" s="69">
        <v>176</v>
      </c>
      <c r="I12" s="69">
        <v>158</v>
      </c>
      <c r="J12" s="104">
        <f t="shared" si="0"/>
        <v>174.75</v>
      </c>
      <c r="K12" s="105"/>
      <c r="P12" s="2"/>
      <c r="R12" s="143" t="s">
        <v>632</v>
      </c>
      <c r="S12" s="145">
        <f>S10/S7</f>
        <v>0.6761196342786302</v>
      </c>
    </row>
    <row r="13" spans="1:19" ht="15.75" thickBot="1" x14ac:dyDescent="0.3">
      <c r="A13" s="2"/>
      <c r="C13" s="15" t="s">
        <v>17</v>
      </c>
      <c r="D13" s="16">
        <v>59.71</v>
      </c>
      <c r="E13" s="16">
        <v>7.3</v>
      </c>
      <c r="F13" s="16">
        <v>177</v>
      </c>
      <c r="G13" s="16">
        <v>181</v>
      </c>
      <c r="H13" s="16">
        <v>174</v>
      </c>
      <c r="I13" s="16">
        <v>156</v>
      </c>
      <c r="J13" s="108">
        <f t="shared" si="0"/>
        <v>172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1072</v>
      </c>
      <c r="E16" s="11">
        <v>9</v>
      </c>
      <c r="F16" s="23">
        <v>1046</v>
      </c>
      <c r="G16" s="17"/>
      <c r="H16" s="24" t="s">
        <v>22</v>
      </c>
      <c r="I16" s="120">
        <v>4.66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65.349999999999994</v>
      </c>
      <c r="E17" s="11"/>
      <c r="F17" s="23">
        <v>188</v>
      </c>
      <c r="G17" s="17"/>
      <c r="H17" s="28" t="s">
        <v>26</v>
      </c>
      <c r="I17" s="122">
        <v>4.1500000000000004</v>
      </c>
      <c r="J17" s="122"/>
      <c r="K17" s="123"/>
      <c r="M17" s="29">
        <v>6.7</v>
      </c>
      <c r="N17" s="30">
        <v>78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66.58</v>
      </c>
      <c r="E19" s="11"/>
      <c r="F19" s="23">
        <v>185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70.44</v>
      </c>
      <c r="E20" s="11"/>
      <c r="F20" s="23">
        <v>183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71.91</v>
      </c>
      <c r="E21" s="11"/>
      <c r="F21" s="23">
        <v>1704</v>
      </c>
      <c r="G21" s="17"/>
      <c r="H21" s="110">
        <v>6</v>
      </c>
      <c r="I21" s="112">
        <v>351</v>
      </c>
      <c r="J21" s="112">
        <v>129</v>
      </c>
      <c r="K21" s="114">
        <f>((I21-J21)/I21)</f>
        <v>0.63247863247863245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75.45</v>
      </c>
      <c r="E22" s="11">
        <v>6.5</v>
      </c>
      <c r="F22" s="23">
        <v>575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544</v>
      </c>
      <c r="G23" s="17"/>
      <c r="H23" s="110"/>
      <c r="I23" s="112"/>
      <c r="J23" s="112"/>
      <c r="K23" s="114" t="e">
        <f>((I23-J23)/I23)</f>
        <v>#DIV/0!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77.81</v>
      </c>
      <c r="E24" s="11">
        <v>6.2</v>
      </c>
      <c r="F24" s="23">
        <v>945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0.57667934093789608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921</v>
      </c>
      <c r="G25" s="17"/>
      <c r="M25" s="118" t="s">
        <v>44</v>
      </c>
      <c r="N25" s="119"/>
      <c r="O25" s="40">
        <f>(J10-J11)/J10</f>
        <v>0.33782435129740518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0.47324792765636775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1.5736766809728183E-2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91.26</v>
      </c>
      <c r="E28" s="36"/>
      <c r="F28" s="37"/>
      <c r="G28" s="49"/>
      <c r="H28" s="50" t="s">
        <v>96</v>
      </c>
      <c r="I28" s="36">
        <v>490</v>
      </c>
      <c r="J28" s="36">
        <v>442</v>
      </c>
      <c r="K28" s="37">
        <f>I28-J28</f>
        <v>48</v>
      </c>
      <c r="M28" s="129" t="s">
        <v>54</v>
      </c>
      <c r="N28" s="130"/>
      <c r="O28" s="51">
        <f>(J9-J13)/J9</f>
        <v>0.85466835656949725</v>
      </c>
      <c r="P28" s="2"/>
    </row>
    <row r="29" spans="1:16" ht="15.75" thickBot="1" x14ac:dyDescent="0.3">
      <c r="A29" s="2"/>
      <c r="B29" s="44"/>
      <c r="C29" s="48" t="s">
        <v>55</v>
      </c>
      <c r="D29" s="36">
        <v>72.650000000000006</v>
      </c>
      <c r="E29" s="36">
        <v>68.900000000000006</v>
      </c>
      <c r="F29" s="37">
        <v>94.84</v>
      </c>
      <c r="G29" s="52">
        <v>5.0999999999999996</v>
      </c>
      <c r="H29" s="29" t="s">
        <v>97</v>
      </c>
      <c r="I29" s="38">
        <v>184</v>
      </c>
      <c r="J29" s="38">
        <v>158</v>
      </c>
      <c r="K29" s="37">
        <f>I29-J29</f>
        <v>26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80.900000000000006</v>
      </c>
      <c r="E30" s="36">
        <v>65.48</v>
      </c>
      <c r="F30" s="37">
        <v>80.95</v>
      </c>
      <c r="P30" s="2"/>
    </row>
    <row r="31" spans="1:16" ht="15" customHeight="1" x14ac:dyDescent="0.25">
      <c r="A31" s="2"/>
      <c r="B31" s="44"/>
      <c r="C31" s="48" t="s">
        <v>57</v>
      </c>
      <c r="D31" s="36">
        <v>77</v>
      </c>
      <c r="E31" s="36">
        <v>53.69</v>
      </c>
      <c r="F31" s="37">
        <v>69.73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53.65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91.48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275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276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277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278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279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280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1855</v>
      </c>
      <c r="G64" s="12"/>
      <c r="H64" s="12"/>
      <c r="I64" s="12"/>
      <c r="J64" s="104">
        <f>AVERAGE(F64:I64)</f>
        <v>1855</v>
      </c>
      <c r="K64" s="105"/>
      <c r="M64" s="8">
        <v>2</v>
      </c>
      <c r="N64" s="102">
        <v>8.6999999999999993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756</v>
      </c>
      <c r="G65" s="12"/>
      <c r="H65" s="12"/>
      <c r="I65" s="12"/>
      <c r="J65" s="104">
        <f t="shared" ref="J65:J70" si="1">AVERAGE(F65:I65)</f>
        <v>756</v>
      </c>
      <c r="K65" s="105"/>
      <c r="M65" s="8">
        <v>3</v>
      </c>
      <c r="N65" s="102">
        <v>7.3</v>
      </c>
      <c r="O65" s="103"/>
      <c r="P65" s="2"/>
    </row>
    <row r="66" spans="1:16" ht="15" customHeight="1" x14ac:dyDescent="0.25">
      <c r="A66" s="2"/>
      <c r="C66" s="9" t="s">
        <v>13</v>
      </c>
      <c r="D66" s="11">
        <v>63.9</v>
      </c>
      <c r="E66" s="11">
        <v>8.1999999999999993</v>
      </c>
      <c r="F66" s="11">
        <v>1245</v>
      </c>
      <c r="G66" s="11">
        <v>1202</v>
      </c>
      <c r="H66" s="11">
        <v>1174</v>
      </c>
      <c r="I66" s="11">
        <v>1225</v>
      </c>
      <c r="J66" s="104">
        <f t="shared" si="1"/>
        <v>1211.5</v>
      </c>
      <c r="K66" s="105"/>
      <c r="M66" s="8">
        <v>4</v>
      </c>
      <c r="N66" s="102">
        <v>6.7</v>
      </c>
      <c r="O66" s="103"/>
      <c r="P66" s="2"/>
    </row>
    <row r="67" spans="1:16" ht="15" customHeight="1" x14ac:dyDescent="0.25">
      <c r="A67" s="2"/>
      <c r="C67" s="9" t="s">
        <v>14</v>
      </c>
      <c r="D67" s="11">
        <v>61.52</v>
      </c>
      <c r="E67" s="11">
        <v>7.3</v>
      </c>
      <c r="F67" s="11">
        <v>512</v>
      </c>
      <c r="G67" s="11">
        <v>517</v>
      </c>
      <c r="H67" s="11">
        <v>508</v>
      </c>
      <c r="I67" s="11">
        <v>502</v>
      </c>
      <c r="J67" s="104">
        <f t="shared" si="1"/>
        <v>509.75</v>
      </c>
      <c r="K67" s="105"/>
      <c r="M67" s="8">
        <v>5</v>
      </c>
      <c r="N67" s="102">
        <v>8.3000000000000007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369</v>
      </c>
      <c r="G68" s="69">
        <v>361</v>
      </c>
      <c r="H68" s="69">
        <v>352</v>
      </c>
      <c r="I68" s="69">
        <v>339</v>
      </c>
      <c r="J68" s="104">
        <f t="shared" si="1"/>
        <v>355.25</v>
      </c>
      <c r="K68" s="105"/>
      <c r="M68" s="13">
        <v>6</v>
      </c>
      <c r="N68" s="106">
        <v>7.2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156</v>
      </c>
      <c r="G69" s="69">
        <v>160</v>
      </c>
      <c r="H69" s="69">
        <v>165</v>
      </c>
      <c r="I69" s="69">
        <v>156</v>
      </c>
      <c r="J69" s="104">
        <f t="shared" si="1"/>
        <v>159.25</v>
      </c>
      <c r="K69" s="105"/>
      <c r="P69" s="2"/>
    </row>
    <row r="70" spans="1:16" ht="15.75" thickBot="1" x14ac:dyDescent="0.3">
      <c r="A70" s="2"/>
      <c r="C70" s="15" t="s">
        <v>17</v>
      </c>
      <c r="D70" s="16">
        <v>60.95</v>
      </c>
      <c r="E70" s="16">
        <v>7</v>
      </c>
      <c r="F70" s="16">
        <v>158</v>
      </c>
      <c r="G70" s="16">
        <v>162</v>
      </c>
      <c r="H70" s="16">
        <v>170</v>
      </c>
      <c r="I70" s="16">
        <v>161</v>
      </c>
      <c r="J70" s="108">
        <f t="shared" si="1"/>
        <v>162.75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11.39</v>
      </c>
      <c r="E73" s="11">
        <v>10.4</v>
      </c>
      <c r="F73" s="23">
        <v>866</v>
      </c>
      <c r="G73" s="17"/>
      <c r="H73" s="24" t="s">
        <v>22</v>
      </c>
      <c r="I73" s="120">
        <v>5.1100000000000003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67.06</v>
      </c>
      <c r="E74" s="11"/>
      <c r="F74" s="23">
        <v>157</v>
      </c>
      <c r="G74" s="17"/>
      <c r="H74" s="28" t="s">
        <v>26</v>
      </c>
      <c r="I74" s="122">
        <v>4.82</v>
      </c>
      <c r="J74" s="122"/>
      <c r="K74" s="123"/>
      <c r="M74" s="29">
        <v>6.9</v>
      </c>
      <c r="N74" s="30">
        <v>92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64.760000000000005</v>
      </c>
      <c r="E76" s="11"/>
      <c r="F76" s="23">
        <v>155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72.36</v>
      </c>
      <c r="E77" s="11"/>
      <c r="F77" s="23">
        <v>158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5.9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78.67</v>
      </c>
      <c r="E78" s="11"/>
      <c r="F78" s="23">
        <v>1646</v>
      </c>
      <c r="G78" s="17"/>
      <c r="H78" s="110">
        <v>13</v>
      </c>
      <c r="I78" s="112">
        <v>337</v>
      </c>
      <c r="J78" s="112">
        <v>157</v>
      </c>
      <c r="K78" s="114">
        <f>((I78-J78)/I78)</f>
        <v>0.53412462908011871</v>
      </c>
      <c r="M78" s="13">
        <v>2</v>
      </c>
      <c r="N78" s="38">
        <v>5.9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77.55</v>
      </c>
      <c r="E79" s="11">
        <v>6.9</v>
      </c>
      <c r="F79" s="23">
        <v>522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491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77.790000000000006</v>
      </c>
      <c r="E81" s="11">
        <v>6.4</v>
      </c>
      <c r="F81" s="23">
        <v>972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0.57924061081304168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988</v>
      </c>
      <c r="G82" s="17"/>
      <c r="M82" s="118" t="s">
        <v>44</v>
      </c>
      <c r="N82" s="119"/>
      <c r="O82" s="40">
        <f>(J67-J68)/J67</f>
        <v>0.3030897498773909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0.55172413793103448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-2.197802197802198E-2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91.5</v>
      </c>
      <c r="E85" s="36"/>
      <c r="F85" s="37"/>
      <c r="G85" s="49"/>
      <c r="H85" s="50" t="s">
        <v>22</v>
      </c>
      <c r="I85" s="36">
        <v>296</v>
      </c>
      <c r="J85" s="36">
        <v>251</v>
      </c>
      <c r="K85" s="37">
        <f>I85-J85</f>
        <v>45</v>
      </c>
      <c r="M85" s="129" t="s">
        <v>54</v>
      </c>
      <c r="N85" s="130"/>
      <c r="O85" s="51">
        <f>(J66-J70)/J66</f>
        <v>0.86566240198101529</v>
      </c>
      <c r="P85" s="2"/>
    </row>
    <row r="86" spans="1:16" ht="15.75" thickBot="1" x14ac:dyDescent="0.3">
      <c r="A86" s="2"/>
      <c r="B86" s="44"/>
      <c r="C86" s="48" t="s">
        <v>55</v>
      </c>
      <c r="D86" s="36">
        <v>73.099999999999994</v>
      </c>
      <c r="E86" s="36">
        <v>68.83</v>
      </c>
      <c r="F86" s="37">
        <v>94.16</v>
      </c>
      <c r="G86" s="52">
        <v>5.3</v>
      </c>
      <c r="H86" s="29" t="s">
        <v>26</v>
      </c>
      <c r="I86" s="38">
        <v>178</v>
      </c>
      <c r="J86" s="38">
        <v>166</v>
      </c>
      <c r="K86" s="37">
        <f>I86-J86</f>
        <v>12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77.95</v>
      </c>
      <c r="E87" s="36">
        <v>63.95</v>
      </c>
      <c r="F87" s="37">
        <v>82.04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77.25</v>
      </c>
      <c r="E88" s="36">
        <v>54.64</v>
      </c>
      <c r="F88" s="37">
        <v>70.73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53.15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281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282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283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284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285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 t="s">
        <v>286</v>
      </c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1776</v>
      </c>
      <c r="G119" s="12"/>
      <c r="H119" s="12"/>
      <c r="I119" s="12"/>
      <c r="J119" s="104">
        <f>AVERAGE(F119:I119)</f>
        <v>1776</v>
      </c>
      <c r="K119" s="105"/>
      <c r="M119" s="8">
        <v>2</v>
      </c>
      <c r="N119" s="102">
        <v>8.8000000000000007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742</v>
      </c>
      <c r="G120" s="12"/>
      <c r="H120" s="12"/>
      <c r="I120" s="12"/>
      <c r="J120" s="104">
        <f t="shared" ref="J120:J125" si="2">AVERAGE(F120:I120)</f>
        <v>742</v>
      </c>
      <c r="K120" s="105"/>
      <c r="M120" s="8">
        <v>3</v>
      </c>
      <c r="N120" s="102">
        <v>7.6</v>
      </c>
      <c r="O120" s="103"/>
      <c r="P120" s="2"/>
    </row>
    <row r="121" spans="1:16" x14ac:dyDescent="0.25">
      <c r="A121" s="2"/>
      <c r="C121" s="9" t="s">
        <v>13</v>
      </c>
      <c r="D121" s="11">
        <v>64.41</v>
      </c>
      <c r="E121" s="11">
        <v>6.9</v>
      </c>
      <c r="F121" s="11">
        <v>1089</v>
      </c>
      <c r="G121" s="11">
        <v>1077</v>
      </c>
      <c r="H121" s="11">
        <v>1084</v>
      </c>
      <c r="I121" s="11">
        <v>1179</v>
      </c>
      <c r="J121" s="104">
        <f t="shared" si="2"/>
        <v>1107.25</v>
      </c>
      <c r="K121" s="105"/>
      <c r="M121" s="8">
        <v>4</v>
      </c>
      <c r="N121" s="102">
        <v>6.9</v>
      </c>
      <c r="O121" s="103"/>
      <c r="P121" s="2"/>
    </row>
    <row r="122" spans="1:16" x14ac:dyDescent="0.25">
      <c r="A122" s="2"/>
      <c r="C122" s="9" t="s">
        <v>14</v>
      </c>
      <c r="D122" s="11">
        <v>61.27</v>
      </c>
      <c r="E122" s="11">
        <v>7.1</v>
      </c>
      <c r="F122" s="11">
        <v>601</v>
      </c>
      <c r="G122" s="11">
        <v>594</v>
      </c>
      <c r="H122" s="11">
        <v>599</v>
      </c>
      <c r="I122" s="11">
        <v>616</v>
      </c>
      <c r="J122" s="104">
        <f t="shared" si="2"/>
        <v>602.5</v>
      </c>
      <c r="K122" s="105"/>
      <c r="M122" s="8">
        <v>5</v>
      </c>
      <c r="N122" s="102">
        <v>8.9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388</v>
      </c>
      <c r="G123" s="69">
        <v>391</v>
      </c>
      <c r="H123" s="69">
        <v>401</v>
      </c>
      <c r="I123" s="69">
        <v>412</v>
      </c>
      <c r="J123" s="104">
        <f t="shared" si="2"/>
        <v>398</v>
      </c>
      <c r="K123" s="105"/>
      <c r="M123" s="13">
        <v>6</v>
      </c>
      <c r="N123" s="106">
        <v>7.3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188</v>
      </c>
      <c r="G124" s="69">
        <v>189</v>
      </c>
      <c r="H124" s="69">
        <v>187</v>
      </c>
      <c r="I124" s="69">
        <v>190</v>
      </c>
      <c r="J124" s="104">
        <f t="shared" si="2"/>
        <v>188.5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61.14</v>
      </c>
      <c r="E125" s="16">
        <v>7</v>
      </c>
      <c r="F125" s="16">
        <v>172</v>
      </c>
      <c r="G125" s="16">
        <v>181</v>
      </c>
      <c r="H125" s="16">
        <v>193</v>
      </c>
      <c r="I125" s="16">
        <v>205</v>
      </c>
      <c r="J125" s="108">
        <f t="shared" si="2"/>
        <v>187.75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16.62</v>
      </c>
      <c r="E128" s="11">
        <v>10.4</v>
      </c>
      <c r="F128" s="23">
        <v>1446</v>
      </c>
      <c r="G128" s="17"/>
      <c r="H128" s="24" t="s">
        <v>22</v>
      </c>
      <c r="I128" s="120">
        <v>5.27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68.08</v>
      </c>
      <c r="E129" s="11"/>
      <c r="F129" s="23">
        <v>144</v>
      </c>
      <c r="G129" s="17"/>
      <c r="H129" s="28" t="s">
        <v>26</v>
      </c>
      <c r="I129" s="122">
        <v>4.59</v>
      </c>
      <c r="J129" s="122"/>
      <c r="K129" s="123"/>
      <c r="M129" s="29">
        <v>6.8</v>
      </c>
      <c r="N129" s="30">
        <v>75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64.61</v>
      </c>
      <c r="E131" s="11"/>
      <c r="F131" s="23">
        <v>151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70.180000000000007</v>
      </c>
      <c r="E132" s="11"/>
      <c r="F132" s="23">
        <v>169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5.4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74.760000000000005</v>
      </c>
      <c r="E133" s="11"/>
      <c r="F133" s="23">
        <v>1791</v>
      </c>
      <c r="G133" s="17"/>
      <c r="H133" s="110">
        <v>1</v>
      </c>
      <c r="I133" s="112">
        <v>486</v>
      </c>
      <c r="J133" s="112">
        <v>402</v>
      </c>
      <c r="K133" s="114">
        <f>((I133-J133)/I133)</f>
        <v>0.1728395061728395</v>
      </c>
      <c r="M133" s="13">
        <v>2</v>
      </c>
      <c r="N133" s="38">
        <v>5.0999999999999996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75.56</v>
      </c>
      <c r="E134" s="11">
        <v>6.7</v>
      </c>
      <c r="F134" s="23">
        <v>449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431</v>
      </c>
      <c r="G135" s="17"/>
      <c r="H135" s="110">
        <v>10</v>
      </c>
      <c r="I135" s="112">
        <v>498</v>
      </c>
      <c r="J135" s="112">
        <v>302</v>
      </c>
      <c r="K135" s="114">
        <f>((I135-J135)/I135)</f>
        <v>0.39357429718875503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78.19</v>
      </c>
      <c r="E136" s="11">
        <v>6.4</v>
      </c>
      <c r="F136" s="23">
        <v>777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0.45585911040867011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755</v>
      </c>
      <c r="G137" s="17"/>
      <c r="M137" s="118" t="s">
        <v>44</v>
      </c>
      <c r="N137" s="119"/>
      <c r="O137" s="40">
        <f>(J122-J123)/J122</f>
        <v>0.33941908713692948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0.52638190954773867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3.9787798408488064E-3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91.13</v>
      </c>
      <c r="E140" s="36"/>
      <c r="F140" s="37"/>
      <c r="G140" s="49"/>
      <c r="H140" s="50" t="s">
        <v>22</v>
      </c>
      <c r="I140" s="36">
        <v>808</v>
      </c>
      <c r="J140" s="36">
        <v>744</v>
      </c>
      <c r="K140" s="37">
        <f>I140-J140</f>
        <v>64</v>
      </c>
      <c r="M140" s="129" t="s">
        <v>54</v>
      </c>
      <c r="N140" s="130"/>
      <c r="O140" s="51">
        <f>(J121-J125)/J121</f>
        <v>0.83043576428087607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73.05</v>
      </c>
      <c r="E141" s="36">
        <v>68.69</v>
      </c>
      <c r="F141" s="37">
        <v>94.04</v>
      </c>
      <c r="G141" s="52">
        <v>5.3</v>
      </c>
      <c r="H141" s="29" t="s">
        <v>26</v>
      </c>
      <c r="I141" s="38">
        <v>198</v>
      </c>
      <c r="J141" s="38">
        <v>183</v>
      </c>
      <c r="K141" s="37">
        <f>I141-J141</f>
        <v>15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77.75</v>
      </c>
      <c r="E142" s="36">
        <v>65.37</v>
      </c>
      <c r="F142" s="37">
        <v>84.08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71.05</v>
      </c>
      <c r="E143" s="36">
        <v>50.28</v>
      </c>
      <c r="F143" s="37">
        <v>70.77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55.77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90.71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287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289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288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291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290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CA2A-1588-45E6-A300-2CAB1F03CE51}">
  <sheetPr codeName="Sheet28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1183.9166666666667</v>
      </c>
    </row>
    <row r="7" spans="1:19" x14ac:dyDescent="0.25">
      <c r="A7" s="2"/>
      <c r="C7" s="9" t="s">
        <v>11</v>
      </c>
      <c r="D7" s="10"/>
      <c r="E7" s="10"/>
      <c r="F7" s="11">
        <v>1766</v>
      </c>
      <c r="G7" s="12"/>
      <c r="H7" s="12"/>
      <c r="I7" s="12"/>
      <c r="J7" s="104">
        <f>AVERAGE(F7:I7)</f>
        <v>1766</v>
      </c>
      <c r="K7" s="105"/>
      <c r="M7" s="8">
        <v>2</v>
      </c>
      <c r="N7" s="102">
        <v>8.9</v>
      </c>
      <c r="O7" s="103"/>
      <c r="P7" s="2"/>
      <c r="R7" s="60" t="s">
        <v>22</v>
      </c>
      <c r="S7" s="138">
        <f>AVERAGE(J10,J67,J122)</f>
        <v>543.5</v>
      </c>
    </row>
    <row r="8" spans="1:19" x14ac:dyDescent="0.25">
      <c r="A8" s="2"/>
      <c r="C8" s="9" t="s">
        <v>12</v>
      </c>
      <c r="D8" s="10"/>
      <c r="E8" s="10"/>
      <c r="F8" s="11">
        <v>758</v>
      </c>
      <c r="G8" s="12"/>
      <c r="H8" s="12"/>
      <c r="I8" s="12"/>
      <c r="J8" s="104">
        <f t="shared" ref="J8:J13" si="0">AVERAGE(F8:I8)</f>
        <v>758</v>
      </c>
      <c r="K8" s="105"/>
      <c r="M8" s="8">
        <v>3</v>
      </c>
      <c r="N8" s="102">
        <v>7.5</v>
      </c>
      <c r="O8" s="103"/>
      <c r="P8" s="2"/>
      <c r="R8" s="60" t="s">
        <v>26</v>
      </c>
      <c r="S8" s="139">
        <f>AVERAGE(J13,J70,J125)</f>
        <v>214.08333333333334</v>
      </c>
    </row>
    <row r="9" spans="1:19" x14ac:dyDescent="0.25">
      <c r="A9" s="2"/>
      <c r="C9" s="9" t="s">
        <v>13</v>
      </c>
      <c r="D9" s="11">
        <v>63.05</v>
      </c>
      <c r="E9" s="11">
        <v>6.4</v>
      </c>
      <c r="F9" s="11">
        <v>1190</v>
      </c>
      <c r="G9" s="11">
        <v>1176</v>
      </c>
      <c r="H9" s="11">
        <v>1121</v>
      </c>
      <c r="I9" s="11">
        <v>1133</v>
      </c>
      <c r="J9" s="104">
        <f t="shared" si="0"/>
        <v>1155</v>
      </c>
      <c r="K9" s="105"/>
      <c r="M9" s="8">
        <v>4</v>
      </c>
      <c r="N9" s="102">
        <v>7</v>
      </c>
      <c r="O9" s="103"/>
      <c r="P9" s="2"/>
      <c r="R9" s="140" t="s">
        <v>629</v>
      </c>
      <c r="S9" s="141">
        <f>S6-S8</f>
        <v>969.83333333333337</v>
      </c>
    </row>
    <row r="10" spans="1:19" x14ac:dyDescent="0.25">
      <c r="A10" s="2"/>
      <c r="C10" s="9" t="s">
        <v>14</v>
      </c>
      <c r="D10" s="11">
        <v>60.69</v>
      </c>
      <c r="E10" s="11">
        <v>7</v>
      </c>
      <c r="F10" s="11">
        <v>609</v>
      </c>
      <c r="G10" s="11">
        <v>597</v>
      </c>
      <c r="H10" s="11">
        <v>621</v>
      </c>
      <c r="I10" s="11">
        <v>573</v>
      </c>
      <c r="J10" s="104">
        <f t="shared" si="0"/>
        <v>600</v>
      </c>
      <c r="K10" s="105"/>
      <c r="M10" s="8">
        <v>5</v>
      </c>
      <c r="N10" s="102">
        <v>8.8000000000000007</v>
      </c>
      <c r="O10" s="103"/>
      <c r="P10" s="2"/>
      <c r="R10" s="140" t="s">
        <v>630</v>
      </c>
      <c r="S10" s="142">
        <f>S7-S8</f>
        <v>329.41666666666663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444</v>
      </c>
      <c r="G11" s="69">
        <v>418</v>
      </c>
      <c r="H11" s="69">
        <v>449</v>
      </c>
      <c r="I11" s="69">
        <v>403</v>
      </c>
      <c r="J11" s="104">
        <f t="shared" si="0"/>
        <v>428.5</v>
      </c>
      <c r="K11" s="105"/>
      <c r="M11" s="13">
        <v>6</v>
      </c>
      <c r="N11" s="106">
        <v>7.4</v>
      </c>
      <c r="O11" s="107"/>
      <c r="P11" s="2"/>
      <c r="R11" s="143" t="s">
        <v>631</v>
      </c>
      <c r="S11" s="144">
        <f>S9/S6</f>
        <v>0.81917364679383398</v>
      </c>
    </row>
    <row r="12" spans="1:19" x14ac:dyDescent="0.25">
      <c r="A12" s="2"/>
      <c r="C12" s="9" t="s">
        <v>16</v>
      </c>
      <c r="D12" s="11"/>
      <c r="E12" s="11"/>
      <c r="F12" s="11">
        <v>229</v>
      </c>
      <c r="G12" s="69">
        <v>220</v>
      </c>
      <c r="H12" s="69">
        <v>236</v>
      </c>
      <c r="I12" s="69">
        <v>229</v>
      </c>
      <c r="J12" s="104">
        <f t="shared" si="0"/>
        <v>228.5</v>
      </c>
      <c r="K12" s="105"/>
      <c r="P12" s="2"/>
      <c r="R12" s="143" t="s">
        <v>632</v>
      </c>
      <c r="S12" s="145">
        <f>S10/S7</f>
        <v>0.60610242256976377</v>
      </c>
    </row>
    <row r="13" spans="1:19" ht="15.75" thickBot="1" x14ac:dyDescent="0.3">
      <c r="A13" s="2"/>
      <c r="C13" s="15" t="s">
        <v>17</v>
      </c>
      <c r="D13" s="16">
        <v>61.11</v>
      </c>
      <c r="E13" s="16">
        <v>6.9</v>
      </c>
      <c r="F13" s="16">
        <v>222</v>
      </c>
      <c r="G13" s="16">
        <v>218</v>
      </c>
      <c r="H13" s="16">
        <v>229</v>
      </c>
      <c r="I13" s="16">
        <v>226</v>
      </c>
      <c r="J13" s="108">
        <f t="shared" si="0"/>
        <v>223.75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12.67</v>
      </c>
      <c r="E16" s="11">
        <v>7.5</v>
      </c>
      <c r="F16" s="23">
        <v>1088</v>
      </c>
      <c r="G16" s="17"/>
      <c r="H16" s="24" t="s">
        <v>22</v>
      </c>
      <c r="I16" s="120">
        <v>5.74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66.33</v>
      </c>
      <c r="E17" s="11"/>
      <c r="F17" s="23">
        <v>232</v>
      </c>
      <c r="G17" s="17"/>
      <c r="H17" s="28" t="s">
        <v>26</v>
      </c>
      <c r="I17" s="122">
        <v>5.08</v>
      </c>
      <c r="J17" s="122"/>
      <c r="K17" s="123"/>
      <c r="M17" s="29">
        <v>6.8</v>
      </c>
      <c r="N17" s="30">
        <v>86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66.28</v>
      </c>
      <c r="E19" s="11"/>
      <c r="F19" s="23">
        <v>230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67.59</v>
      </c>
      <c r="E20" s="11"/>
      <c r="F20" s="23">
        <v>228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79.7</v>
      </c>
      <c r="E21" s="11"/>
      <c r="F21" s="23">
        <v>1924</v>
      </c>
      <c r="G21" s="17"/>
      <c r="H21" s="110">
        <v>2</v>
      </c>
      <c r="I21" s="112">
        <v>642</v>
      </c>
      <c r="J21" s="112">
        <v>508</v>
      </c>
      <c r="K21" s="114">
        <f>((I21-J21)/I21)</f>
        <v>0.2087227414330218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75.209999999999994</v>
      </c>
      <c r="E22" s="11">
        <v>6.5</v>
      </c>
      <c r="F22" s="23">
        <v>475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455</v>
      </c>
      <c r="G23" s="17"/>
      <c r="H23" s="110">
        <v>14</v>
      </c>
      <c r="I23" s="112">
        <v>421</v>
      </c>
      <c r="J23" s="112">
        <v>198</v>
      </c>
      <c r="K23" s="114">
        <f>((I23-J23)/I23)</f>
        <v>0.52969121140142517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78.040000000000006</v>
      </c>
      <c r="E24" s="11">
        <v>6.1</v>
      </c>
      <c r="F24" s="23">
        <v>785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0.48051948051948051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762</v>
      </c>
      <c r="G25" s="17"/>
      <c r="M25" s="118" t="s">
        <v>44</v>
      </c>
      <c r="N25" s="119"/>
      <c r="O25" s="40">
        <f>(J10-J11)/J10</f>
        <v>0.28583333333333333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0.46674445740956827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2.0787746170678335E-2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91.45</v>
      </c>
      <c r="E28" s="36"/>
      <c r="F28" s="37"/>
      <c r="G28" s="49"/>
      <c r="H28" s="50" t="s">
        <v>96</v>
      </c>
      <c r="I28" s="36">
        <v>620</v>
      </c>
      <c r="J28" s="36">
        <v>572</v>
      </c>
      <c r="K28" s="37">
        <f>I28-J28</f>
        <v>48</v>
      </c>
      <c r="M28" s="129" t="s">
        <v>54</v>
      </c>
      <c r="N28" s="130"/>
      <c r="O28" s="51">
        <f>(J9-J13)/J9</f>
        <v>0.80627705627705626</v>
      </c>
      <c r="P28" s="2"/>
    </row>
    <row r="29" spans="1:16" ht="15.75" thickBot="1" x14ac:dyDescent="0.3">
      <c r="A29" s="2"/>
      <c r="B29" s="44"/>
      <c r="C29" s="48" t="s">
        <v>55</v>
      </c>
      <c r="D29" s="36">
        <v>72.650000000000006</v>
      </c>
      <c r="E29" s="36">
        <v>68.61</v>
      </c>
      <c r="F29" s="37">
        <v>94.44</v>
      </c>
      <c r="G29" s="52">
        <v>5.0999999999999996</v>
      </c>
      <c r="H29" s="29" t="s">
        <v>97</v>
      </c>
      <c r="I29" s="38">
        <v>235</v>
      </c>
      <c r="J29" s="38">
        <v>198</v>
      </c>
      <c r="K29" s="37">
        <f>I29-J29</f>
        <v>37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80.45</v>
      </c>
      <c r="E30" s="36">
        <v>64.849999999999994</v>
      </c>
      <c r="F30" s="37">
        <v>80.62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77.25</v>
      </c>
      <c r="E31" s="36">
        <v>53.71</v>
      </c>
      <c r="F31" s="37">
        <v>69.540000000000006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54.13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91.33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292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293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294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295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296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76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1839</v>
      </c>
      <c r="G64" s="12"/>
      <c r="H64" s="12"/>
      <c r="I64" s="12"/>
      <c r="J64" s="104">
        <f>AVERAGE(F64:I64)</f>
        <v>1839</v>
      </c>
      <c r="K64" s="105"/>
      <c r="M64" s="8">
        <v>2</v>
      </c>
      <c r="N64" s="102">
        <v>8.6999999999999993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758</v>
      </c>
      <c r="G65" s="12"/>
      <c r="H65" s="12"/>
      <c r="I65" s="12"/>
      <c r="J65" s="104">
        <f t="shared" ref="J65:J70" si="1">AVERAGE(F65:I65)</f>
        <v>758</v>
      </c>
      <c r="K65" s="105"/>
      <c r="M65" s="8">
        <v>3</v>
      </c>
      <c r="N65" s="102">
        <v>7.4</v>
      </c>
      <c r="O65" s="103"/>
      <c r="P65" s="2"/>
    </row>
    <row r="66" spans="1:16" ht="15" customHeight="1" x14ac:dyDescent="0.25">
      <c r="A66" s="2"/>
      <c r="C66" s="9" t="s">
        <v>13</v>
      </c>
      <c r="D66" s="11">
        <v>63.77</v>
      </c>
      <c r="E66" s="11">
        <v>5.8</v>
      </c>
      <c r="F66" s="11">
        <v>1148</v>
      </c>
      <c r="G66" s="11">
        <v>1156</v>
      </c>
      <c r="H66" s="11">
        <v>1161</v>
      </c>
      <c r="I66" s="11">
        <v>1176</v>
      </c>
      <c r="J66" s="104">
        <f t="shared" si="1"/>
        <v>1160.25</v>
      </c>
      <c r="K66" s="105"/>
      <c r="M66" s="8">
        <v>4</v>
      </c>
      <c r="N66" s="102">
        <v>6.8</v>
      </c>
      <c r="O66" s="103"/>
      <c r="P66" s="2"/>
    </row>
    <row r="67" spans="1:16" ht="15" customHeight="1" x14ac:dyDescent="0.25">
      <c r="A67" s="2"/>
      <c r="C67" s="9" t="s">
        <v>14</v>
      </c>
      <c r="D67" s="11">
        <v>61.24</v>
      </c>
      <c r="E67" s="11">
        <v>7</v>
      </c>
      <c r="F67" s="11">
        <v>550</v>
      </c>
      <c r="G67" s="11">
        <v>536</v>
      </c>
      <c r="H67" s="11">
        <v>522</v>
      </c>
      <c r="I67" s="11">
        <v>526</v>
      </c>
      <c r="J67" s="104">
        <f t="shared" si="1"/>
        <v>533.5</v>
      </c>
      <c r="K67" s="105"/>
      <c r="M67" s="8">
        <v>5</v>
      </c>
      <c r="N67" s="102">
        <v>8.3000000000000007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396</v>
      </c>
      <c r="G68" s="69">
        <v>382</v>
      </c>
      <c r="H68" s="69">
        <v>372</v>
      </c>
      <c r="I68" s="69">
        <v>368</v>
      </c>
      <c r="J68" s="104">
        <f t="shared" si="1"/>
        <v>379.5</v>
      </c>
      <c r="K68" s="105"/>
      <c r="M68" s="13">
        <v>6</v>
      </c>
      <c r="N68" s="106">
        <v>7.2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218</v>
      </c>
      <c r="G69" s="69">
        <v>212</v>
      </c>
      <c r="H69" s="69">
        <v>223</v>
      </c>
      <c r="I69" s="69">
        <v>225</v>
      </c>
      <c r="J69" s="104">
        <f t="shared" si="1"/>
        <v>219.5</v>
      </c>
      <c r="K69" s="105"/>
      <c r="P69" s="2"/>
    </row>
    <row r="70" spans="1:16" ht="15.75" thickBot="1" x14ac:dyDescent="0.3">
      <c r="A70" s="2"/>
      <c r="C70" s="15" t="s">
        <v>17</v>
      </c>
      <c r="D70" s="16">
        <v>61.33</v>
      </c>
      <c r="E70" s="16">
        <v>6.8</v>
      </c>
      <c r="F70" s="16">
        <v>220</v>
      </c>
      <c r="G70" s="16">
        <v>213</v>
      </c>
      <c r="H70" s="16">
        <v>225</v>
      </c>
      <c r="I70" s="16">
        <v>238</v>
      </c>
      <c r="J70" s="108">
        <f t="shared" si="1"/>
        <v>224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12.58</v>
      </c>
      <c r="E73" s="11">
        <v>8.6999999999999993</v>
      </c>
      <c r="F73" s="23">
        <v>991</v>
      </c>
      <c r="G73" s="17"/>
      <c r="H73" s="24" t="s">
        <v>22</v>
      </c>
      <c r="I73" s="120">
        <v>5.62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72.12</v>
      </c>
      <c r="E74" s="11"/>
      <c r="F74" s="23">
        <v>237</v>
      </c>
      <c r="G74" s="17"/>
      <c r="H74" s="28" t="s">
        <v>26</v>
      </c>
      <c r="I74" s="122">
        <v>5.33</v>
      </c>
      <c r="J74" s="122"/>
      <c r="K74" s="123"/>
      <c r="M74" s="29">
        <v>6.8</v>
      </c>
      <c r="N74" s="30">
        <v>139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66.34</v>
      </c>
      <c r="E76" s="11"/>
      <c r="F76" s="23">
        <v>229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70.56</v>
      </c>
      <c r="E77" s="11"/>
      <c r="F77" s="23">
        <v>222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77.260000000000005</v>
      </c>
      <c r="E78" s="11"/>
      <c r="F78" s="23">
        <v>1934</v>
      </c>
      <c r="G78" s="17"/>
      <c r="H78" s="110">
        <v>3</v>
      </c>
      <c r="I78" s="112">
        <v>523</v>
      </c>
      <c r="J78" s="112">
        <v>356</v>
      </c>
      <c r="K78" s="114">
        <f>((I78-J78)/I78)</f>
        <v>0.31931166347992351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76.17</v>
      </c>
      <c r="E79" s="11">
        <v>6.7</v>
      </c>
      <c r="F79" s="23">
        <v>488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463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76.59</v>
      </c>
      <c r="E81" s="11">
        <v>6.5</v>
      </c>
      <c r="F81" s="23">
        <v>743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0.54018530489118721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721</v>
      </c>
      <c r="G82" s="17"/>
      <c r="M82" s="118" t="s">
        <v>44</v>
      </c>
      <c r="N82" s="119"/>
      <c r="O82" s="40">
        <f>(J67-J68)/J67</f>
        <v>0.28865979381443296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0.42160737812911725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-2.0501138952164009E-2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91.25</v>
      </c>
      <c r="E85" s="36"/>
      <c r="F85" s="37"/>
      <c r="G85" s="49"/>
      <c r="H85" s="50" t="s">
        <v>22</v>
      </c>
      <c r="I85" s="36">
        <v>362</v>
      </c>
      <c r="J85" s="36">
        <v>306</v>
      </c>
      <c r="K85" s="37">
        <f>I85-J85</f>
        <v>56</v>
      </c>
      <c r="M85" s="129" t="s">
        <v>54</v>
      </c>
      <c r="N85" s="130"/>
      <c r="O85" s="51">
        <f>(J66-J70)/J66</f>
        <v>0.80693815987933637</v>
      </c>
      <c r="P85" s="2"/>
    </row>
    <row r="86" spans="1:16" ht="15.75" thickBot="1" x14ac:dyDescent="0.3">
      <c r="A86" s="2"/>
      <c r="B86" s="44"/>
      <c r="C86" s="48" t="s">
        <v>55</v>
      </c>
      <c r="D86" s="36">
        <v>72.849999999999994</v>
      </c>
      <c r="E86" s="36">
        <v>68.58</v>
      </c>
      <c r="F86" s="37">
        <v>94.14</v>
      </c>
      <c r="G86" s="52">
        <v>5.2</v>
      </c>
      <c r="H86" s="29" t="s">
        <v>26</v>
      </c>
      <c r="I86" s="38">
        <v>215</v>
      </c>
      <c r="J86" s="38">
        <v>196</v>
      </c>
      <c r="K86" s="37">
        <f>I86-J86</f>
        <v>19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78.25</v>
      </c>
      <c r="E87" s="36">
        <v>63.16</v>
      </c>
      <c r="F87" s="37">
        <v>80.709999999999994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77.7</v>
      </c>
      <c r="E88" s="36">
        <v>54.41</v>
      </c>
      <c r="F88" s="37">
        <v>70.03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54.2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297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298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299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300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301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1818</v>
      </c>
      <c r="G119" s="12"/>
      <c r="H119" s="12"/>
      <c r="I119" s="12"/>
      <c r="J119" s="104">
        <f>AVERAGE(F119:I119)</f>
        <v>1818</v>
      </c>
      <c r="K119" s="105"/>
      <c r="M119" s="8">
        <v>2</v>
      </c>
      <c r="N119" s="102">
        <v>7.7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745</v>
      </c>
      <c r="G120" s="12"/>
      <c r="H120" s="12"/>
      <c r="I120" s="12"/>
      <c r="J120" s="104">
        <f t="shared" ref="J120:J125" si="2">AVERAGE(F120:I120)</f>
        <v>745</v>
      </c>
      <c r="K120" s="105"/>
      <c r="M120" s="8">
        <v>3</v>
      </c>
      <c r="N120" s="102">
        <v>6.9</v>
      </c>
      <c r="O120" s="103"/>
      <c r="P120" s="2"/>
    </row>
    <row r="121" spans="1:16" x14ac:dyDescent="0.25">
      <c r="A121" s="2"/>
      <c r="C121" s="9" t="s">
        <v>13</v>
      </c>
      <c r="D121" s="11">
        <v>64.39</v>
      </c>
      <c r="E121" s="11">
        <v>7.7</v>
      </c>
      <c r="F121" s="11">
        <v>1146</v>
      </c>
      <c r="G121" s="11">
        <v>1160</v>
      </c>
      <c r="H121" s="11">
        <v>1328</v>
      </c>
      <c r="I121" s="11">
        <v>1312</v>
      </c>
      <c r="J121" s="104">
        <f t="shared" si="2"/>
        <v>1236.5</v>
      </c>
      <c r="K121" s="105"/>
      <c r="M121" s="8">
        <v>4</v>
      </c>
      <c r="N121" s="102">
        <v>6.6</v>
      </c>
      <c r="O121" s="103"/>
      <c r="P121" s="2"/>
    </row>
    <row r="122" spans="1:16" x14ac:dyDescent="0.25">
      <c r="A122" s="2"/>
      <c r="C122" s="9" t="s">
        <v>14</v>
      </c>
      <c r="D122" s="11">
        <v>61.53</v>
      </c>
      <c r="E122" s="11">
        <v>7.5</v>
      </c>
      <c r="F122" s="11">
        <v>496</v>
      </c>
      <c r="G122" s="11">
        <v>481</v>
      </c>
      <c r="H122" s="11">
        <v>500</v>
      </c>
      <c r="I122" s="11">
        <v>511</v>
      </c>
      <c r="J122" s="104">
        <f t="shared" si="2"/>
        <v>497</v>
      </c>
      <c r="K122" s="105"/>
      <c r="M122" s="8">
        <v>5</v>
      </c>
      <c r="N122" s="102">
        <v>8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331</v>
      </c>
      <c r="G123" s="69">
        <v>349</v>
      </c>
      <c r="H123" s="69">
        <v>338</v>
      </c>
      <c r="I123" s="69">
        <v>325</v>
      </c>
      <c r="J123" s="104">
        <f t="shared" si="2"/>
        <v>335.75</v>
      </c>
      <c r="K123" s="105"/>
      <c r="M123" s="13">
        <v>6</v>
      </c>
      <c r="N123" s="106">
        <v>7.2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193</v>
      </c>
      <c r="G124" s="69">
        <v>191</v>
      </c>
      <c r="H124" s="69">
        <v>189</v>
      </c>
      <c r="I124" s="69">
        <v>188</v>
      </c>
      <c r="J124" s="104">
        <f t="shared" si="2"/>
        <v>190.25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61.43</v>
      </c>
      <c r="E125" s="16">
        <v>7.1</v>
      </c>
      <c r="F125" s="16">
        <v>197</v>
      </c>
      <c r="G125" s="16">
        <v>195</v>
      </c>
      <c r="H125" s="16">
        <v>194</v>
      </c>
      <c r="I125" s="16">
        <v>192</v>
      </c>
      <c r="J125" s="108">
        <f t="shared" si="2"/>
        <v>194.5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14.79</v>
      </c>
      <c r="E128" s="11">
        <v>9.6</v>
      </c>
      <c r="F128" s="23">
        <v>1020</v>
      </c>
      <c r="G128" s="17"/>
      <c r="H128" s="24" t="s">
        <v>22</v>
      </c>
      <c r="I128" s="120">
        <v>5.05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65.959999999999994</v>
      </c>
      <c r="E129" s="11"/>
      <c r="F129" s="23">
        <v>218</v>
      </c>
      <c r="G129" s="17"/>
      <c r="H129" s="28" t="s">
        <v>26</v>
      </c>
      <c r="I129" s="122">
        <v>4.71</v>
      </c>
      <c r="J129" s="122"/>
      <c r="K129" s="123"/>
      <c r="M129" s="29">
        <v>6.8</v>
      </c>
      <c r="N129" s="30">
        <v>61</v>
      </c>
      <c r="O129" s="31">
        <v>0.05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67.349999999999994</v>
      </c>
      <c r="E131" s="11"/>
      <c r="F131" s="23">
        <v>215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66.540000000000006</v>
      </c>
      <c r="E132" s="11"/>
      <c r="F132" s="23">
        <v>212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5.9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75.900000000000006</v>
      </c>
      <c r="E133" s="11"/>
      <c r="F133" s="23">
        <v>1855</v>
      </c>
      <c r="G133" s="17"/>
      <c r="H133" s="110">
        <v>4</v>
      </c>
      <c r="I133" s="112">
        <v>490</v>
      </c>
      <c r="J133" s="112">
        <v>319</v>
      </c>
      <c r="K133" s="114">
        <f>((I133-J133)/I133)</f>
        <v>0.34897959183673471</v>
      </c>
      <c r="M133" s="13">
        <v>2</v>
      </c>
      <c r="N133" s="38">
        <v>6.1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75.89</v>
      </c>
      <c r="E134" s="11">
        <v>6.8</v>
      </c>
      <c r="F134" s="23">
        <v>501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481</v>
      </c>
      <c r="G135" s="17"/>
      <c r="H135" s="110"/>
      <c r="I135" s="112"/>
      <c r="J135" s="112"/>
      <c r="K135" s="114" t="e">
        <f>((I135-J135)/I135)</f>
        <v>#DIV/0!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76.86</v>
      </c>
      <c r="E136" s="11">
        <v>6.4</v>
      </c>
      <c r="F136" s="23">
        <v>755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0.59805903760614643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737</v>
      </c>
      <c r="G137" s="17"/>
      <c r="M137" s="118" t="s">
        <v>44</v>
      </c>
      <c r="N137" s="119"/>
      <c r="O137" s="40">
        <f>(J122-J123)/J122</f>
        <v>0.32444668008048289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0.43335815338793743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-2.2339027595269383E-2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91.4</v>
      </c>
      <c r="E140" s="36"/>
      <c r="F140" s="37"/>
      <c r="G140" s="49"/>
      <c r="H140" s="50" t="s">
        <v>22</v>
      </c>
      <c r="I140" s="36">
        <v>263</v>
      </c>
      <c r="J140" s="36">
        <v>257</v>
      </c>
      <c r="K140" s="37">
        <f>I140-J140</f>
        <v>6</v>
      </c>
      <c r="M140" s="129" t="s">
        <v>54</v>
      </c>
      <c r="N140" s="130"/>
      <c r="O140" s="51">
        <f>(J121-J125)/J121</f>
        <v>0.84270117266477962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72.599999999999994</v>
      </c>
      <c r="E141" s="36">
        <v>68.2</v>
      </c>
      <c r="F141" s="37">
        <v>93.94</v>
      </c>
      <c r="G141" s="52">
        <v>5.3</v>
      </c>
      <c r="H141" s="29" t="s">
        <v>26</v>
      </c>
      <c r="I141" s="38">
        <v>157</v>
      </c>
      <c r="J141" s="38">
        <v>144</v>
      </c>
      <c r="K141" s="37">
        <f>I141-J141</f>
        <v>13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78.8</v>
      </c>
      <c r="E142" s="36">
        <v>63.43</v>
      </c>
      <c r="F142" s="37">
        <v>80.489999999999995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76.8</v>
      </c>
      <c r="E143" s="36">
        <v>53.9</v>
      </c>
      <c r="F143" s="37">
        <v>70.180000000000007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52.4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302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303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304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305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306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6228-6E4C-4833-B9CE-992F5CAFAEE4}">
  <sheetPr codeName="Sheet16"/>
  <dimension ref="A1:S171"/>
  <sheetViews>
    <sheetView tabSelected="1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1095.25</v>
      </c>
    </row>
    <row r="7" spans="1:19" x14ac:dyDescent="0.25">
      <c r="A7" s="2"/>
      <c r="C7" s="9" t="s">
        <v>11</v>
      </c>
      <c r="D7" s="10"/>
      <c r="E7" s="10"/>
      <c r="F7" s="11">
        <v>1527</v>
      </c>
      <c r="G7" s="12"/>
      <c r="H7" s="12"/>
      <c r="I7" s="12"/>
      <c r="J7" s="104">
        <f>AVERAGE(F7:I7)</f>
        <v>1527</v>
      </c>
      <c r="K7" s="105"/>
      <c r="M7" s="8">
        <v>2</v>
      </c>
      <c r="N7" s="102">
        <v>8.1999999999999993</v>
      </c>
      <c r="O7" s="103"/>
      <c r="P7" s="2"/>
      <c r="R7" s="60" t="s">
        <v>22</v>
      </c>
      <c r="S7" s="138">
        <f>AVERAGE(J10,J67,J122)</f>
        <v>481.66666666666669</v>
      </c>
    </row>
    <row r="8" spans="1:19" x14ac:dyDescent="0.25">
      <c r="A8" s="2"/>
      <c r="C8" s="9" t="s">
        <v>12</v>
      </c>
      <c r="D8" s="10"/>
      <c r="E8" s="10"/>
      <c r="F8" s="11">
        <v>688</v>
      </c>
      <c r="G8" s="12"/>
      <c r="H8" s="12"/>
      <c r="I8" s="12"/>
      <c r="J8" s="104">
        <f t="shared" ref="J8:J13" si="0">AVERAGE(F8:I8)</f>
        <v>688</v>
      </c>
      <c r="K8" s="105"/>
      <c r="M8" s="8">
        <v>3</v>
      </c>
      <c r="N8" s="102">
        <v>7.8</v>
      </c>
      <c r="O8" s="103"/>
      <c r="P8" s="2"/>
      <c r="R8" s="60" t="s">
        <v>26</v>
      </c>
      <c r="S8" s="139">
        <f>AVERAGE(J13,J70,J125)</f>
        <v>169</v>
      </c>
    </row>
    <row r="9" spans="1:19" x14ac:dyDescent="0.25">
      <c r="A9" s="2"/>
      <c r="C9" s="9" t="s">
        <v>13</v>
      </c>
      <c r="D9" s="11">
        <v>62.08</v>
      </c>
      <c r="E9" s="11">
        <v>7.2</v>
      </c>
      <c r="F9" s="11">
        <v>1054</v>
      </c>
      <c r="G9" s="11">
        <v>1128</v>
      </c>
      <c r="H9" s="11">
        <v>1147</v>
      </c>
      <c r="I9" s="11">
        <v>1180</v>
      </c>
      <c r="J9" s="104">
        <f t="shared" si="0"/>
        <v>1127.25</v>
      </c>
      <c r="K9" s="105"/>
      <c r="M9" s="8">
        <v>4</v>
      </c>
      <c r="N9" s="102">
        <v>7.5</v>
      </c>
      <c r="O9" s="103"/>
      <c r="P9" s="2"/>
      <c r="R9" s="140" t="s">
        <v>629</v>
      </c>
      <c r="S9" s="141">
        <f>S6-S8</f>
        <v>926.25</v>
      </c>
    </row>
    <row r="10" spans="1:19" x14ac:dyDescent="0.25">
      <c r="A10" s="2"/>
      <c r="C10" s="9" t="s">
        <v>14</v>
      </c>
      <c r="D10" s="11">
        <v>60.43</v>
      </c>
      <c r="E10" s="11">
        <v>7.9</v>
      </c>
      <c r="F10" s="11">
        <v>535</v>
      </c>
      <c r="G10" s="11">
        <v>483</v>
      </c>
      <c r="H10" s="11">
        <v>486</v>
      </c>
      <c r="I10" s="11">
        <v>494</v>
      </c>
      <c r="J10" s="104">
        <f t="shared" si="0"/>
        <v>499.5</v>
      </c>
      <c r="K10" s="105"/>
      <c r="M10" s="8">
        <v>5</v>
      </c>
      <c r="N10" s="102">
        <v>8.1999999999999993</v>
      </c>
      <c r="O10" s="103"/>
      <c r="P10" s="2"/>
      <c r="R10" s="140" t="s">
        <v>630</v>
      </c>
      <c r="S10" s="142">
        <f>S7-S8</f>
        <v>312.66666666666669</v>
      </c>
    </row>
    <row r="11" spans="1:19" ht="15.75" thickBot="1" x14ac:dyDescent="0.3">
      <c r="A11" s="2"/>
      <c r="C11" s="9" t="s">
        <v>15</v>
      </c>
      <c r="D11" s="11"/>
      <c r="E11" s="11"/>
      <c r="F11" s="11">
        <v>353</v>
      </c>
      <c r="G11" s="69">
        <v>314</v>
      </c>
      <c r="H11" s="69">
        <v>260</v>
      </c>
      <c r="I11" s="69">
        <v>324</v>
      </c>
      <c r="J11" s="104">
        <f t="shared" si="0"/>
        <v>312.75</v>
      </c>
      <c r="K11" s="105"/>
      <c r="M11" s="13">
        <v>6</v>
      </c>
      <c r="N11" s="106">
        <v>7.6</v>
      </c>
      <c r="O11" s="107"/>
      <c r="P11" s="2"/>
      <c r="R11" s="143" t="s">
        <v>631</v>
      </c>
      <c r="S11" s="144">
        <f>S9/S6</f>
        <v>0.8456973293768546</v>
      </c>
    </row>
    <row r="12" spans="1:19" x14ac:dyDescent="0.25">
      <c r="A12" s="2"/>
      <c r="C12" s="9" t="s">
        <v>16</v>
      </c>
      <c r="D12" s="11"/>
      <c r="E12" s="11"/>
      <c r="F12" s="11">
        <v>208</v>
      </c>
      <c r="G12" s="69">
        <v>206</v>
      </c>
      <c r="H12" s="69">
        <v>186</v>
      </c>
      <c r="I12" s="69">
        <v>148</v>
      </c>
      <c r="J12" s="104">
        <f t="shared" si="0"/>
        <v>187</v>
      </c>
      <c r="K12" s="105"/>
      <c r="P12" s="2"/>
      <c r="R12" s="143" t="s">
        <v>632</v>
      </c>
      <c r="S12" s="145">
        <f>S10/S7</f>
        <v>0.64913494809688588</v>
      </c>
    </row>
    <row r="13" spans="1:19" ht="15.75" thickBot="1" x14ac:dyDescent="0.3">
      <c r="A13" s="2"/>
      <c r="C13" s="15" t="s">
        <v>17</v>
      </c>
      <c r="D13" s="16">
        <v>61.96</v>
      </c>
      <c r="E13" s="16">
        <v>7.1</v>
      </c>
      <c r="F13" s="16">
        <v>200</v>
      </c>
      <c r="G13" s="16">
        <v>202</v>
      </c>
      <c r="H13" s="16">
        <v>182</v>
      </c>
      <c r="I13" s="16">
        <v>161</v>
      </c>
      <c r="J13" s="108">
        <f t="shared" si="0"/>
        <v>186.25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13.96</v>
      </c>
      <c r="E16" s="11">
        <v>9.8000000000000007</v>
      </c>
      <c r="F16" s="23">
        <v>998</v>
      </c>
      <c r="G16" s="17"/>
      <c r="H16" s="24" t="s">
        <v>22</v>
      </c>
      <c r="I16" s="120">
        <v>5.08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66.41</v>
      </c>
      <c r="E17" s="11"/>
      <c r="F17" s="23">
        <v>211</v>
      </c>
      <c r="G17" s="17"/>
      <c r="H17" s="28" t="s">
        <v>26</v>
      </c>
      <c r="I17" s="122">
        <v>4.82</v>
      </c>
      <c r="J17" s="122"/>
      <c r="K17" s="123"/>
      <c r="M17" s="29">
        <v>6.7</v>
      </c>
      <c r="N17" s="30">
        <v>68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66.72</v>
      </c>
      <c r="E19" s="11"/>
      <c r="F19" s="23">
        <v>208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65.510000000000005</v>
      </c>
      <c r="E20" s="11"/>
      <c r="F20" s="23">
        <v>206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77.569999999999993</v>
      </c>
      <c r="E21" s="11"/>
      <c r="F21" s="23">
        <v>1870</v>
      </c>
      <c r="G21" s="17"/>
      <c r="H21" s="110">
        <v>3</v>
      </c>
      <c r="I21" s="112">
        <v>432</v>
      </c>
      <c r="J21" s="112">
        <v>311</v>
      </c>
      <c r="K21" s="114">
        <f>((I21-J21)/I21)</f>
        <v>0.28009259259259262</v>
      </c>
      <c r="M21" s="13">
        <v>2</v>
      </c>
      <c r="N21" s="38">
        <v>5.8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76.52</v>
      </c>
      <c r="E22" s="11">
        <v>6.8</v>
      </c>
      <c r="F22" s="23">
        <v>411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392</v>
      </c>
      <c r="G23" s="17"/>
      <c r="H23" s="110">
        <v>8</v>
      </c>
      <c r="I23" s="112">
        <v>286</v>
      </c>
      <c r="J23" s="112">
        <v>227</v>
      </c>
      <c r="K23" s="114">
        <f>((I23-J23)/I23)</f>
        <v>0.2062937062937063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78.25</v>
      </c>
      <c r="E24" s="11">
        <v>6.5</v>
      </c>
      <c r="F24" s="23">
        <v>808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0.55688622754491013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786</v>
      </c>
      <c r="G25" s="17"/>
      <c r="M25" s="118" t="s">
        <v>44</v>
      </c>
      <c r="N25" s="119"/>
      <c r="O25" s="40">
        <f>(J10-J11)/J10</f>
        <v>0.37387387387387389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0.40207833733013587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4.0106951871657758E-3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91.35</v>
      </c>
      <c r="E28" s="36"/>
      <c r="F28" s="37"/>
      <c r="G28" s="49"/>
      <c r="H28" s="50" t="s">
        <v>22</v>
      </c>
      <c r="I28" s="36">
        <v>548</v>
      </c>
      <c r="J28" s="36">
        <v>501</v>
      </c>
      <c r="K28" s="37">
        <f>I28-J28</f>
        <v>47</v>
      </c>
      <c r="M28" s="129" t="s">
        <v>54</v>
      </c>
      <c r="N28" s="130"/>
      <c r="O28" s="51">
        <f>(J9-J13)/J9</f>
        <v>0.83477489465513421</v>
      </c>
      <c r="P28" s="2"/>
    </row>
    <row r="29" spans="1:16" ht="15.75" thickBot="1" x14ac:dyDescent="0.3">
      <c r="A29" s="2"/>
      <c r="B29" s="44"/>
      <c r="C29" s="48" t="s">
        <v>55</v>
      </c>
      <c r="D29" s="36">
        <v>72.55</v>
      </c>
      <c r="E29" s="36">
        <v>68.319999999999993</v>
      </c>
      <c r="F29" s="37">
        <v>94.17</v>
      </c>
      <c r="G29" s="52">
        <v>5.0999999999999996</v>
      </c>
      <c r="H29" s="29" t="s">
        <v>26</v>
      </c>
      <c r="I29" s="38">
        <v>211</v>
      </c>
      <c r="J29" s="38">
        <v>177</v>
      </c>
      <c r="K29" s="37">
        <f>I29-J29</f>
        <v>34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84.45</v>
      </c>
      <c r="E30" s="36">
        <v>69.38</v>
      </c>
      <c r="F30" s="37">
        <v>82.15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77.849999999999994</v>
      </c>
      <c r="E31" s="36">
        <v>55.23</v>
      </c>
      <c r="F31" s="37">
        <v>70.94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53.71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91.46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80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81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82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83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84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1502</v>
      </c>
      <c r="G64" s="12"/>
      <c r="H64" s="12"/>
      <c r="I64" s="12"/>
      <c r="J64" s="104">
        <f>AVERAGE(F64:I64)</f>
        <v>1502</v>
      </c>
      <c r="K64" s="105"/>
      <c r="M64" s="8">
        <v>2</v>
      </c>
      <c r="N64" s="102">
        <v>8.5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689</v>
      </c>
      <c r="G65" s="12"/>
      <c r="H65" s="12"/>
      <c r="I65" s="12"/>
      <c r="J65" s="104">
        <f t="shared" ref="J65:J70" si="1">AVERAGE(F65:I65)</f>
        <v>689</v>
      </c>
      <c r="K65" s="105"/>
      <c r="M65" s="8">
        <v>3</v>
      </c>
      <c r="N65" s="102">
        <v>8</v>
      </c>
      <c r="O65" s="103"/>
      <c r="P65" s="2"/>
    </row>
    <row r="66" spans="1:16" ht="15" customHeight="1" x14ac:dyDescent="0.25">
      <c r="A66" s="2"/>
      <c r="C66" s="9" t="s">
        <v>13</v>
      </c>
      <c r="D66" s="11">
        <v>65.099999999999994</v>
      </c>
      <c r="E66" s="11">
        <v>7.7</v>
      </c>
      <c r="F66" s="11">
        <v>1167</v>
      </c>
      <c r="G66" s="11">
        <v>1074</v>
      </c>
      <c r="H66" s="11">
        <v>1115</v>
      </c>
      <c r="I66" s="11">
        <v>1060</v>
      </c>
      <c r="J66" s="104">
        <f t="shared" si="1"/>
        <v>1104</v>
      </c>
      <c r="K66" s="105"/>
      <c r="M66" s="8">
        <v>4</v>
      </c>
      <c r="N66" s="102">
        <v>7</v>
      </c>
      <c r="O66" s="103"/>
      <c r="P66" s="2"/>
    </row>
    <row r="67" spans="1:16" ht="15" customHeight="1" x14ac:dyDescent="0.25">
      <c r="A67" s="2"/>
      <c r="C67" s="9" t="s">
        <v>14</v>
      </c>
      <c r="D67" s="11">
        <v>61.03</v>
      </c>
      <c r="E67" s="11">
        <v>7.5</v>
      </c>
      <c r="F67" s="11">
        <v>488</v>
      </c>
      <c r="G67" s="11">
        <v>487</v>
      </c>
      <c r="H67" s="11">
        <v>476</v>
      </c>
      <c r="I67" s="11">
        <v>506</v>
      </c>
      <c r="J67" s="104">
        <f t="shared" si="1"/>
        <v>489.25</v>
      </c>
      <c r="K67" s="105"/>
      <c r="M67" s="8">
        <v>5</v>
      </c>
      <c r="N67" s="102">
        <v>8.9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355</v>
      </c>
      <c r="G68" s="69">
        <v>324</v>
      </c>
      <c r="H68" s="69">
        <v>312</v>
      </c>
      <c r="I68" s="69">
        <v>322</v>
      </c>
      <c r="J68" s="104">
        <f t="shared" si="1"/>
        <v>328.25</v>
      </c>
      <c r="K68" s="105"/>
      <c r="M68" s="13">
        <v>6</v>
      </c>
      <c r="N68" s="106">
        <v>7.4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145</v>
      </c>
      <c r="G69" s="69">
        <v>158</v>
      </c>
      <c r="H69" s="69">
        <v>163</v>
      </c>
      <c r="I69" s="69">
        <v>169</v>
      </c>
      <c r="J69" s="104">
        <f t="shared" si="1"/>
        <v>158.75</v>
      </c>
      <c r="K69" s="105"/>
      <c r="P69" s="2"/>
    </row>
    <row r="70" spans="1:16" ht="15.75" thickBot="1" x14ac:dyDescent="0.3">
      <c r="A70" s="2"/>
      <c r="C70" s="15" t="s">
        <v>17</v>
      </c>
      <c r="D70" s="16">
        <v>61.52</v>
      </c>
      <c r="E70" s="16">
        <v>7</v>
      </c>
      <c r="F70" s="16">
        <v>145</v>
      </c>
      <c r="G70" s="16">
        <v>157</v>
      </c>
      <c r="H70" s="16">
        <v>162</v>
      </c>
      <c r="I70" s="16">
        <v>171</v>
      </c>
      <c r="J70" s="108">
        <f t="shared" si="1"/>
        <v>158.75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27.77</v>
      </c>
      <c r="E73" s="11">
        <v>9.9</v>
      </c>
      <c r="F73" s="23">
        <v>1056</v>
      </c>
      <c r="G73" s="17"/>
      <c r="H73" s="24" t="s">
        <v>22</v>
      </c>
      <c r="I73" s="120">
        <v>5.32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67.290000000000006</v>
      </c>
      <c r="E74" s="11"/>
      <c r="F74" s="23">
        <v>151</v>
      </c>
      <c r="G74" s="17"/>
      <c r="H74" s="28" t="s">
        <v>26</v>
      </c>
      <c r="I74" s="122">
        <v>5.03</v>
      </c>
      <c r="J74" s="122"/>
      <c r="K74" s="123"/>
      <c r="M74" s="29">
        <v>7</v>
      </c>
      <c r="N74" s="30">
        <v>130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62.78</v>
      </c>
      <c r="E76" s="11"/>
      <c r="F76" s="23">
        <v>145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64.3</v>
      </c>
      <c r="E77" s="11"/>
      <c r="F77" s="23">
        <v>146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75.819999999999993</v>
      </c>
      <c r="E78" s="11"/>
      <c r="F78" s="23">
        <v>2088</v>
      </c>
      <c r="G78" s="17"/>
      <c r="H78" s="110">
        <v>14</v>
      </c>
      <c r="I78" s="112">
        <v>320</v>
      </c>
      <c r="J78" s="112">
        <v>118</v>
      </c>
      <c r="K78" s="114">
        <f>((I78-J78)/I78)</f>
        <v>0.63124999999999998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74.56</v>
      </c>
      <c r="E79" s="11">
        <v>7</v>
      </c>
      <c r="F79" s="23">
        <v>433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419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77.59</v>
      </c>
      <c r="E81" s="11">
        <v>6.6</v>
      </c>
      <c r="F81" s="23">
        <v>733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0.55683876811594202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696</v>
      </c>
      <c r="G82" s="17"/>
      <c r="M82" s="118" t="s">
        <v>44</v>
      </c>
      <c r="N82" s="119"/>
      <c r="O82" s="40">
        <f>(J67-J68)/J67</f>
        <v>0.32907511497189573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0.51637471439451632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0</v>
      </c>
      <c r="P84" s="2"/>
    </row>
    <row r="85" spans="1:16" ht="15.75" thickBot="1" x14ac:dyDescent="0.3">
      <c r="A85" s="2"/>
      <c r="B85" s="44"/>
      <c r="C85" s="48" t="s">
        <v>53</v>
      </c>
      <c r="D85" s="36">
        <v>91.35</v>
      </c>
      <c r="E85" s="36"/>
      <c r="F85" s="37"/>
      <c r="G85" s="49"/>
      <c r="H85" s="50" t="s">
        <v>22</v>
      </c>
      <c r="I85" s="36">
        <v>311</v>
      </c>
      <c r="J85" s="36">
        <v>259</v>
      </c>
      <c r="K85" s="37">
        <f>I85-J85</f>
        <v>52</v>
      </c>
      <c r="M85" s="129" t="s">
        <v>54</v>
      </c>
      <c r="N85" s="130"/>
      <c r="O85" s="51">
        <f>(J66-J70)/J66</f>
        <v>0.85620471014492749</v>
      </c>
      <c r="P85" s="2"/>
    </row>
    <row r="86" spans="1:16" ht="15.75" thickBot="1" x14ac:dyDescent="0.3">
      <c r="A86" s="2"/>
      <c r="B86" s="44"/>
      <c r="C86" s="48" t="s">
        <v>55</v>
      </c>
      <c r="D86" s="36">
        <v>72.2</v>
      </c>
      <c r="E86" s="36">
        <v>67.33</v>
      </c>
      <c r="F86" s="37">
        <v>93.26</v>
      </c>
      <c r="G86" s="52">
        <v>5.3</v>
      </c>
      <c r="H86" s="29" t="s">
        <v>26</v>
      </c>
      <c r="I86" s="38">
        <v>196</v>
      </c>
      <c r="J86" s="38">
        <v>182</v>
      </c>
      <c r="K86" s="37">
        <f>I86-J86</f>
        <v>14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78.900000000000006</v>
      </c>
      <c r="E87" s="36">
        <v>64.8</v>
      </c>
      <c r="F87" s="37">
        <v>82.13</v>
      </c>
      <c r="P87" s="2"/>
    </row>
    <row r="88" spans="1:16" ht="15" customHeight="1" x14ac:dyDescent="0.25">
      <c r="A88" s="2"/>
      <c r="B88" s="44"/>
      <c r="C88" s="48" t="s">
        <v>57</v>
      </c>
      <c r="D88" s="36">
        <v>78.25</v>
      </c>
      <c r="E88" s="36">
        <v>54.99</v>
      </c>
      <c r="F88" s="37">
        <v>70.28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52.65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85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86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87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88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89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1545</v>
      </c>
      <c r="G119" s="12"/>
      <c r="H119" s="12"/>
      <c r="I119" s="12"/>
      <c r="J119" s="104">
        <f>AVERAGE(F119:I119)</f>
        <v>1545</v>
      </c>
      <c r="K119" s="105"/>
      <c r="M119" s="8">
        <v>2</v>
      </c>
      <c r="N119" s="102">
        <v>8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702</v>
      </c>
      <c r="G120" s="12"/>
      <c r="H120" s="12"/>
      <c r="I120" s="12"/>
      <c r="J120" s="104">
        <f t="shared" ref="J120:J125" si="2">AVERAGE(F120:I120)</f>
        <v>702</v>
      </c>
      <c r="K120" s="105"/>
      <c r="M120" s="8">
        <v>3</v>
      </c>
      <c r="N120" s="102">
        <v>7.5</v>
      </c>
      <c r="O120" s="103"/>
      <c r="P120" s="2"/>
    </row>
    <row r="121" spans="1:16" x14ac:dyDescent="0.25">
      <c r="A121" s="2"/>
      <c r="C121" s="9" t="s">
        <v>13</v>
      </c>
      <c r="D121" s="11">
        <v>63.77</v>
      </c>
      <c r="E121" s="11">
        <v>8.1999999999999993</v>
      </c>
      <c r="F121" s="11">
        <v>1070</v>
      </c>
      <c r="G121" s="11">
        <v>1091</v>
      </c>
      <c r="H121" s="11">
        <v>1022</v>
      </c>
      <c r="I121" s="11">
        <v>1035</v>
      </c>
      <c r="J121" s="104">
        <f t="shared" si="2"/>
        <v>1054.5</v>
      </c>
      <c r="K121" s="105"/>
      <c r="M121" s="8">
        <v>4</v>
      </c>
      <c r="N121" s="102">
        <v>7.1</v>
      </c>
      <c r="O121" s="103"/>
      <c r="P121" s="2"/>
    </row>
    <row r="122" spans="1:16" x14ac:dyDescent="0.25">
      <c r="A122" s="2"/>
      <c r="C122" s="9" t="s">
        <v>14</v>
      </c>
      <c r="D122" s="11">
        <v>62.65</v>
      </c>
      <c r="E122" s="11">
        <v>7.5</v>
      </c>
      <c r="F122" s="11">
        <v>476</v>
      </c>
      <c r="G122" s="11">
        <v>460</v>
      </c>
      <c r="H122" s="11">
        <v>449</v>
      </c>
      <c r="I122" s="11">
        <v>440</v>
      </c>
      <c r="J122" s="104">
        <f t="shared" si="2"/>
        <v>456.25</v>
      </c>
      <c r="K122" s="105"/>
      <c r="M122" s="8">
        <v>5</v>
      </c>
      <c r="N122" s="102">
        <v>8.6999999999999993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335</v>
      </c>
      <c r="G123" s="69">
        <v>321</v>
      </c>
      <c r="H123" s="69">
        <v>310</v>
      </c>
      <c r="I123" s="69">
        <v>302</v>
      </c>
      <c r="J123" s="104">
        <f t="shared" si="2"/>
        <v>317</v>
      </c>
      <c r="K123" s="105"/>
      <c r="M123" s="13">
        <v>6</v>
      </c>
      <c r="N123" s="106">
        <v>7.3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166</v>
      </c>
      <c r="G124" s="69">
        <v>164</v>
      </c>
      <c r="H124" s="69">
        <v>158</v>
      </c>
      <c r="I124" s="69">
        <v>160</v>
      </c>
      <c r="J124" s="104">
        <f t="shared" si="2"/>
        <v>162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62.95</v>
      </c>
      <c r="E125" s="16">
        <v>7.5</v>
      </c>
      <c r="F125" s="16">
        <v>169</v>
      </c>
      <c r="G125" s="16">
        <v>167</v>
      </c>
      <c r="H125" s="16">
        <v>155</v>
      </c>
      <c r="I125" s="16">
        <v>157</v>
      </c>
      <c r="J125" s="108">
        <f t="shared" si="2"/>
        <v>162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30.83</v>
      </c>
      <c r="E128" s="11">
        <v>8.1999999999999993</v>
      </c>
      <c r="F128" s="23">
        <v>1011</v>
      </c>
      <c r="G128" s="17"/>
      <c r="H128" s="24" t="s">
        <v>22</v>
      </c>
      <c r="I128" s="120">
        <v>4.71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67.930000000000007</v>
      </c>
      <c r="E129" s="11"/>
      <c r="F129" s="23">
        <v>155</v>
      </c>
      <c r="G129" s="17"/>
      <c r="H129" s="28" t="s">
        <v>26</v>
      </c>
      <c r="I129" s="122">
        <v>4.49</v>
      </c>
      <c r="J129" s="122"/>
      <c r="K129" s="123"/>
      <c r="M129" s="29">
        <v>6.7</v>
      </c>
      <c r="N129" s="30">
        <v>66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66.239999999999995</v>
      </c>
      <c r="E131" s="11"/>
      <c r="F131" s="23">
        <v>152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68.56</v>
      </c>
      <c r="E132" s="11"/>
      <c r="F132" s="23">
        <v>150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76.400000000000006</v>
      </c>
      <c r="E133" s="11"/>
      <c r="F133" s="23">
        <v>1991</v>
      </c>
      <c r="G133" s="17"/>
      <c r="H133" s="110">
        <v>4</v>
      </c>
      <c r="I133" s="112">
        <v>470</v>
      </c>
      <c r="J133" s="112">
        <v>301</v>
      </c>
      <c r="K133" s="114">
        <f>((I133-J133)/I133)</f>
        <v>0.3595744680851064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75.150000000000006</v>
      </c>
      <c r="E134" s="11">
        <v>7.2</v>
      </c>
      <c r="F134" s="23">
        <v>445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429</v>
      </c>
      <c r="G135" s="17"/>
      <c r="H135" s="110"/>
      <c r="I135" s="112"/>
      <c r="J135" s="112"/>
      <c r="K135" s="114" t="e">
        <f>((I135-J135)/I135)</f>
        <v>#DIV/0!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77.349999999999994</v>
      </c>
      <c r="E136" s="11">
        <v>6.7</v>
      </c>
      <c r="F136" s="23">
        <v>747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0.56733048838311995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731</v>
      </c>
      <c r="G137" s="17"/>
      <c r="M137" s="118" t="s">
        <v>44</v>
      </c>
      <c r="N137" s="119"/>
      <c r="O137" s="40">
        <f>(J122-J123)/J122</f>
        <v>0.30520547945205478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0.48895899053627762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0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91.15</v>
      </c>
      <c r="E140" s="36"/>
      <c r="F140" s="37"/>
      <c r="G140" s="49"/>
      <c r="H140" s="50" t="s">
        <v>22</v>
      </c>
      <c r="I140" s="36">
        <v>319</v>
      </c>
      <c r="J140" s="36">
        <v>287</v>
      </c>
      <c r="K140" s="37">
        <f>I140-J140</f>
        <v>32</v>
      </c>
      <c r="M140" s="129" t="s">
        <v>54</v>
      </c>
      <c r="N140" s="130"/>
      <c r="O140" s="51">
        <f>(J121-J125)/J121</f>
        <v>0.84637268847795166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72.599999999999994</v>
      </c>
      <c r="E141" s="36">
        <v>67.8</v>
      </c>
      <c r="F141" s="37">
        <v>93.39</v>
      </c>
      <c r="G141" s="52">
        <v>5.0999999999999996</v>
      </c>
      <c r="H141" s="29" t="s">
        <v>26</v>
      </c>
      <c r="I141" s="38">
        <v>191</v>
      </c>
      <c r="J141" s="38">
        <v>162</v>
      </c>
      <c r="K141" s="37">
        <f>I141-J141</f>
        <v>29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78.150000000000006</v>
      </c>
      <c r="E142" s="36">
        <v>64.3</v>
      </c>
      <c r="F142" s="37">
        <v>82.28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76.900000000000006</v>
      </c>
      <c r="E143" s="36">
        <v>54.04</v>
      </c>
      <c r="F143" s="37">
        <v>70.27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90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91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92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93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94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95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C40:O40"/>
    <mergeCell ref="M28:N28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sheetPr codeName="Sheet29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3579-9006-4559-B181-5394D063E18C}">
  <sheetPr codeName="Sheet3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ADDC-9C94-4CB3-8C3E-D7AD5F00ED60}">
  <sheetPr codeName="Sheet31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1183.5</v>
      </c>
    </row>
    <row r="7" spans="1:19" x14ac:dyDescent="0.25">
      <c r="A7" s="2"/>
      <c r="C7" s="9" t="s">
        <v>11</v>
      </c>
      <c r="D7" s="10"/>
      <c r="E7" s="10"/>
      <c r="F7" s="11">
        <v>1788</v>
      </c>
      <c r="G7" s="12"/>
      <c r="H7" s="12"/>
      <c r="I7" s="12"/>
      <c r="J7" s="104">
        <f>AVERAGE(F7:I7)</f>
        <v>1788</v>
      </c>
      <c r="K7" s="105"/>
      <c r="M7" s="8">
        <v>2</v>
      </c>
      <c r="N7" s="102">
        <v>7.8</v>
      </c>
      <c r="O7" s="103"/>
      <c r="P7" s="2"/>
      <c r="R7" s="60" t="s">
        <v>22</v>
      </c>
      <c r="S7" s="138">
        <f>AVERAGE(J10,J67,J122)</f>
        <v>520.25</v>
      </c>
    </row>
    <row r="8" spans="1:19" x14ac:dyDescent="0.25">
      <c r="A8" s="2"/>
      <c r="C8" s="9" t="s">
        <v>12</v>
      </c>
      <c r="D8" s="10"/>
      <c r="E8" s="10"/>
      <c r="F8" s="11">
        <v>715</v>
      </c>
      <c r="G8" s="12"/>
      <c r="H8" s="12"/>
      <c r="I8" s="12"/>
      <c r="J8" s="104">
        <f t="shared" ref="J8:J13" si="0">AVERAGE(F8:I8)</f>
        <v>715</v>
      </c>
      <c r="K8" s="105"/>
      <c r="M8" s="8">
        <v>3</v>
      </c>
      <c r="N8" s="102">
        <v>7</v>
      </c>
      <c r="O8" s="103"/>
      <c r="P8" s="2"/>
      <c r="R8" s="60" t="s">
        <v>26</v>
      </c>
      <c r="S8" s="139">
        <f>AVERAGE(J13,J70,J125)</f>
        <v>195.16666666666666</v>
      </c>
    </row>
    <row r="9" spans="1:19" x14ac:dyDescent="0.25">
      <c r="A9" s="2"/>
      <c r="C9" s="9" t="s">
        <v>13</v>
      </c>
      <c r="D9" s="11">
        <v>64.290000000000006</v>
      </c>
      <c r="E9" s="11">
        <v>7.5</v>
      </c>
      <c r="F9" s="11">
        <v>1102</v>
      </c>
      <c r="G9" s="11">
        <v>1113</v>
      </c>
      <c r="H9" s="11">
        <v>1147</v>
      </c>
      <c r="I9" s="11">
        <v>1102</v>
      </c>
      <c r="J9" s="104">
        <f t="shared" si="0"/>
        <v>1116</v>
      </c>
      <c r="K9" s="105"/>
      <c r="M9" s="8">
        <v>4</v>
      </c>
      <c r="N9" s="102">
        <v>6.7</v>
      </c>
      <c r="O9" s="103"/>
      <c r="P9" s="2"/>
      <c r="R9" s="140" t="s">
        <v>629</v>
      </c>
      <c r="S9" s="141">
        <f>S6-S8</f>
        <v>988.33333333333337</v>
      </c>
    </row>
    <row r="10" spans="1:19" x14ac:dyDescent="0.25">
      <c r="A10" s="2"/>
      <c r="C10" s="9" t="s">
        <v>14</v>
      </c>
      <c r="D10" s="11">
        <v>60.4</v>
      </c>
      <c r="E10" s="11">
        <v>7.3</v>
      </c>
      <c r="F10" s="11">
        <v>528</v>
      </c>
      <c r="G10" s="11">
        <v>549</v>
      </c>
      <c r="H10" s="11">
        <v>519</v>
      </c>
      <c r="I10" s="11">
        <v>491</v>
      </c>
      <c r="J10" s="104">
        <f t="shared" si="0"/>
        <v>521.75</v>
      </c>
      <c r="K10" s="105"/>
      <c r="M10" s="8">
        <v>5</v>
      </c>
      <c r="N10" s="102">
        <v>8.1</v>
      </c>
      <c r="O10" s="103"/>
      <c r="P10" s="2"/>
      <c r="R10" s="140" t="s">
        <v>630</v>
      </c>
      <c r="S10" s="142">
        <f>S7-S8</f>
        <v>325.08333333333337</v>
      </c>
    </row>
    <row r="11" spans="1:19" ht="15.75" thickBot="1" x14ac:dyDescent="0.3">
      <c r="A11" s="2"/>
      <c r="C11" s="9" t="s">
        <v>15</v>
      </c>
      <c r="D11" s="11"/>
      <c r="E11" s="11"/>
      <c r="F11" s="11">
        <v>345</v>
      </c>
      <c r="G11" s="69">
        <v>344</v>
      </c>
      <c r="H11" s="69">
        <v>351</v>
      </c>
      <c r="I11" s="69">
        <v>384</v>
      </c>
      <c r="J11" s="104">
        <f t="shared" si="0"/>
        <v>356</v>
      </c>
      <c r="K11" s="105"/>
      <c r="M11" s="13">
        <v>6</v>
      </c>
      <c r="N11" s="106">
        <v>7.3</v>
      </c>
      <c r="O11" s="107"/>
      <c r="P11" s="2"/>
      <c r="R11" s="143" t="s">
        <v>631</v>
      </c>
      <c r="S11" s="144">
        <f>S9/S6</f>
        <v>0.83509364878186176</v>
      </c>
    </row>
    <row r="12" spans="1:19" x14ac:dyDescent="0.25">
      <c r="A12" s="2"/>
      <c r="C12" s="9" t="s">
        <v>16</v>
      </c>
      <c r="D12" s="11"/>
      <c r="E12" s="11"/>
      <c r="F12" s="11">
        <v>207</v>
      </c>
      <c r="G12" s="69">
        <v>195</v>
      </c>
      <c r="H12" s="69">
        <v>198</v>
      </c>
      <c r="I12" s="69">
        <v>205</v>
      </c>
      <c r="J12" s="104">
        <f t="shared" si="0"/>
        <v>201.25</v>
      </c>
      <c r="K12" s="105"/>
      <c r="P12" s="2"/>
      <c r="R12" s="143" t="s">
        <v>632</v>
      </c>
      <c r="S12" s="145">
        <f>S10/S7</f>
        <v>0.62485984302418718</v>
      </c>
    </row>
    <row r="13" spans="1:19" ht="15.75" thickBot="1" x14ac:dyDescent="0.3">
      <c r="A13" s="2"/>
      <c r="C13" s="15" t="s">
        <v>17</v>
      </c>
      <c r="D13" s="16">
        <v>61.12</v>
      </c>
      <c r="E13" s="16">
        <v>7</v>
      </c>
      <c r="F13" s="16">
        <v>193</v>
      </c>
      <c r="G13" s="16">
        <v>189</v>
      </c>
      <c r="H13" s="16">
        <v>195</v>
      </c>
      <c r="I13" s="16">
        <v>198</v>
      </c>
      <c r="J13" s="108">
        <f t="shared" si="0"/>
        <v>193.75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10.45</v>
      </c>
      <c r="E16" s="11">
        <v>10.199999999999999</v>
      </c>
      <c r="F16" s="23">
        <v>998</v>
      </c>
      <c r="G16" s="17"/>
      <c r="H16" s="24" t="s">
        <v>22</v>
      </c>
      <c r="I16" s="120">
        <v>5.12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66.31</v>
      </c>
      <c r="E17" s="11"/>
      <c r="F17" s="23">
        <v>204</v>
      </c>
      <c r="G17" s="17"/>
      <c r="H17" s="28" t="s">
        <v>26</v>
      </c>
      <c r="I17" s="122">
        <v>4.88</v>
      </c>
      <c r="J17" s="122"/>
      <c r="K17" s="123"/>
      <c r="M17" s="29">
        <v>6.8</v>
      </c>
      <c r="N17" s="30">
        <v>76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66.52</v>
      </c>
      <c r="E19" s="11"/>
      <c r="F19" s="23">
        <v>200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71.64</v>
      </c>
      <c r="E20" s="11"/>
      <c r="F20" s="23">
        <v>197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77.260000000000005</v>
      </c>
      <c r="E21" s="11"/>
      <c r="F21" s="23">
        <v>1942</v>
      </c>
      <c r="G21" s="17"/>
      <c r="H21" s="110">
        <v>7</v>
      </c>
      <c r="I21" s="112">
        <v>375</v>
      </c>
      <c r="J21" s="112">
        <v>97</v>
      </c>
      <c r="K21" s="114">
        <f>((I21-J21)/I21)</f>
        <v>0.74133333333333329</v>
      </c>
      <c r="M21" s="13">
        <v>2</v>
      </c>
      <c r="N21" s="38">
        <v>5.7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75.62</v>
      </c>
      <c r="E22" s="11">
        <v>6.7</v>
      </c>
      <c r="F22" s="23">
        <v>477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452</v>
      </c>
      <c r="G23" s="17"/>
      <c r="H23" s="110"/>
      <c r="I23" s="112"/>
      <c r="J23" s="112"/>
      <c r="K23" s="114" t="e">
        <f>((I23-J23)/I23)</f>
        <v>#DIV/0!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76.680000000000007</v>
      </c>
      <c r="E24" s="11">
        <v>6.5</v>
      </c>
      <c r="F24" s="23">
        <v>748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0.53248207885304655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733</v>
      </c>
      <c r="G25" s="17"/>
      <c r="M25" s="118" t="s">
        <v>44</v>
      </c>
      <c r="N25" s="119"/>
      <c r="O25" s="40">
        <f>(J10-J11)/J10</f>
        <v>0.317680881648299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0.43469101123595505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3.7267080745341616E-2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91.38</v>
      </c>
      <c r="E28" s="36"/>
      <c r="F28" s="37"/>
      <c r="G28" s="49"/>
      <c r="H28" s="50" t="s">
        <v>96</v>
      </c>
      <c r="I28" s="36">
        <v>540</v>
      </c>
      <c r="J28" s="36">
        <v>498</v>
      </c>
      <c r="K28" s="37">
        <f>I28-J28</f>
        <v>42</v>
      </c>
      <c r="M28" s="129" t="s">
        <v>54</v>
      </c>
      <c r="N28" s="130"/>
      <c r="O28" s="51">
        <f>(J9-J13)/J9</f>
        <v>0.82638888888888884</v>
      </c>
      <c r="P28" s="2"/>
    </row>
    <row r="29" spans="1:16" ht="15.75" thickBot="1" x14ac:dyDescent="0.3">
      <c r="A29" s="2"/>
      <c r="B29" s="44"/>
      <c r="C29" s="48" t="s">
        <v>55</v>
      </c>
      <c r="D29" s="36">
        <v>72.650000000000006</v>
      </c>
      <c r="E29" s="36">
        <v>68.37</v>
      </c>
      <c r="F29" s="37">
        <v>94.24</v>
      </c>
      <c r="G29" s="52">
        <v>5.0999999999999996</v>
      </c>
      <c r="H29" s="29" t="s">
        <v>97</v>
      </c>
      <c r="I29" s="38">
        <v>214</v>
      </c>
      <c r="J29" s="38">
        <v>182</v>
      </c>
      <c r="K29" s="37">
        <f>I29-J29</f>
        <v>32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79.95</v>
      </c>
      <c r="E30" s="36">
        <v>64.069999999999993</v>
      </c>
      <c r="F30" s="37">
        <v>80.14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76.45</v>
      </c>
      <c r="E31" s="36">
        <v>53.73</v>
      </c>
      <c r="F31" s="37">
        <v>70.290000000000006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54.06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91.22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307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308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309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310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311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312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1769</v>
      </c>
      <c r="G64" s="12"/>
      <c r="H64" s="12"/>
      <c r="I64" s="12"/>
      <c r="J64" s="104">
        <f>AVERAGE(F64:I64)</f>
        <v>1769</v>
      </c>
      <c r="K64" s="105"/>
      <c r="M64" s="8">
        <v>2</v>
      </c>
      <c r="N64" s="102">
        <v>8.4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720</v>
      </c>
      <c r="G65" s="12"/>
      <c r="H65" s="12"/>
      <c r="I65" s="12"/>
      <c r="J65" s="104">
        <f t="shared" ref="J65:J70" si="1">AVERAGE(F65:I65)</f>
        <v>720</v>
      </c>
      <c r="K65" s="105"/>
      <c r="M65" s="8">
        <v>3</v>
      </c>
      <c r="N65" s="102">
        <v>7</v>
      </c>
      <c r="O65" s="103"/>
      <c r="P65" s="2"/>
    </row>
    <row r="66" spans="1:16" ht="15" customHeight="1" x14ac:dyDescent="0.25">
      <c r="A66" s="2"/>
      <c r="C66" s="9" t="s">
        <v>13</v>
      </c>
      <c r="D66" s="11">
        <v>60.81</v>
      </c>
      <c r="E66" s="11">
        <v>7.8</v>
      </c>
      <c r="F66" s="11">
        <v>1177</v>
      </c>
      <c r="G66" s="11">
        <v>1165</v>
      </c>
      <c r="H66" s="11">
        <v>1140</v>
      </c>
      <c r="I66" s="11">
        <v>1145</v>
      </c>
      <c r="J66" s="104">
        <f t="shared" si="1"/>
        <v>1156.75</v>
      </c>
      <c r="K66" s="105"/>
      <c r="M66" s="8">
        <v>4</v>
      </c>
      <c r="N66" s="102">
        <v>6.9</v>
      </c>
      <c r="O66" s="103"/>
      <c r="P66" s="2"/>
    </row>
    <row r="67" spans="1:16" ht="15" customHeight="1" x14ac:dyDescent="0.25">
      <c r="A67" s="2"/>
      <c r="C67" s="9" t="s">
        <v>14</v>
      </c>
      <c r="D67" s="11">
        <v>60.22</v>
      </c>
      <c r="E67" s="11">
        <v>7.1</v>
      </c>
      <c r="F67" s="11">
        <v>505</v>
      </c>
      <c r="G67" s="11">
        <v>501</v>
      </c>
      <c r="H67" s="11">
        <v>437</v>
      </c>
      <c r="I67" s="11">
        <v>447</v>
      </c>
      <c r="J67" s="104">
        <f t="shared" si="1"/>
        <v>472.5</v>
      </c>
      <c r="K67" s="105"/>
      <c r="M67" s="8">
        <v>5</v>
      </c>
      <c r="N67" s="102">
        <v>8.8000000000000007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277</v>
      </c>
      <c r="G68" s="69">
        <v>282</v>
      </c>
      <c r="H68" s="69">
        <v>270</v>
      </c>
      <c r="I68" s="69">
        <v>272</v>
      </c>
      <c r="J68" s="104">
        <f t="shared" si="1"/>
        <v>275.25</v>
      </c>
      <c r="K68" s="105"/>
      <c r="M68" s="13">
        <v>6</v>
      </c>
      <c r="N68" s="106">
        <v>7.6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180</v>
      </c>
      <c r="G69" s="69">
        <v>181</v>
      </c>
      <c r="H69" s="69">
        <v>180</v>
      </c>
      <c r="I69" s="69">
        <v>170</v>
      </c>
      <c r="J69" s="104">
        <f t="shared" si="1"/>
        <v>177.75</v>
      </c>
      <c r="K69" s="105"/>
      <c r="P69" s="2"/>
    </row>
    <row r="70" spans="1:16" ht="15.75" thickBot="1" x14ac:dyDescent="0.3">
      <c r="A70" s="2"/>
      <c r="C70" s="15" t="s">
        <v>17</v>
      </c>
      <c r="D70" s="16">
        <v>60.07</v>
      </c>
      <c r="E70" s="16">
        <v>7</v>
      </c>
      <c r="F70" s="16">
        <v>197</v>
      </c>
      <c r="G70" s="16">
        <v>194</v>
      </c>
      <c r="H70" s="16">
        <v>192</v>
      </c>
      <c r="I70" s="16">
        <v>182</v>
      </c>
      <c r="J70" s="108">
        <f t="shared" si="1"/>
        <v>191.25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9.02</v>
      </c>
      <c r="E73" s="11">
        <v>10.6</v>
      </c>
      <c r="F73" s="23">
        <v>1407</v>
      </c>
      <c r="G73" s="17"/>
      <c r="H73" s="24" t="s">
        <v>22</v>
      </c>
      <c r="I73" s="120">
        <v>5.27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68.81</v>
      </c>
      <c r="E74" s="11"/>
      <c r="F74" s="23">
        <v>195</v>
      </c>
      <c r="G74" s="17"/>
      <c r="H74" s="28" t="s">
        <v>26</v>
      </c>
      <c r="I74" s="122">
        <v>4.59</v>
      </c>
      <c r="J74" s="122"/>
      <c r="K74" s="123"/>
      <c r="M74" s="29">
        <v>6.8</v>
      </c>
      <c r="N74" s="30">
        <v>88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64.69</v>
      </c>
      <c r="E76" s="11"/>
      <c r="F76" s="23">
        <v>181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70.290000000000006</v>
      </c>
      <c r="E77" s="11"/>
      <c r="F77" s="23">
        <v>188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5.5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75.05</v>
      </c>
      <c r="E78" s="11"/>
      <c r="F78" s="23">
        <v>1888</v>
      </c>
      <c r="G78" s="17"/>
      <c r="H78" s="110">
        <v>10</v>
      </c>
      <c r="I78" s="112">
        <v>429</v>
      </c>
      <c r="J78" s="112">
        <v>322</v>
      </c>
      <c r="K78" s="114">
        <f>((I78-J78)/I78)</f>
        <v>0.24941724941724941</v>
      </c>
      <c r="M78" s="13">
        <v>2</v>
      </c>
      <c r="N78" s="38">
        <v>5.2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74.709999999999994</v>
      </c>
      <c r="E79" s="11">
        <v>6.7</v>
      </c>
      <c r="F79" s="23">
        <v>539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508</v>
      </c>
      <c r="G80" s="17"/>
      <c r="H80" s="110">
        <v>11</v>
      </c>
      <c r="I80" s="112">
        <v>434</v>
      </c>
      <c r="J80" s="112">
        <v>133</v>
      </c>
      <c r="K80" s="114">
        <f>((I80-J80)/I80)</f>
        <v>0.69354838709677424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77.78</v>
      </c>
      <c r="E81" s="11">
        <v>6.5</v>
      </c>
      <c r="F81" s="23">
        <v>869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0.59152798789712557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839</v>
      </c>
      <c r="G82" s="17"/>
      <c r="M82" s="118" t="s">
        <v>44</v>
      </c>
      <c r="N82" s="119"/>
      <c r="O82" s="40">
        <f>(J67-J68)/J67</f>
        <v>0.41746031746031748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0.35422343324250682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-7.5949367088607597E-2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91.11</v>
      </c>
      <c r="E85" s="36"/>
      <c r="F85" s="37"/>
      <c r="G85" s="49"/>
      <c r="H85" s="50" t="s">
        <v>22</v>
      </c>
      <c r="I85" s="36">
        <v>666</v>
      </c>
      <c r="J85" s="36">
        <v>606</v>
      </c>
      <c r="K85" s="37">
        <f>I85-J85</f>
        <v>60</v>
      </c>
      <c r="M85" s="129" t="s">
        <v>54</v>
      </c>
      <c r="N85" s="130"/>
      <c r="O85" s="51">
        <f>(J66-J70)/J66</f>
        <v>0.83466609033931272</v>
      </c>
      <c r="P85" s="2"/>
    </row>
    <row r="86" spans="1:16" ht="15.75" thickBot="1" x14ac:dyDescent="0.3">
      <c r="A86" s="2"/>
      <c r="B86" s="44"/>
      <c r="C86" s="48" t="s">
        <v>55</v>
      </c>
      <c r="D86" s="36">
        <v>73.25</v>
      </c>
      <c r="E86" s="36">
        <v>68.92</v>
      </c>
      <c r="F86" s="37">
        <v>94.09</v>
      </c>
      <c r="G86" s="52">
        <v>5.4</v>
      </c>
      <c r="H86" s="29" t="s">
        <v>26</v>
      </c>
      <c r="I86" s="38">
        <v>223</v>
      </c>
      <c r="J86" s="38">
        <v>209</v>
      </c>
      <c r="K86" s="37">
        <f>I86-J86</f>
        <v>14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79.349999999999994</v>
      </c>
      <c r="E87" s="36">
        <v>66.12</v>
      </c>
      <c r="F87" s="37">
        <v>83.33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75.45</v>
      </c>
      <c r="E88" s="36">
        <v>53.39</v>
      </c>
      <c r="F88" s="37">
        <v>70.77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56.01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90.77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313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317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316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315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314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/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1790</v>
      </c>
      <c r="G119" s="12"/>
      <c r="H119" s="12"/>
      <c r="I119" s="12"/>
      <c r="J119" s="104">
        <f>AVERAGE(F119:I119)</f>
        <v>1790</v>
      </c>
      <c r="K119" s="105"/>
      <c r="M119" s="8">
        <v>2</v>
      </c>
      <c r="N119" s="102">
        <v>8.5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737</v>
      </c>
      <c r="G120" s="12"/>
      <c r="H120" s="12"/>
      <c r="I120" s="12"/>
      <c r="J120" s="104">
        <f t="shared" ref="J120:J125" si="2">AVERAGE(F120:I120)</f>
        <v>737</v>
      </c>
      <c r="K120" s="105"/>
      <c r="M120" s="8">
        <v>3</v>
      </c>
      <c r="N120" s="102">
        <v>7.9</v>
      </c>
      <c r="O120" s="103"/>
      <c r="P120" s="2"/>
    </row>
    <row r="121" spans="1:16" x14ac:dyDescent="0.25">
      <c r="A121" s="2"/>
      <c r="C121" s="9" t="s">
        <v>13</v>
      </c>
      <c r="D121" s="11">
        <v>63.18</v>
      </c>
      <c r="E121" s="11">
        <v>8.5</v>
      </c>
      <c r="F121" s="11">
        <v>1196</v>
      </c>
      <c r="G121" s="11">
        <v>1229</v>
      </c>
      <c r="H121" s="11">
        <v>1351</v>
      </c>
      <c r="I121" s="11">
        <v>1335</v>
      </c>
      <c r="J121" s="104">
        <f t="shared" si="2"/>
        <v>1277.75</v>
      </c>
      <c r="K121" s="105"/>
      <c r="M121" s="8">
        <v>4</v>
      </c>
      <c r="N121" s="102">
        <v>7</v>
      </c>
      <c r="O121" s="103"/>
      <c r="P121" s="2"/>
    </row>
    <row r="122" spans="1:16" x14ac:dyDescent="0.25">
      <c r="A122" s="2"/>
      <c r="C122" s="9" t="s">
        <v>14</v>
      </c>
      <c r="D122" s="11">
        <v>59.82</v>
      </c>
      <c r="E122" s="11">
        <v>7.7</v>
      </c>
      <c r="F122" s="11">
        <v>547</v>
      </c>
      <c r="G122" s="11">
        <v>565</v>
      </c>
      <c r="H122" s="11">
        <v>583</v>
      </c>
      <c r="I122" s="11">
        <v>571</v>
      </c>
      <c r="J122" s="104">
        <f t="shared" si="2"/>
        <v>566.5</v>
      </c>
      <c r="K122" s="105"/>
      <c r="M122" s="8">
        <v>5</v>
      </c>
      <c r="N122" s="102">
        <v>8.1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393</v>
      </c>
      <c r="G123" s="69">
        <v>379</v>
      </c>
      <c r="H123" s="69">
        <v>388</v>
      </c>
      <c r="I123" s="69">
        <v>397</v>
      </c>
      <c r="J123" s="104">
        <f t="shared" si="2"/>
        <v>389.25</v>
      </c>
      <c r="K123" s="105"/>
      <c r="M123" s="13">
        <v>6</v>
      </c>
      <c r="N123" s="106">
        <v>6.9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200</v>
      </c>
      <c r="G124" s="69">
        <v>201</v>
      </c>
      <c r="H124" s="69">
        <v>203</v>
      </c>
      <c r="I124" s="69">
        <v>205</v>
      </c>
      <c r="J124" s="104">
        <f t="shared" si="2"/>
        <v>202.25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58.93</v>
      </c>
      <c r="E125" s="16">
        <v>7.3</v>
      </c>
      <c r="F125" s="16">
        <v>197</v>
      </c>
      <c r="G125" s="16">
        <v>199</v>
      </c>
      <c r="H125" s="16">
        <v>202</v>
      </c>
      <c r="I125" s="16">
        <v>204</v>
      </c>
      <c r="J125" s="108">
        <f t="shared" si="2"/>
        <v>200.5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11.45</v>
      </c>
      <c r="E128" s="11">
        <v>10.5</v>
      </c>
      <c r="F128" s="23">
        <v>1230</v>
      </c>
      <c r="G128" s="17"/>
      <c r="H128" s="24" t="s">
        <v>22</v>
      </c>
      <c r="I128" s="120">
        <v>5.05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67.150000000000006</v>
      </c>
      <c r="E129" s="11"/>
      <c r="F129" s="23">
        <v>190</v>
      </c>
      <c r="G129" s="17"/>
      <c r="H129" s="28" t="s">
        <v>26</v>
      </c>
      <c r="I129" s="122">
        <v>4.71</v>
      </c>
      <c r="J129" s="122"/>
      <c r="K129" s="123"/>
      <c r="M129" s="29">
        <v>6.7</v>
      </c>
      <c r="N129" s="30">
        <v>64</v>
      </c>
      <c r="O129" s="31">
        <v>0.05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66.64</v>
      </c>
      <c r="E131" s="11"/>
      <c r="F131" s="23">
        <v>186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71.03</v>
      </c>
      <c r="E132" s="11"/>
      <c r="F132" s="23">
        <v>184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75.900000000000006</v>
      </c>
      <c r="E133" s="11"/>
      <c r="F133" s="23">
        <v>1979</v>
      </c>
      <c r="G133" s="17"/>
      <c r="H133" s="110"/>
      <c r="I133" s="112"/>
      <c r="J133" s="112"/>
      <c r="K133" s="114" t="e">
        <f>((I133-J133)/I133)</f>
        <v>#DIV/0!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75.150000000000006</v>
      </c>
      <c r="E134" s="11">
        <v>6.8</v>
      </c>
      <c r="F134" s="23">
        <v>553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536</v>
      </c>
      <c r="G135" s="17"/>
      <c r="H135" s="110">
        <v>8</v>
      </c>
      <c r="I135" s="112">
        <v>402</v>
      </c>
      <c r="J135" s="112">
        <v>181</v>
      </c>
      <c r="K135" s="114">
        <f>((I135-J135)/I135)</f>
        <v>0.54975124378109452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77.17</v>
      </c>
      <c r="E136" s="11">
        <v>6.6</v>
      </c>
      <c r="F136" s="23">
        <v>885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0.55664253570729794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868</v>
      </c>
      <c r="G137" s="17"/>
      <c r="M137" s="118" t="s">
        <v>44</v>
      </c>
      <c r="N137" s="119"/>
      <c r="O137" s="40">
        <f>(J122-J123)/J122</f>
        <v>0.31288614298323036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0.48041104688503533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8.65265760197775E-3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</v>
      </c>
      <c r="E140" s="36"/>
      <c r="F140" s="37"/>
      <c r="G140" s="49"/>
      <c r="H140" s="50" t="s">
        <v>22</v>
      </c>
      <c r="I140" s="36">
        <v>318</v>
      </c>
      <c r="J140" s="36">
        <v>280</v>
      </c>
      <c r="K140" s="37">
        <f>I140-J140</f>
        <v>38</v>
      </c>
      <c r="M140" s="129" t="s">
        <v>54</v>
      </c>
      <c r="N140" s="130"/>
      <c r="O140" s="51">
        <f>(J121-J125)/J121</f>
        <v>0.84308354529446294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72.8</v>
      </c>
      <c r="E141" s="36">
        <v>68.349999999999994</v>
      </c>
      <c r="F141" s="37">
        <v>93.89</v>
      </c>
      <c r="G141" s="52">
        <v>5.2</v>
      </c>
      <c r="H141" s="29" t="s">
        <v>26</v>
      </c>
      <c r="I141" s="38">
        <v>155</v>
      </c>
      <c r="J141" s="38">
        <v>140</v>
      </c>
      <c r="K141" s="37">
        <f>I141-J141</f>
        <v>15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79.599999999999994</v>
      </c>
      <c r="E142" s="36">
        <v>65.989999999999995</v>
      </c>
      <c r="F142" s="37">
        <v>82.9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75.95</v>
      </c>
      <c r="E143" s="36">
        <v>53.43</v>
      </c>
      <c r="F143" s="37">
        <v>70.349999999999994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52.9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91.15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318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319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320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321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322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323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1882-B846-4340-83EF-970B3C324F17}">
  <sheetPr codeName="Sheet32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1296.5833333333333</v>
      </c>
    </row>
    <row r="7" spans="1:19" x14ac:dyDescent="0.25">
      <c r="A7" s="2"/>
      <c r="C7" s="9" t="s">
        <v>11</v>
      </c>
      <c r="D7" s="10"/>
      <c r="E7" s="10"/>
      <c r="F7" s="11">
        <v>1429</v>
      </c>
      <c r="G7" s="12"/>
      <c r="H7" s="12"/>
      <c r="I7" s="12"/>
      <c r="J7" s="104">
        <f>AVERAGE(F7:I7)</f>
        <v>1429</v>
      </c>
      <c r="K7" s="105"/>
      <c r="M7" s="8">
        <v>2</v>
      </c>
      <c r="N7" s="102">
        <v>8.5</v>
      </c>
      <c r="O7" s="103"/>
      <c r="P7" s="2"/>
      <c r="R7" s="60" t="s">
        <v>22</v>
      </c>
      <c r="S7" s="138">
        <f>AVERAGE(J10,J67,J122)</f>
        <v>649.66666666666663</v>
      </c>
    </row>
    <row r="8" spans="1:19" x14ac:dyDescent="0.25">
      <c r="A8" s="2"/>
      <c r="C8" s="9" t="s">
        <v>12</v>
      </c>
      <c r="D8" s="10"/>
      <c r="E8" s="10"/>
      <c r="F8" s="11">
        <v>651</v>
      </c>
      <c r="G8" s="12"/>
      <c r="H8" s="12"/>
      <c r="I8" s="12"/>
      <c r="J8" s="104">
        <f t="shared" ref="J8:J13" si="0">AVERAGE(F8:I8)</f>
        <v>651</v>
      </c>
      <c r="K8" s="105"/>
      <c r="M8" s="8">
        <v>3</v>
      </c>
      <c r="N8" s="102">
        <v>7.3</v>
      </c>
      <c r="O8" s="103"/>
      <c r="P8" s="2"/>
      <c r="R8" s="60" t="s">
        <v>26</v>
      </c>
      <c r="S8" s="139">
        <f>AVERAGE(J13,J70,J125)</f>
        <v>219.33333333333334</v>
      </c>
    </row>
    <row r="9" spans="1:19" x14ac:dyDescent="0.25">
      <c r="A9" s="2"/>
      <c r="C9" s="9" t="s">
        <v>13</v>
      </c>
      <c r="D9" s="11">
        <v>61.61</v>
      </c>
      <c r="E9" s="11">
        <v>8.4</v>
      </c>
      <c r="F9" s="11">
        <v>1395</v>
      </c>
      <c r="G9" s="11">
        <v>1378</v>
      </c>
      <c r="H9" s="11">
        <v>1188</v>
      </c>
      <c r="I9" s="11">
        <v>1250</v>
      </c>
      <c r="J9" s="104">
        <f t="shared" si="0"/>
        <v>1302.75</v>
      </c>
      <c r="K9" s="105"/>
      <c r="M9" s="8">
        <v>4</v>
      </c>
      <c r="N9" s="102">
        <v>6.7</v>
      </c>
      <c r="O9" s="103"/>
      <c r="P9" s="2"/>
      <c r="R9" s="140" t="s">
        <v>629</v>
      </c>
      <c r="S9" s="141">
        <f>S6-S8</f>
        <v>1077.25</v>
      </c>
    </row>
    <row r="10" spans="1:19" x14ac:dyDescent="0.25">
      <c r="A10" s="2"/>
      <c r="C10" s="9" t="s">
        <v>14</v>
      </c>
      <c r="D10" s="11">
        <v>59.89</v>
      </c>
      <c r="E10" s="11">
        <v>7.3</v>
      </c>
      <c r="F10" s="11">
        <v>624</v>
      </c>
      <c r="G10" s="11">
        <v>602</v>
      </c>
      <c r="H10" s="11">
        <v>716</v>
      </c>
      <c r="I10" s="11">
        <v>623</v>
      </c>
      <c r="J10" s="104">
        <f t="shared" si="0"/>
        <v>641.25</v>
      </c>
      <c r="K10" s="105"/>
      <c r="M10" s="8">
        <v>5</v>
      </c>
      <c r="N10" s="102">
        <v>7.9</v>
      </c>
      <c r="O10" s="103"/>
      <c r="P10" s="2"/>
      <c r="R10" s="140" t="s">
        <v>630</v>
      </c>
      <c r="S10" s="142">
        <f>S7-S8</f>
        <v>430.33333333333326</v>
      </c>
    </row>
    <row r="11" spans="1:19" ht="15.75" thickBot="1" x14ac:dyDescent="0.3">
      <c r="A11" s="2"/>
      <c r="C11" s="9" t="s">
        <v>15</v>
      </c>
      <c r="D11" s="11"/>
      <c r="E11" s="11"/>
      <c r="F11" s="11">
        <v>393</v>
      </c>
      <c r="G11" s="69">
        <v>390</v>
      </c>
      <c r="H11" s="69">
        <v>453</v>
      </c>
      <c r="I11" s="69">
        <v>436</v>
      </c>
      <c r="J11" s="104">
        <f t="shared" si="0"/>
        <v>418</v>
      </c>
      <c r="K11" s="105"/>
      <c r="M11" s="13">
        <v>6</v>
      </c>
      <c r="N11" s="106">
        <v>7.2</v>
      </c>
      <c r="O11" s="107"/>
      <c r="P11" s="2"/>
      <c r="R11" s="143" t="s">
        <v>631</v>
      </c>
      <c r="S11" s="144">
        <f>S9/S6</f>
        <v>0.8308374574201427</v>
      </c>
    </row>
    <row r="12" spans="1:19" x14ac:dyDescent="0.25">
      <c r="A12" s="2"/>
      <c r="C12" s="9" t="s">
        <v>16</v>
      </c>
      <c r="D12" s="11"/>
      <c r="E12" s="11"/>
      <c r="F12" s="11">
        <v>194</v>
      </c>
      <c r="G12" s="69">
        <v>189</v>
      </c>
      <c r="H12" s="69">
        <v>221</v>
      </c>
      <c r="I12" s="69">
        <v>222</v>
      </c>
      <c r="J12" s="104">
        <f t="shared" si="0"/>
        <v>206.5</v>
      </c>
      <c r="K12" s="105"/>
      <c r="P12" s="2"/>
      <c r="R12" s="143" t="s">
        <v>632</v>
      </c>
      <c r="S12" s="145">
        <f>S10/S7</f>
        <v>0.66239096972806555</v>
      </c>
    </row>
    <row r="13" spans="1:19" ht="15.75" thickBot="1" x14ac:dyDescent="0.3">
      <c r="A13" s="2"/>
      <c r="C13" s="15" t="s">
        <v>17</v>
      </c>
      <c r="D13" s="16">
        <v>61.51</v>
      </c>
      <c r="E13" s="16">
        <v>7</v>
      </c>
      <c r="F13" s="16">
        <v>199</v>
      </c>
      <c r="G13" s="16">
        <v>191</v>
      </c>
      <c r="H13" s="16">
        <v>218</v>
      </c>
      <c r="I13" s="16">
        <v>229</v>
      </c>
      <c r="J13" s="108">
        <f t="shared" si="0"/>
        <v>209.25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14.03</v>
      </c>
      <c r="E16" s="11">
        <v>10.3</v>
      </c>
      <c r="F16" s="23">
        <v>1154</v>
      </c>
      <c r="G16" s="17"/>
      <c r="H16" s="24" t="s">
        <v>22</v>
      </c>
      <c r="I16" s="120">
        <v>5.36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67.62</v>
      </c>
      <c r="E17" s="11"/>
      <c r="F17" s="23">
        <v>204</v>
      </c>
      <c r="G17" s="17"/>
      <c r="H17" s="28" t="s">
        <v>26</v>
      </c>
      <c r="I17" s="122">
        <v>5.07</v>
      </c>
      <c r="J17" s="122"/>
      <c r="K17" s="123"/>
      <c r="M17" s="29">
        <v>7</v>
      </c>
      <c r="N17" s="30">
        <v>126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62.44</v>
      </c>
      <c r="E19" s="11"/>
      <c r="F19" s="23">
        <v>207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72.42</v>
      </c>
      <c r="E20" s="11"/>
      <c r="F20" s="23">
        <v>205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5.9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76.489999999999995</v>
      </c>
      <c r="E21" s="11"/>
      <c r="F21" s="23">
        <v>1600</v>
      </c>
      <c r="G21" s="17"/>
      <c r="H21" s="110">
        <v>1</v>
      </c>
      <c r="I21" s="112">
        <v>655</v>
      </c>
      <c r="J21" s="112">
        <v>576</v>
      </c>
      <c r="K21" s="114">
        <f>((I21-J21)/I21)</f>
        <v>0.12061068702290076</v>
      </c>
      <c r="M21" s="13">
        <v>2</v>
      </c>
      <c r="N21" s="38">
        <v>5.6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72.260000000000005</v>
      </c>
      <c r="E22" s="11">
        <v>7</v>
      </c>
      <c r="F22" s="23">
        <v>512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483</v>
      </c>
      <c r="G23" s="17"/>
      <c r="H23" s="110">
        <v>12</v>
      </c>
      <c r="I23" s="112">
        <v>416</v>
      </c>
      <c r="J23" s="112">
        <v>131</v>
      </c>
      <c r="K23" s="114">
        <f>((I23-J23)/I23)</f>
        <v>0.68509615384615385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76.2</v>
      </c>
      <c r="E24" s="11">
        <v>6.5</v>
      </c>
      <c r="F24" s="23">
        <v>796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0.50777202072538863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766</v>
      </c>
      <c r="G25" s="17"/>
      <c r="M25" s="118" t="s">
        <v>44</v>
      </c>
      <c r="N25" s="119"/>
      <c r="O25" s="40">
        <f>(J10-J11)/J10</f>
        <v>0.34814814814814815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0.50598086124401909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-1.3317191283292978E-2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91.75</v>
      </c>
      <c r="E28" s="36"/>
      <c r="F28" s="37"/>
      <c r="G28" s="49"/>
      <c r="H28" s="50" t="s">
        <v>22</v>
      </c>
      <c r="I28" s="36">
        <v>336</v>
      </c>
      <c r="J28" s="36">
        <v>288</v>
      </c>
      <c r="K28" s="37">
        <f>I28-J28</f>
        <v>48</v>
      </c>
      <c r="M28" s="129" t="s">
        <v>54</v>
      </c>
      <c r="N28" s="130"/>
      <c r="O28" s="51">
        <f>(J9-J13)/J9</f>
        <v>0.8393782383419689</v>
      </c>
      <c r="P28" s="2"/>
    </row>
    <row r="29" spans="1:16" ht="15.75" thickBot="1" x14ac:dyDescent="0.3">
      <c r="A29" s="2"/>
      <c r="B29" s="44"/>
      <c r="C29" s="48" t="s">
        <v>55</v>
      </c>
      <c r="D29" s="36">
        <v>72.5</v>
      </c>
      <c r="E29" s="36">
        <v>68.56</v>
      </c>
      <c r="F29" s="37">
        <v>94.56</v>
      </c>
      <c r="G29" s="52">
        <v>5.4</v>
      </c>
      <c r="H29" s="29" t="s">
        <v>26</v>
      </c>
      <c r="I29" s="38">
        <v>208</v>
      </c>
      <c r="J29" s="38">
        <v>196</v>
      </c>
      <c r="K29" s="37">
        <f>I29-J29</f>
        <v>12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78.2</v>
      </c>
      <c r="E30" s="36">
        <v>63.52</v>
      </c>
      <c r="F30" s="37">
        <v>81.23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77.849999999999994</v>
      </c>
      <c r="E31" s="36">
        <v>54.55</v>
      </c>
      <c r="F31" s="37">
        <v>70.069999999999993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53.25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324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325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328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326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327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1505</v>
      </c>
      <c r="G64" s="12"/>
      <c r="H64" s="12"/>
      <c r="I64" s="12"/>
      <c r="J64" s="104">
        <f>AVERAGE(F64:I64)</f>
        <v>1505</v>
      </c>
      <c r="K64" s="105"/>
      <c r="M64" s="8">
        <v>2</v>
      </c>
      <c r="N64" s="102">
        <v>8.8000000000000007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640</v>
      </c>
      <c r="G65" s="12"/>
      <c r="H65" s="12"/>
      <c r="I65" s="12"/>
      <c r="J65" s="104">
        <f t="shared" ref="J65:J70" si="1">AVERAGE(F65:I65)</f>
        <v>640</v>
      </c>
      <c r="K65" s="105"/>
      <c r="M65" s="8">
        <v>3</v>
      </c>
      <c r="N65" s="102">
        <v>7.1</v>
      </c>
      <c r="O65" s="103"/>
      <c r="P65" s="2"/>
    </row>
    <row r="66" spans="1:16" ht="15" customHeight="1" x14ac:dyDescent="0.25">
      <c r="A66" s="2"/>
      <c r="C66" s="9" t="s">
        <v>13</v>
      </c>
      <c r="D66" s="11">
        <v>64.61</v>
      </c>
      <c r="E66" s="11">
        <v>8.3000000000000007</v>
      </c>
      <c r="F66" s="11">
        <v>1277</v>
      </c>
      <c r="G66" s="11">
        <v>1265</v>
      </c>
      <c r="H66" s="11">
        <v>1249</v>
      </c>
      <c r="I66" s="11">
        <v>1197</v>
      </c>
      <c r="J66" s="104">
        <f t="shared" si="1"/>
        <v>1247</v>
      </c>
      <c r="K66" s="105"/>
      <c r="M66" s="8">
        <v>4</v>
      </c>
      <c r="N66" s="102">
        <v>7</v>
      </c>
      <c r="O66" s="103"/>
      <c r="P66" s="2"/>
    </row>
    <row r="67" spans="1:16" ht="15" customHeight="1" x14ac:dyDescent="0.25">
      <c r="A67" s="2"/>
      <c r="C67" s="9" t="s">
        <v>14</v>
      </c>
      <c r="D67" s="11">
        <v>61.12</v>
      </c>
      <c r="E67" s="11">
        <v>7.2</v>
      </c>
      <c r="F67" s="11">
        <v>666</v>
      </c>
      <c r="G67" s="11">
        <v>654</v>
      </c>
      <c r="H67" s="11">
        <v>656</v>
      </c>
      <c r="I67" s="11">
        <v>651</v>
      </c>
      <c r="J67" s="104">
        <f t="shared" si="1"/>
        <v>656.75</v>
      </c>
      <c r="K67" s="105"/>
      <c r="M67" s="8">
        <v>5</v>
      </c>
      <c r="N67" s="102">
        <v>8.6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422</v>
      </c>
      <c r="G68" s="69">
        <v>431</v>
      </c>
      <c r="H68" s="69">
        <v>427</v>
      </c>
      <c r="I68" s="69">
        <v>419</v>
      </c>
      <c r="J68" s="104">
        <f t="shared" si="1"/>
        <v>424.75</v>
      </c>
      <c r="K68" s="105"/>
      <c r="M68" s="13">
        <v>6</v>
      </c>
      <c r="N68" s="106">
        <v>7.4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229</v>
      </c>
      <c r="G69" s="69">
        <v>209</v>
      </c>
      <c r="H69" s="69">
        <v>216</v>
      </c>
      <c r="I69" s="69">
        <v>191</v>
      </c>
      <c r="J69" s="104">
        <f t="shared" si="1"/>
        <v>211.25</v>
      </c>
      <c r="K69" s="105"/>
      <c r="P69" s="2"/>
    </row>
    <row r="70" spans="1:16" ht="15.75" thickBot="1" x14ac:dyDescent="0.3">
      <c r="A70" s="2"/>
      <c r="C70" s="15" t="s">
        <v>17</v>
      </c>
      <c r="D70" s="16">
        <v>60.77</v>
      </c>
      <c r="E70" s="16">
        <v>6.9</v>
      </c>
      <c r="F70" s="16">
        <v>239</v>
      </c>
      <c r="G70" s="16">
        <v>228</v>
      </c>
      <c r="H70" s="16">
        <v>209</v>
      </c>
      <c r="I70" s="16">
        <v>198</v>
      </c>
      <c r="J70" s="108">
        <f t="shared" si="1"/>
        <v>218.5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8.44</v>
      </c>
      <c r="E73" s="11">
        <v>10.4</v>
      </c>
      <c r="F73" s="23">
        <v>1288</v>
      </c>
      <c r="G73" s="17"/>
      <c r="H73" s="24" t="s">
        <v>22</v>
      </c>
      <c r="I73" s="120">
        <v>5.15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66.069999999999993</v>
      </c>
      <c r="E74" s="11"/>
      <c r="F74" s="23">
        <v>230</v>
      </c>
      <c r="G74" s="17"/>
      <c r="H74" s="28" t="s">
        <v>26</v>
      </c>
      <c r="I74" s="122">
        <v>4.71</v>
      </c>
      <c r="J74" s="122"/>
      <c r="K74" s="123"/>
      <c r="M74" s="29">
        <v>6.9</v>
      </c>
      <c r="N74" s="30">
        <v>75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64.010000000000005</v>
      </c>
      <c r="E76" s="11"/>
      <c r="F76" s="23">
        <v>211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69.91</v>
      </c>
      <c r="E77" s="11"/>
      <c r="F77" s="23">
        <v>215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5.0999999999999996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74.489999999999995</v>
      </c>
      <c r="E78" s="11"/>
      <c r="F78" s="23">
        <v>1709</v>
      </c>
      <c r="G78" s="17"/>
      <c r="H78" s="110">
        <v>2</v>
      </c>
      <c r="I78" s="112">
        <v>601</v>
      </c>
      <c r="J78" s="112">
        <v>466</v>
      </c>
      <c r="K78" s="114">
        <f>((I78-J78)/I78)</f>
        <v>0.22462562396006655</v>
      </c>
      <c r="M78" s="13">
        <v>2</v>
      </c>
      <c r="N78" s="38">
        <v>5.3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75.319999999999993</v>
      </c>
      <c r="E79" s="11">
        <v>6.6</v>
      </c>
      <c r="F79" s="23">
        <v>488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470</v>
      </c>
      <c r="G80" s="17"/>
      <c r="H80" s="110">
        <v>9</v>
      </c>
      <c r="I80" s="112">
        <v>585</v>
      </c>
      <c r="J80" s="112">
        <v>166</v>
      </c>
      <c r="K80" s="114">
        <f>((I80-J80)/I80)</f>
        <v>0.71623931623931625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78.11</v>
      </c>
      <c r="E81" s="11">
        <v>6.3</v>
      </c>
      <c r="F81" s="23">
        <v>899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0.47333600641539697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863</v>
      </c>
      <c r="G82" s="17"/>
      <c r="M82" s="118" t="s">
        <v>44</v>
      </c>
      <c r="N82" s="119"/>
      <c r="O82" s="40">
        <f>(J67-J68)/J67</f>
        <v>0.35325466311381803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0.50264861683343143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-3.4319526627218933E-2</v>
      </c>
      <c r="P84" s="2"/>
    </row>
    <row r="85" spans="1:16" ht="15.75" thickBot="1" x14ac:dyDescent="0.3">
      <c r="A85" s="2"/>
      <c r="B85" s="44"/>
      <c r="C85" s="48" t="s">
        <v>53</v>
      </c>
      <c r="D85" s="36">
        <v>90.96</v>
      </c>
      <c r="E85" s="36"/>
      <c r="F85" s="37"/>
      <c r="G85" s="49"/>
      <c r="H85" s="50" t="s">
        <v>22</v>
      </c>
      <c r="I85" s="36">
        <v>781</v>
      </c>
      <c r="J85" s="36">
        <v>719</v>
      </c>
      <c r="K85" s="37">
        <f>I85-J85</f>
        <v>62</v>
      </c>
      <c r="M85" s="129" t="s">
        <v>54</v>
      </c>
      <c r="N85" s="130"/>
      <c r="O85" s="51">
        <f>(J66-J70)/J66</f>
        <v>0.82477947072975144</v>
      </c>
      <c r="P85" s="2"/>
    </row>
    <row r="86" spans="1:16" ht="15.75" thickBot="1" x14ac:dyDescent="0.3">
      <c r="A86" s="2"/>
      <c r="B86" s="44"/>
      <c r="C86" s="48" t="s">
        <v>55</v>
      </c>
      <c r="D86" s="36">
        <v>72.849999999999994</v>
      </c>
      <c r="E86" s="36">
        <v>68.489999999999995</v>
      </c>
      <c r="F86" s="37">
        <v>94.02</v>
      </c>
      <c r="G86" s="52">
        <v>5.3</v>
      </c>
      <c r="H86" s="29" t="s">
        <v>26</v>
      </c>
      <c r="I86" s="38">
        <v>267</v>
      </c>
      <c r="J86" s="38">
        <v>244</v>
      </c>
      <c r="K86" s="37">
        <f>I86-J86</f>
        <v>23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80.150000000000006</v>
      </c>
      <c r="E87" s="36">
        <v>66.34</v>
      </c>
      <c r="F87" s="37">
        <v>82.77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75.05</v>
      </c>
      <c r="E88" s="36">
        <v>53.37</v>
      </c>
      <c r="F88" s="37">
        <v>71.12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55.05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91.03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329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333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331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332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330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334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/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1575</v>
      </c>
      <c r="G119" s="12"/>
      <c r="H119" s="12"/>
      <c r="I119" s="12"/>
      <c r="J119" s="104">
        <f>AVERAGE(F119:I119)</f>
        <v>1575</v>
      </c>
      <c r="K119" s="105"/>
      <c r="M119" s="8">
        <v>2</v>
      </c>
      <c r="N119" s="102">
        <v>8.5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653</v>
      </c>
      <c r="G120" s="12"/>
      <c r="H120" s="12"/>
      <c r="I120" s="12"/>
      <c r="J120" s="104">
        <f t="shared" ref="J120:J125" si="2">AVERAGE(F120:I120)</f>
        <v>653</v>
      </c>
      <c r="K120" s="105"/>
      <c r="M120" s="8">
        <v>3</v>
      </c>
      <c r="N120" s="102">
        <v>7.5</v>
      </c>
      <c r="O120" s="103"/>
      <c r="P120" s="2"/>
    </row>
    <row r="121" spans="1:16" x14ac:dyDescent="0.25">
      <c r="A121" s="2"/>
      <c r="C121" s="9" t="s">
        <v>13</v>
      </c>
      <c r="D121" s="11">
        <v>63.85</v>
      </c>
      <c r="E121" s="11">
        <v>7.9</v>
      </c>
      <c r="F121" s="11">
        <v>1325</v>
      </c>
      <c r="G121" s="11">
        <v>1310</v>
      </c>
      <c r="H121" s="11">
        <v>1370</v>
      </c>
      <c r="I121" s="11">
        <v>1355</v>
      </c>
      <c r="J121" s="104">
        <f t="shared" si="2"/>
        <v>1340</v>
      </c>
      <c r="K121" s="105"/>
      <c r="M121" s="8">
        <v>4</v>
      </c>
      <c r="N121" s="102">
        <v>6.9</v>
      </c>
      <c r="O121" s="103"/>
      <c r="P121" s="2"/>
    </row>
    <row r="122" spans="1:16" x14ac:dyDescent="0.25">
      <c r="A122" s="2"/>
      <c r="C122" s="9" t="s">
        <v>14</v>
      </c>
      <c r="D122" s="11">
        <v>58.87</v>
      </c>
      <c r="E122" s="11">
        <v>7.1</v>
      </c>
      <c r="F122" s="11">
        <v>644</v>
      </c>
      <c r="G122" s="11">
        <v>629</v>
      </c>
      <c r="H122" s="11">
        <v>676</v>
      </c>
      <c r="I122" s="11">
        <v>655</v>
      </c>
      <c r="J122" s="104">
        <f t="shared" si="2"/>
        <v>651</v>
      </c>
      <c r="K122" s="105"/>
      <c r="M122" s="8">
        <v>5</v>
      </c>
      <c r="N122" s="102">
        <v>8.6999999999999993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412</v>
      </c>
      <c r="G123" s="69">
        <v>402</v>
      </c>
      <c r="H123" s="69">
        <v>420</v>
      </c>
      <c r="I123" s="69">
        <v>410</v>
      </c>
      <c r="J123" s="104">
        <f t="shared" si="2"/>
        <v>411</v>
      </c>
      <c r="K123" s="105"/>
      <c r="M123" s="13">
        <v>6</v>
      </c>
      <c r="N123" s="106">
        <v>7.2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235</v>
      </c>
      <c r="G124" s="69">
        <v>233</v>
      </c>
      <c r="H124" s="69">
        <v>229</v>
      </c>
      <c r="I124" s="69">
        <v>227</v>
      </c>
      <c r="J124" s="104">
        <f t="shared" si="2"/>
        <v>231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60.85</v>
      </c>
      <c r="E125" s="16">
        <v>7</v>
      </c>
      <c r="F125" s="16">
        <v>231</v>
      </c>
      <c r="G125" s="16">
        <v>228</v>
      </c>
      <c r="H125" s="16">
        <v>232</v>
      </c>
      <c r="I125" s="16">
        <v>230</v>
      </c>
      <c r="J125" s="108">
        <f t="shared" si="2"/>
        <v>230.25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6.42</v>
      </c>
      <c r="E128" s="11">
        <v>9</v>
      </c>
      <c r="F128" s="23">
        <v>920</v>
      </c>
      <c r="G128" s="17"/>
      <c r="H128" s="24" t="s">
        <v>22</v>
      </c>
      <c r="I128" s="120">
        <v>5.72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65.930000000000007</v>
      </c>
      <c r="E129" s="11"/>
      <c r="F129" s="23">
        <v>218</v>
      </c>
      <c r="G129" s="17"/>
      <c r="H129" s="28" t="s">
        <v>26</v>
      </c>
      <c r="I129" s="122">
        <v>5.38</v>
      </c>
      <c r="J129" s="122"/>
      <c r="K129" s="123"/>
      <c r="M129" s="29">
        <v>6.7</v>
      </c>
      <c r="N129" s="30">
        <v>54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65.61</v>
      </c>
      <c r="E131" s="11"/>
      <c r="F131" s="23">
        <v>214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70.11</v>
      </c>
      <c r="E132" s="11"/>
      <c r="F132" s="23">
        <v>211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75.45</v>
      </c>
      <c r="E133" s="11"/>
      <c r="F133" s="23">
        <v>1820</v>
      </c>
      <c r="G133" s="17"/>
      <c r="H133" s="110">
        <v>3</v>
      </c>
      <c r="I133" s="112">
        <v>639</v>
      </c>
      <c r="J133" s="112">
        <v>390</v>
      </c>
      <c r="K133" s="114">
        <f>((I133-J133)/I133)</f>
        <v>0.38967136150234744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75.55</v>
      </c>
      <c r="E134" s="11">
        <v>6.8</v>
      </c>
      <c r="F134" s="23">
        <v>479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460</v>
      </c>
      <c r="G135" s="17"/>
      <c r="H135" s="110">
        <v>5</v>
      </c>
      <c r="I135" s="112">
        <v>405</v>
      </c>
      <c r="J135" s="112">
        <v>199</v>
      </c>
      <c r="K135" s="114">
        <f>((I135-J135)/I135)</f>
        <v>0.50864197530864197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77.25</v>
      </c>
      <c r="E136" s="11">
        <v>6.5</v>
      </c>
      <c r="F136" s="23">
        <v>885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0.51417910447761195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871</v>
      </c>
      <c r="G137" s="17"/>
      <c r="M137" s="118" t="s">
        <v>44</v>
      </c>
      <c r="N137" s="119"/>
      <c r="O137" s="40">
        <f>(J122-J123)/J122</f>
        <v>0.3686635944700461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0.43795620437956206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3.246753246753247E-3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91.25</v>
      </c>
      <c r="E140" s="36"/>
      <c r="F140" s="37"/>
      <c r="G140" s="49"/>
      <c r="H140" s="50" t="s">
        <v>22</v>
      </c>
      <c r="I140" s="36">
        <v>422</v>
      </c>
      <c r="J140" s="36">
        <v>322</v>
      </c>
      <c r="K140" s="37">
        <f>I140-J140</f>
        <v>100</v>
      </c>
      <c r="M140" s="129" t="s">
        <v>54</v>
      </c>
      <c r="N140" s="130"/>
      <c r="O140" s="51">
        <f>(J121-J125)/J121</f>
        <v>0.82817164179104474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72.599999999999994</v>
      </c>
      <c r="E141" s="36">
        <v>68.16</v>
      </c>
      <c r="F141" s="37">
        <v>93.89</v>
      </c>
      <c r="G141" s="52">
        <v>5.0999999999999996</v>
      </c>
      <c r="H141" s="29" t="s">
        <v>26</v>
      </c>
      <c r="I141" s="38">
        <v>199</v>
      </c>
      <c r="J141" s="38">
        <v>162</v>
      </c>
      <c r="K141" s="37">
        <f>I141-J141</f>
        <v>37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79.849999999999994</v>
      </c>
      <c r="E142" s="36">
        <v>66.209999999999994</v>
      </c>
      <c r="F142" s="37">
        <v>82.92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75.8</v>
      </c>
      <c r="E143" s="36">
        <v>53.8</v>
      </c>
      <c r="F143" s="37">
        <v>70.98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52.75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335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336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337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338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339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A384-9FCC-427E-B9DD-E72F42CC4E3B}">
  <sheetPr codeName="Sheet33"/>
  <dimension ref="A1:T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1264.8333333333333</v>
      </c>
    </row>
    <row r="7" spans="1:19" x14ac:dyDescent="0.25">
      <c r="A7" s="2"/>
      <c r="C7" s="9" t="s">
        <v>11</v>
      </c>
      <c r="D7" s="10"/>
      <c r="E7" s="10"/>
      <c r="F7" s="11">
        <v>1521</v>
      </c>
      <c r="G7" s="12"/>
      <c r="H7" s="12"/>
      <c r="I7" s="12"/>
      <c r="J7" s="104">
        <f>AVERAGE(F7:I7)</f>
        <v>1521</v>
      </c>
      <c r="K7" s="105"/>
      <c r="M7" s="8">
        <v>2</v>
      </c>
      <c r="N7" s="102">
        <v>8.6999999999999993</v>
      </c>
      <c r="O7" s="103"/>
      <c r="P7" s="2"/>
      <c r="R7" s="60" t="s">
        <v>22</v>
      </c>
      <c r="S7" s="138">
        <f>AVERAGE(J10,J67,J122)</f>
        <v>607.66666666666663</v>
      </c>
    </row>
    <row r="8" spans="1:19" x14ac:dyDescent="0.25">
      <c r="A8" s="2"/>
      <c r="C8" s="9" t="s">
        <v>12</v>
      </c>
      <c r="D8" s="10"/>
      <c r="E8" s="10"/>
      <c r="F8" s="11">
        <v>622</v>
      </c>
      <c r="G8" s="12"/>
      <c r="H8" s="12"/>
      <c r="I8" s="12"/>
      <c r="J8" s="104">
        <f t="shared" ref="J8:J13" si="0">AVERAGE(F8:I8)</f>
        <v>622</v>
      </c>
      <c r="K8" s="105"/>
      <c r="M8" s="8">
        <v>3</v>
      </c>
      <c r="N8" s="102">
        <v>7.5</v>
      </c>
      <c r="O8" s="103"/>
      <c r="P8" s="2"/>
      <c r="R8" s="60" t="s">
        <v>26</v>
      </c>
      <c r="S8" s="139">
        <f>AVERAGE(J13,J70,J125)</f>
        <v>223.25</v>
      </c>
    </row>
    <row r="9" spans="1:19" x14ac:dyDescent="0.25">
      <c r="A9" s="2"/>
      <c r="C9" s="9" t="s">
        <v>13</v>
      </c>
      <c r="D9" s="11">
        <v>64.59</v>
      </c>
      <c r="E9" s="11">
        <v>8.5</v>
      </c>
      <c r="F9" s="11">
        <v>1296</v>
      </c>
      <c r="G9" s="11">
        <v>1265</v>
      </c>
      <c r="H9" s="11">
        <v>1222</v>
      </c>
      <c r="I9" s="11">
        <v>1208</v>
      </c>
      <c r="J9" s="104">
        <f t="shared" si="0"/>
        <v>1247.75</v>
      </c>
      <c r="K9" s="105"/>
      <c r="M9" s="8">
        <v>4</v>
      </c>
      <c r="N9" s="102">
        <v>6.8</v>
      </c>
      <c r="O9" s="103"/>
      <c r="P9" s="2"/>
      <c r="R9" s="140" t="s">
        <v>629</v>
      </c>
      <c r="S9" s="141">
        <f>S6-S8</f>
        <v>1041.5833333333333</v>
      </c>
    </row>
    <row r="10" spans="1:19" x14ac:dyDescent="0.25">
      <c r="A10" s="2"/>
      <c r="C10" s="9" t="s">
        <v>14</v>
      </c>
      <c r="D10" s="11">
        <v>60.68</v>
      </c>
      <c r="E10" s="11">
        <v>7.2</v>
      </c>
      <c r="F10" s="11">
        <v>663</v>
      </c>
      <c r="G10" s="11">
        <v>658</v>
      </c>
      <c r="H10" s="11">
        <v>590</v>
      </c>
      <c r="I10" s="11">
        <v>553</v>
      </c>
      <c r="J10" s="104">
        <f t="shared" si="0"/>
        <v>616</v>
      </c>
      <c r="K10" s="105"/>
      <c r="M10" s="8">
        <v>5</v>
      </c>
      <c r="N10" s="102">
        <v>8.6</v>
      </c>
      <c r="O10" s="103"/>
      <c r="P10" s="2"/>
      <c r="R10" s="140" t="s">
        <v>630</v>
      </c>
      <c r="S10" s="142">
        <f>S7-S8</f>
        <v>384.41666666666663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415</v>
      </c>
      <c r="G11" s="69">
        <v>432</v>
      </c>
      <c r="H11" s="69">
        <v>400</v>
      </c>
      <c r="I11" s="69">
        <v>387</v>
      </c>
      <c r="J11" s="104">
        <f t="shared" si="0"/>
        <v>408.5</v>
      </c>
      <c r="K11" s="105"/>
      <c r="M11" s="13">
        <v>6</v>
      </c>
      <c r="N11" s="106">
        <v>7.3</v>
      </c>
      <c r="O11" s="107"/>
      <c r="P11" s="2"/>
      <c r="R11" s="143" t="s">
        <v>631</v>
      </c>
      <c r="S11" s="144">
        <f>S9/S6</f>
        <v>0.82349453155883512</v>
      </c>
    </row>
    <row r="12" spans="1:19" x14ac:dyDescent="0.25">
      <c r="A12" s="2"/>
      <c r="C12" s="9" t="s">
        <v>16</v>
      </c>
      <c r="D12" s="11"/>
      <c r="E12" s="11"/>
      <c r="F12" s="11">
        <v>233</v>
      </c>
      <c r="G12" s="69">
        <v>239</v>
      </c>
      <c r="H12" s="69">
        <v>236</v>
      </c>
      <c r="I12" s="69">
        <v>229</v>
      </c>
      <c r="J12" s="104">
        <f t="shared" si="0"/>
        <v>234.25</v>
      </c>
      <c r="K12" s="105"/>
      <c r="P12" s="2"/>
      <c r="R12" s="143" t="s">
        <v>632</v>
      </c>
      <c r="S12" s="145">
        <f>S10/S7</f>
        <v>0.63261108063631377</v>
      </c>
    </row>
    <row r="13" spans="1:19" ht="15.75" thickBot="1" x14ac:dyDescent="0.3">
      <c r="A13" s="2"/>
      <c r="C13" s="15" t="s">
        <v>17</v>
      </c>
      <c r="D13" s="16">
        <v>60.63</v>
      </c>
      <c r="E13" s="16">
        <v>7</v>
      </c>
      <c r="F13" s="16">
        <v>236</v>
      </c>
      <c r="G13" s="16">
        <v>243</v>
      </c>
      <c r="H13" s="16">
        <v>238</v>
      </c>
      <c r="I13" s="16">
        <v>231</v>
      </c>
      <c r="J13" s="108">
        <f t="shared" si="0"/>
        <v>237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9.51</v>
      </c>
      <c r="E16" s="11">
        <v>9.8000000000000007</v>
      </c>
      <c r="F16" s="23">
        <v>863</v>
      </c>
      <c r="G16" s="17"/>
      <c r="H16" s="24" t="s">
        <v>22</v>
      </c>
      <c r="I16" s="120">
        <v>5.62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66.88</v>
      </c>
      <c r="E17" s="11"/>
      <c r="F17" s="23">
        <v>237</v>
      </c>
      <c r="G17" s="17"/>
      <c r="H17" s="28" t="s">
        <v>26</v>
      </c>
      <c r="I17" s="122">
        <v>5.3</v>
      </c>
      <c r="J17" s="122"/>
      <c r="K17" s="123"/>
      <c r="M17" s="29">
        <v>6.8</v>
      </c>
      <c r="N17" s="30">
        <v>112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62.28</v>
      </c>
      <c r="E19" s="11"/>
      <c r="F19" s="23">
        <v>244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72.91</v>
      </c>
      <c r="E20" s="11"/>
      <c r="F20" s="23">
        <v>243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71.260000000000005</v>
      </c>
      <c r="E21" s="11"/>
      <c r="F21" s="23">
        <v>2445</v>
      </c>
      <c r="G21" s="17"/>
      <c r="H21" s="110">
        <v>13</v>
      </c>
      <c r="I21" s="112">
        <v>431</v>
      </c>
      <c r="J21" s="112">
        <v>216</v>
      </c>
      <c r="K21" s="114">
        <f>((I21-J21)/I21)</f>
        <v>0.49883990719257543</v>
      </c>
      <c r="M21" s="13">
        <v>2</v>
      </c>
      <c r="N21" s="38">
        <v>5.5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72.97</v>
      </c>
      <c r="E22" s="11">
        <v>6.8</v>
      </c>
      <c r="F22" s="23">
        <v>488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472</v>
      </c>
      <c r="G23" s="17"/>
      <c r="H23" s="110"/>
      <c r="I23" s="112"/>
      <c r="J23" s="112"/>
      <c r="K23" s="114" t="e">
        <f>((I23-J23)/I23)</f>
        <v>#DIV/0!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78.02</v>
      </c>
      <c r="E24" s="11">
        <v>6.1</v>
      </c>
      <c r="F24" s="23">
        <v>962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0.50631136044880787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891</v>
      </c>
      <c r="G25" s="17"/>
      <c r="M25" s="118" t="s">
        <v>44</v>
      </c>
      <c r="N25" s="119"/>
      <c r="O25" s="40">
        <f>(J10-J11)/J10</f>
        <v>0.33685064935064934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0.4265605875152999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-1.1739594450373533E-2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91.45</v>
      </c>
      <c r="E28" s="36"/>
      <c r="F28" s="37"/>
      <c r="G28" s="49"/>
      <c r="H28" s="50" t="s">
        <v>22</v>
      </c>
      <c r="I28" s="36">
        <v>339</v>
      </c>
      <c r="J28" s="36">
        <v>285</v>
      </c>
      <c r="K28" s="37">
        <f>I28-J28</f>
        <v>54</v>
      </c>
      <c r="M28" s="129" t="s">
        <v>54</v>
      </c>
      <c r="N28" s="130"/>
      <c r="O28" s="51">
        <f>(J9-J13)/J9</f>
        <v>0.81005810458825889</v>
      </c>
      <c r="P28" s="2"/>
    </row>
    <row r="29" spans="1:16" ht="15.75" thickBot="1" x14ac:dyDescent="0.3">
      <c r="A29" s="2"/>
      <c r="B29" s="44"/>
      <c r="C29" s="48" t="s">
        <v>55</v>
      </c>
      <c r="D29" s="36">
        <v>72.650000000000006</v>
      </c>
      <c r="E29" s="36">
        <v>68.67</v>
      </c>
      <c r="F29" s="37">
        <v>94.52</v>
      </c>
      <c r="G29" s="52">
        <v>5.3</v>
      </c>
      <c r="H29" s="29" t="s">
        <v>26</v>
      </c>
      <c r="I29" s="38">
        <v>223</v>
      </c>
      <c r="J29" s="38">
        <v>208</v>
      </c>
      <c r="K29" s="37">
        <f>I29-J29</f>
        <v>15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77.95</v>
      </c>
      <c r="E30" s="36">
        <v>63.72</v>
      </c>
      <c r="F30" s="37">
        <v>81.739999999999995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77.349999999999994</v>
      </c>
      <c r="E31" s="36">
        <v>54.27</v>
      </c>
      <c r="F31" s="37">
        <v>70.16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54.15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340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341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342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343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344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1589</v>
      </c>
      <c r="G64" s="12"/>
      <c r="H64" s="12"/>
      <c r="I64" s="12"/>
      <c r="J64" s="104">
        <f>AVERAGE(F64:I64)</f>
        <v>1589</v>
      </c>
      <c r="K64" s="105"/>
      <c r="M64" s="8">
        <v>2</v>
      </c>
      <c r="N64" s="102">
        <v>8.6999999999999993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609</v>
      </c>
      <c r="G65" s="12"/>
      <c r="H65" s="12"/>
      <c r="I65" s="12"/>
      <c r="J65" s="104">
        <f t="shared" ref="J65:J70" si="1">AVERAGE(F65:I65)</f>
        <v>609</v>
      </c>
      <c r="K65" s="105"/>
      <c r="M65" s="8">
        <v>3</v>
      </c>
      <c r="N65" s="102">
        <v>7.4</v>
      </c>
      <c r="O65" s="103"/>
      <c r="P65" s="2"/>
    </row>
    <row r="66" spans="1:16" ht="15" customHeight="1" x14ac:dyDescent="0.25">
      <c r="A66" s="2"/>
      <c r="C66" s="9" t="s">
        <v>13</v>
      </c>
      <c r="D66" s="11">
        <v>63.02</v>
      </c>
      <c r="E66" s="11">
        <v>8.1999999999999993</v>
      </c>
      <c r="F66" s="11">
        <v>1244</v>
      </c>
      <c r="G66" s="11">
        <v>1230</v>
      </c>
      <c r="H66" s="11">
        <v>1259</v>
      </c>
      <c r="I66" s="11">
        <v>1263</v>
      </c>
      <c r="J66" s="104">
        <f t="shared" si="1"/>
        <v>1249</v>
      </c>
      <c r="K66" s="105"/>
      <c r="M66" s="8">
        <v>4</v>
      </c>
      <c r="N66" s="102">
        <v>6.8</v>
      </c>
      <c r="O66" s="103"/>
      <c r="P66" s="2"/>
    </row>
    <row r="67" spans="1:16" ht="15" customHeight="1" x14ac:dyDescent="0.25">
      <c r="A67" s="2"/>
      <c r="C67" s="9" t="s">
        <v>14</v>
      </c>
      <c r="D67" s="11">
        <v>61.17</v>
      </c>
      <c r="E67" s="11">
        <v>7</v>
      </c>
      <c r="F67" s="11">
        <v>581</v>
      </c>
      <c r="G67" s="11">
        <v>577</v>
      </c>
      <c r="H67" s="11">
        <v>561</v>
      </c>
      <c r="I67" s="11">
        <v>575</v>
      </c>
      <c r="J67" s="104">
        <f t="shared" si="1"/>
        <v>573.5</v>
      </c>
      <c r="K67" s="105"/>
      <c r="M67" s="8">
        <v>5</v>
      </c>
      <c r="N67" s="102">
        <v>8.9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339</v>
      </c>
      <c r="G68" s="69">
        <v>341</v>
      </c>
      <c r="H68" s="69">
        <v>330</v>
      </c>
      <c r="I68" s="69">
        <v>324</v>
      </c>
      <c r="J68" s="104">
        <f t="shared" si="1"/>
        <v>333.5</v>
      </c>
      <c r="K68" s="105"/>
      <c r="M68" s="13">
        <v>6</v>
      </c>
      <c r="N68" s="106">
        <v>7.5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228</v>
      </c>
      <c r="G69" s="69">
        <v>219</v>
      </c>
      <c r="H69" s="69">
        <v>208</v>
      </c>
      <c r="I69" s="69">
        <v>166</v>
      </c>
      <c r="J69" s="104">
        <f t="shared" si="1"/>
        <v>205.25</v>
      </c>
      <c r="K69" s="105"/>
      <c r="P69" s="2"/>
    </row>
    <row r="70" spans="1:16" ht="15.75" thickBot="1" x14ac:dyDescent="0.3">
      <c r="A70" s="2"/>
      <c r="C70" s="15" t="s">
        <v>17</v>
      </c>
      <c r="D70" s="16">
        <v>60.76</v>
      </c>
      <c r="E70" s="16">
        <v>6.8</v>
      </c>
      <c r="F70" s="16">
        <v>239</v>
      </c>
      <c r="G70" s="16">
        <v>236</v>
      </c>
      <c r="H70" s="16">
        <v>219</v>
      </c>
      <c r="I70" s="16">
        <v>180</v>
      </c>
      <c r="J70" s="108">
        <f t="shared" si="1"/>
        <v>218.5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9.17</v>
      </c>
      <c r="E73" s="11">
        <v>10.7</v>
      </c>
      <c r="F73" s="23">
        <v>1292</v>
      </c>
      <c r="G73" s="17"/>
      <c r="H73" s="24" t="s">
        <v>22</v>
      </c>
      <c r="I73" s="120">
        <v>5.49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67.760000000000005</v>
      </c>
      <c r="E74" s="11"/>
      <c r="F74" s="23">
        <v>237</v>
      </c>
      <c r="G74" s="17"/>
      <c r="H74" s="28" t="s">
        <v>26</v>
      </c>
      <c r="I74" s="122">
        <v>4.82</v>
      </c>
      <c r="J74" s="122"/>
      <c r="K74" s="123"/>
      <c r="M74" s="29">
        <v>6.8</v>
      </c>
      <c r="N74" s="30">
        <v>76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65.03</v>
      </c>
      <c r="E76" s="11"/>
      <c r="F76" s="23">
        <v>231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71.16</v>
      </c>
      <c r="E77" s="11"/>
      <c r="F77" s="23">
        <v>219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5.2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75.069999999999993</v>
      </c>
      <c r="E78" s="11"/>
      <c r="F78" s="23">
        <v>2294</v>
      </c>
      <c r="G78" s="17"/>
      <c r="H78" s="110">
        <v>10</v>
      </c>
      <c r="I78" s="112">
        <v>493</v>
      </c>
      <c r="J78" s="112">
        <v>406</v>
      </c>
      <c r="K78" s="114">
        <f>((I78-J78)/I78)</f>
        <v>0.17647058823529413</v>
      </c>
      <c r="M78" s="13">
        <v>2</v>
      </c>
      <c r="N78" s="38">
        <v>5.3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76.03</v>
      </c>
      <c r="E79" s="11">
        <v>6.6</v>
      </c>
      <c r="F79" s="23">
        <v>559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525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78.11</v>
      </c>
      <c r="E81" s="11">
        <v>6.3</v>
      </c>
      <c r="F81" s="23">
        <v>991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0.54083266613290637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961</v>
      </c>
      <c r="G82" s="17"/>
      <c r="M82" s="118" t="s">
        <v>44</v>
      </c>
      <c r="N82" s="119"/>
      <c r="O82" s="40">
        <f>(J67-J68)/J67</f>
        <v>0.41848299912816039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0.38455772113943026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-6.4555420219244819E-2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91.01</v>
      </c>
      <c r="E85" s="36"/>
      <c r="F85" s="37"/>
      <c r="G85" s="49"/>
      <c r="H85" s="50" t="s">
        <v>22</v>
      </c>
      <c r="I85" s="36">
        <v>702</v>
      </c>
      <c r="J85" s="36">
        <v>626</v>
      </c>
      <c r="K85" s="37">
        <f>I85-J85</f>
        <v>76</v>
      </c>
      <c r="M85" s="129" t="s">
        <v>54</v>
      </c>
      <c r="N85" s="130"/>
      <c r="O85" s="51">
        <f>(J66-J70)/J66</f>
        <v>0.82506004803843069</v>
      </c>
      <c r="P85" s="2"/>
    </row>
    <row r="86" spans="1:16" ht="15.75" thickBot="1" x14ac:dyDescent="0.3">
      <c r="A86" s="2"/>
      <c r="B86" s="44"/>
      <c r="C86" s="48" t="s">
        <v>55</v>
      </c>
      <c r="D86" s="36">
        <v>73.150000000000006</v>
      </c>
      <c r="E86" s="36">
        <v>68.31</v>
      </c>
      <c r="F86" s="37">
        <v>93.39</v>
      </c>
      <c r="G86" s="52">
        <v>5.2</v>
      </c>
      <c r="H86" s="29" t="s">
        <v>26</v>
      </c>
      <c r="I86" s="38">
        <v>266</v>
      </c>
      <c r="J86" s="38">
        <v>249</v>
      </c>
      <c r="K86" s="37">
        <f>I86-J86</f>
        <v>17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80.45</v>
      </c>
      <c r="E87" s="36">
        <v>67.03</v>
      </c>
      <c r="F87" s="37">
        <v>83.33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75.05</v>
      </c>
      <c r="E88" s="36">
        <v>53.25</v>
      </c>
      <c r="F88" s="37">
        <v>70.959999999999994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55.66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90.88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345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349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348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350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347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346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20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20" x14ac:dyDescent="0.25">
      <c r="A114" s="2"/>
      <c r="P114" s="3"/>
    </row>
    <row r="115" spans="1:20" x14ac:dyDescent="0.25">
      <c r="A115" s="2" t="s">
        <v>65</v>
      </c>
      <c r="C115" s="4" t="s">
        <v>66</v>
      </c>
      <c r="D115" s="5"/>
      <c r="E115" s="5"/>
      <c r="P115" s="2"/>
    </row>
    <row r="116" spans="1:20" ht="15" customHeight="1" thickBot="1" x14ac:dyDescent="0.3">
      <c r="A116" s="2"/>
      <c r="P116" s="2"/>
    </row>
    <row r="117" spans="1:20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20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20" x14ac:dyDescent="0.25">
      <c r="A119" s="2"/>
      <c r="C119" s="9" t="s">
        <v>11</v>
      </c>
      <c r="D119" s="10"/>
      <c r="E119" s="10"/>
      <c r="F119" s="11">
        <v>1574</v>
      </c>
      <c r="G119" s="12"/>
      <c r="H119" s="12"/>
      <c r="I119" s="12"/>
      <c r="J119" s="104">
        <f>AVERAGE(F119:I119)</f>
        <v>1574</v>
      </c>
      <c r="K119" s="105"/>
      <c r="M119" s="8">
        <v>2</v>
      </c>
      <c r="N119" s="102">
        <v>8.8000000000000007</v>
      </c>
      <c r="O119" s="103"/>
      <c r="P119" s="2"/>
    </row>
    <row r="120" spans="1:20" x14ac:dyDescent="0.25">
      <c r="A120" s="2"/>
      <c r="C120" s="9" t="s">
        <v>12</v>
      </c>
      <c r="D120" s="10"/>
      <c r="E120" s="10"/>
      <c r="F120" s="11">
        <v>633</v>
      </c>
      <c r="G120" s="12"/>
      <c r="H120" s="12"/>
      <c r="I120" s="12"/>
      <c r="J120" s="104">
        <f t="shared" ref="J120:J125" si="2">AVERAGE(F120:I120)</f>
        <v>633</v>
      </c>
      <c r="K120" s="105"/>
      <c r="M120" s="8">
        <v>3</v>
      </c>
      <c r="N120" s="102">
        <v>7.5</v>
      </c>
      <c r="O120" s="103"/>
      <c r="P120" s="2"/>
    </row>
    <row r="121" spans="1:20" x14ac:dyDescent="0.25">
      <c r="A121" s="2"/>
      <c r="C121" s="9" t="s">
        <v>13</v>
      </c>
      <c r="D121" s="11">
        <v>64.78</v>
      </c>
      <c r="E121" s="11">
        <v>8.1</v>
      </c>
      <c r="F121" s="11">
        <v>1366</v>
      </c>
      <c r="G121" s="11">
        <v>1357</v>
      </c>
      <c r="H121" s="11">
        <v>1229</v>
      </c>
      <c r="I121" s="11">
        <v>1239</v>
      </c>
      <c r="J121" s="104">
        <f t="shared" si="2"/>
        <v>1297.75</v>
      </c>
      <c r="K121" s="105"/>
      <c r="M121" s="8">
        <v>4</v>
      </c>
      <c r="N121" s="102">
        <v>6.7</v>
      </c>
      <c r="O121" s="103"/>
      <c r="P121" s="2"/>
    </row>
    <row r="122" spans="1:20" x14ac:dyDescent="0.25">
      <c r="A122" s="2"/>
      <c r="C122" s="9" t="s">
        <v>14</v>
      </c>
      <c r="D122" s="11">
        <v>62.06</v>
      </c>
      <c r="E122" s="11">
        <v>7.3</v>
      </c>
      <c r="F122" s="11">
        <v>599</v>
      </c>
      <c r="G122" s="11">
        <v>654</v>
      </c>
      <c r="H122" s="11">
        <v>674</v>
      </c>
      <c r="I122" s="11">
        <v>607</v>
      </c>
      <c r="J122" s="104">
        <f t="shared" si="2"/>
        <v>633.5</v>
      </c>
      <c r="K122" s="105"/>
      <c r="M122" s="8">
        <v>5</v>
      </c>
      <c r="N122" s="102">
        <v>8.8000000000000007</v>
      </c>
      <c r="O122" s="103"/>
      <c r="P122" s="2"/>
    </row>
    <row r="123" spans="1:20" ht="15.75" thickBot="1" x14ac:dyDescent="0.3">
      <c r="A123" s="2"/>
      <c r="C123" s="9" t="s">
        <v>15</v>
      </c>
      <c r="D123" s="11"/>
      <c r="E123" s="11"/>
      <c r="F123" s="11">
        <v>372</v>
      </c>
      <c r="G123" s="69">
        <v>380</v>
      </c>
      <c r="H123" s="69">
        <v>388</v>
      </c>
      <c r="I123" s="69">
        <v>421</v>
      </c>
      <c r="J123" s="104">
        <f t="shared" si="2"/>
        <v>390.25</v>
      </c>
      <c r="K123" s="105"/>
      <c r="M123" s="13">
        <v>6</v>
      </c>
      <c r="N123" s="106">
        <v>7.6</v>
      </c>
      <c r="O123" s="107"/>
      <c r="P123" s="2"/>
    </row>
    <row r="124" spans="1:20" x14ac:dyDescent="0.25">
      <c r="A124" s="2"/>
      <c r="C124" s="9" t="s">
        <v>16</v>
      </c>
      <c r="D124" s="11"/>
      <c r="E124" s="11"/>
      <c r="F124" s="11">
        <v>206</v>
      </c>
      <c r="G124" s="69">
        <v>204</v>
      </c>
      <c r="H124" s="69">
        <v>227</v>
      </c>
      <c r="I124" s="69">
        <v>244</v>
      </c>
      <c r="J124" s="104">
        <f t="shared" si="2"/>
        <v>220.25</v>
      </c>
      <c r="K124" s="105"/>
      <c r="P124" s="2"/>
    </row>
    <row r="125" spans="1:20" ht="15.75" thickBot="1" x14ac:dyDescent="0.3">
      <c r="A125" s="2"/>
      <c r="C125" s="15" t="s">
        <v>17</v>
      </c>
      <c r="D125" s="16">
        <v>61.48</v>
      </c>
      <c r="E125" s="16">
        <v>7.1</v>
      </c>
      <c r="F125" s="16">
        <v>204</v>
      </c>
      <c r="G125" s="16">
        <v>200</v>
      </c>
      <c r="H125" s="16">
        <v>223</v>
      </c>
      <c r="I125" s="16">
        <v>230</v>
      </c>
      <c r="J125" s="108">
        <f t="shared" si="2"/>
        <v>214.25</v>
      </c>
      <c r="K125" s="109"/>
      <c r="P125" s="2"/>
    </row>
    <row r="126" spans="1:20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  <c r="T126" t="s">
        <v>65</v>
      </c>
    </row>
    <row r="127" spans="1:20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20" x14ac:dyDescent="0.25">
      <c r="A128" s="2"/>
      <c r="C128" s="22" t="s">
        <v>21</v>
      </c>
      <c r="D128" s="11">
        <v>31.61</v>
      </c>
      <c r="E128" s="11">
        <v>9.1999999999999993</v>
      </c>
      <c r="F128" s="23">
        <v>1277</v>
      </c>
      <c r="G128" s="17"/>
      <c r="H128" s="24" t="s">
        <v>22</v>
      </c>
      <c r="I128" s="120">
        <v>5.68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67.27</v>
      </c>
      <c r="E129" s="11"/>
      <c r="F129" s="23">
        <v>214</v>
      </c>
      <c r="G129" s="17"/>
      <c r="H129" s="28" t="s">
        <v>26</v>
      </c>
      <c r="I129" s="122">
        <v>5.22</v>
      </c>
      <c r="J129" s="122"/>
      <c r="K129" s="123"/>
      <c r="M129" s="29">
        <v>6.8</v>
      </c>
      <c r="N129" s="30">
        <v>92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66.510000000000005</v>
      </c>
      <c r="E131" s="11"/>
      <c r="F131" s="23">
        <v>211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66.72</v>
      </c>
      <c r="E132" s="11"/>
      <c r="F132" s="23">
        <v>208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73.41</v>
      </c>
      <c r="E133" s="11"/>
      <c r="F133" s="23">
        <v>2177</v>
      </c>
      <c r="G133" s="17"/>
      <c r="H133" s="110">
        <v>7</v>
      </c>
      <c r="I133" s="112">
        <v>258</v>
      </c>
      <c r="J133" s="112">
        <v>129</v>
      </c>
      <c r="K133" s="114">
        <f>((I133-J133)/I133)</f>
        <v>0.5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75.849999999999994</v>
      </c>
      <c r="E134" s="11">
        <v>6.5</v>
      </c>
      <c r="F134" s="23">
        <v>536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515</v>
      </c>
      <c r="G135" s="17"/>
      <c r="H135" s="110">
        <v>11</v>
      </c>
      <c r="I135" s="112">
        <v>616</v>
      </c>
      <c r="J135" s="112">
        <v>204</v>
      </c>
      <c r="K135" s="114">
        <f>((I135-J135)/I135)</f>
        <v>0.66883116883116878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77.27</v>
      </c>
      <c r="E136" s="11">
        <v>6.2</v>
      </c>
      <c r="F136" s="23">
        <v>945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0.51184742824118667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912</v>
      </c>
      <c r="G137" s="17"/>
      <c r="M137" s="118" t="s">
        <v>44</v>
      </c>
      <c r="N137" s="119"/>
      <c r="O137" s="40">
        <f>(J122-J123)/J122</f>
        <v>0.38397790055248621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0.43561819346572711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2.7241770715096481E-2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91.44</v>
      </c>
      <c r="E140" s="36"/>
      <c r="F140" s="37"/>
      <c r="G140" s="49"/>
      <c r="H140" s="50" t="s">
        <v>96</v>
      </c>
      <c r="I140" s="36">
        <v>612</v>
      </c>
      <c r="J140" s="36">
        <v>552</v>
      </c>
      <c r="K140" s="37">
        <f>I140-J140</f>
        <v>60</v>
      </c>
      <c r="M140" s="129" t="s">
        <v>54</v>
      </c>
      <c r="N140" s="130"/>
      <c r="O140" s="51">
        <f>(J121-J125)/J121</f>
        <v>0.8349065690618378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72.75</v>
      </c>
      <c r="E141" s="36">
        <v>68.61</v>
      </c>
      <c r="F141" s="37">
        <v>94.32</v>
      </c>
      <c r="G141" s="52">
        <v>5.0999999999999996</v>
      </c>
      <c r="H141" s="29" t="s">
        <v>97</v>
      </c>
      <c r="I141" s="38">
        <v>224</v>
      </c>
      <c r="J141" s="38">
        <v>187</v>
      </c>
      <c r="K141" s="37">
        <f>I141-J141</f>
        <v>37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82.75</v>
      </c>
      <c r="E142" s="36">
        <v>68.8</v>
      </c>
      <c r="F142" s="37">
        <v>83.15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76.400000000000006</v>
      </c>
      <c r="E143" s="36">
        <v>53.8</v>
      </c>
      <c r="F143" s="37">
        <v>70.52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54.21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91.29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351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352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353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354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355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356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AC04-C8BD-46F5-AA62-B35E870CB378}">
  <sheetPr codeName="Sheet34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1210.4166666666667</v>
      </c>
    </row>
    <row r="7" spans="1:19" x14ac:dyDescent="0.25">
      <c r="A7" s="2"/>
      <c r="C7" s="9" t="s">
        <v>11</v>
      </c>
      <c r="D7" s="10"/>
      <c r="E7" s="10"/>
      <c r="F7" s="11">
        <v>1419</v>
      </c>
      <c r="G7" s="12"/>
      <c r="H7" s="12"/>
      <c r="I7" s="12"/>
      <c r="J7" s="104">
        <f>AVERAGE(F7:I7)</f>
        <v>1419</v>
      </c>
      <c r="K7" s="105"/>
      <c r="M7" s="8">
        <v>2</v>
      </c>
      <c r="N7" s="102">
        <v>8.6999999999999993</v>
      </c>
      <c r="O7" s="103"/>
      <c r="P7" s="2"/>
      <c r="R7" s="60" t="s">
        <v>22</v>
      </c>
      <c r="S7" s="138">
        <f>AVERAGE(J10,J67,J122)</f>
        <v>599.41666666666663</v>
      </c>
    </row>
    <row r="8" spans="1:19" x14ac:dyDescent="0.25">
      <c r="A8" s="2"/>
      <c r="C8" s="9" t="s">
        <v>12</v>
      </c>
      <c r="D8" s="10"/>
      <c r="E8" s="10"/>
      <c r="F8" s="11">
        <v>612</v>
      </c>
      <c r="G8" s="12"/>
      <c r="H8" s="12"/>
      <c r="I8" s="12"/>
      <c r="J8" s="104">
        <f t="shared" ref="J8:J13" si="0">AVERAGE(F8:I8)</f>
        <v>612</v>
      </c>
      <c r="K8" s="105"/>
      <c r="M8" s="8">
        <v>3</v>
      </c>
      <c r="N8" s="102">
        <v>9</v>
      </c>
      <c r="O8" s="103"/>
      <c r="P8" s="2"/>
      <c r="R8" s="60" t="s">
        <v>26</v>
      </c>
      <c r="S8" s="139">
        <f>AVERAGE(J13,J70,J125)</f>
        <v>229.66666666666666</v>
      </c>
    </row>
    <row r="9" spans="1:19" x14ac:dyDescent="0.25">
      <c r="A9" s="2"/>
      <c r="C9" s="9" t="s">
        <v>13</v>
      </c>
      <c r="D9" s="11">
        <v>64.27</v>
      </c>
      <c r="E9" s="11">
        <v>6</v>
      </c>
      <c r="F9" s="11">
        <v>1214</v>
      </c>
      <c r="G9" s="11">
        <v>1172</v>
      </c>
      <c r="H9" s="11">
        <v>1192</v>
      </c>
      <c r="I9" s="11">
        <v>1242</v>
      </c>
      <c r="J9" s="104">
        <f t="shared" si="0"/>
        <v>1205</v>
      </c>
      <c r="K9" s="105"/>
      <c r="M9" s="8">
        <v>4</v>
      </c>
      <c r="N9" s="102">
        <v>7</v>
      </c>
      <c r="O9" s="103"/>
      <c r="P9" s="2"/>
      <c r="R9" s="140" t="s">
        <v>629</v>
      </c>
      <c r="S9" s="141">
        <f>S6-S8</f>
        <v>980.75000000000011</v>
      </c>
    </row>
    <row r="10" spans="1:19" x14ac:dyDescent="0.25">
      <c r="A10" s="2"/>
      <c r="C10" s="9" t="s">
        <v>14</v>
      </c>
      <c r="D10" s="11">
        <v>62.59</v>
      </c>
      <c r="E10" s="11">
        <v>7</v>
      </c>
      <c r="F10" s="11">
        <v>611</v>
      </c>
      <c r="G10" s="11">
        <v>630</v>
      </c>
      <c r="H10" s="11">
        <v>588</v>
      </c>
      <c r="I10" s="11">
        <v>563</v>
      </c>
      <c r="J10" s="104">
        <f t="shared" si="0"/>
        <v>598</v>
      </c>
      <c r="K10" s="105"/>
      <c r="M10" s="8">
        <v>5</v>
      </c>
      <c r="N10" s="102">
        <v>8.6</v>
      </c>
      <c r="O10" s="103"/>
      <c r="P10" s="2"/>
      <c r="R10" s="140" t="s">
        <v>630</v>
      </c>
      <c r="S10" s="142">
        <f>S7-S8</f>
        <v>369.75</v>
      </c>
    </row>
    <row r="11" spans="1:19" ht="15.75" thickBot="1" x14ac:dyDescent="0.3">
      <c r="A11" s="2"/>
      <c r="C11" s="9" t="s">
        <v>15</v>
      </c>
      <c r="D11" s="11"/>
      <c r="E11" s="11"/>
      <c r="F11" s="11">
        <v>429</v>
      </c>
      <c r="G11" s="69">
        <v>440</v>
      </c>
      <c r="H11" s="69">
        <v>409</v>
      </c>
      <c r="I11" s="69">
        <v>401</v>
      </c>
      <c r="J11" s="104">
        <f t="shared" si="0"/>
        <v>419.75</v>
      </c>
      <c r="K11" s="105"/>
      <c r="M11" s="13">
        <v>6</v>
      </c>
      <c r="N11" s="106">
        <v>7.2</v>
      </c>
      <c r="O11" s="107"/>
      <c r="P11" s="2"/>
      <c r="R11" s="143" t="s">
        <v>631</v>
      </c>
      <c r="S11" s="144">
        <f>S9/S6</f>
        <v>0.8102581755593804</v>
      </c>
    </row>
    <row r="12" spans="1:19" x14ac:dyDescent="0.25">
      <c r="A12" s="2"/>
      <c r="C12" s="9" t="s">
        <v>16</v>
      </c>
      <c r="D12" s="11"/>
      <c r="E12" s="11"/>
      <c r="F12" s="11">
        <v>229</v>
      </c>
      <c r="G12" s="69">
        <v>227</v>
      </c>
      <c r="H12" s="69">
        <v>218</v>
      </c>
      <c r="I12" s="69">
        <v>212</v>
      </c>
      <c r="J12" s="104">
        <f t="shared" si="0"/>
        <v>221.5</v>
      </c>
      <c r="K12" s="105"/>
      <c r="P12" s="2"/>
      <c r="R12" s="143" t="s">
        <v>632</v>
      </c>
      <c r="S12" s="145">
        <f>S10/S7</f>
        <v>0.61684971500069519</v>
      </c>
    </row>
    <row r="13" spans="1:19" ht="15.75" thickBot="1" x14ac:dyDescent="0.3">
      <c r="A13" s="2"/>
      <c r="C13" s="15" t="s">
        <v>17</v>
      </c>
      <c r="D13" s="16">
        <v>62.4</v>
      </c>
      <c r="E13" s="16">
        <v>7.2</v>
      </c>
      <c r="F13" s="16">
        <v>226</v>
      </c>
      <c r="G13" s="16">
        <v>232</v>
      </c>
      <c r="H13" s="16">
        <v>236</v>
      </c>
      <c r="I13" s="16">
        <v>219</v>
      </c>
      <c r="J13" s="108">
        <f t="shared" si="0"/>
        <v>228.25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12.27</v>
      </c>
      <c r="E16" s="11">
        <v>10.4</v>
      </c>
      <c r="F16" s="23">
        <v>1148</v>
      </c>
      <c r="G16" s="17"/>
      <c r="H16" s="24" t="s">
        <v>22</v>
      </c>
      <c r="I16" s="120">
        <v>5.68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68.13</v>
      </c>
      <c r="E17" s="11"/>
      <c r="F17" s="23">
        <v>251</v>
      </c>
      <c r="G17" s="17"/>
      <c r="H17" s="28" t="s">
        <v>26</v>
      </c>
      <c r="I17" s="122">
        <v>5.13</v>
      </c>
      <c r="J17" s="122"/>
      <c r="K17" s="123"/>
      <c r="M17" s="29">
        <v>6.8</v>
      </c>
      <c r="N17" s="30">
        <v>112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63.03</v>
      </c>
      <c r="E19" s="11"/>
      <c r="F19" s="23">
        <v>241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72.239999999999995</v>
      </c>
      <c r="E20" s="11"/>
      <c r="F20" s="23">
        <v>236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78.23</v>
      </c>
      <c r="E21" s="11"/>
      <c r="F21" s="23">
        <v>2144</v>
      </c>
      <c r="G21" s="17"/>
      <c r="H21" s="110">
        <v>8</v>
      </c>
      <c r="I21" s="112">
        <v>393</v>
      </c>
      <c r="J21" s="112">
        <v>282</v>
      </c>
      <c r="K21" s="114">
        <f>((I21-J21)/I21)</f>
        <v>0.28244274809160308</v>
      </c>
      <c r="M21" s="13">
        <v>2</v>
      </c>
      <c r="N21" s="38">
        <v>5.6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74.459999999999994</v>
      </c>
      <c r="E22" s="11">
        <v>6.8</v>
      </c>
      <c r="F22" s="23">
        <v>525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541</v>
      </c>
      <c r="G23" s="17"/>
      <c r="H23" s="110"/>
      <c r="I23" s="112"/>
      <c r="J23" s="112"/>
      <c r="K23" s="114" t="e">
        <f>((I23-J23)/I23)</f>
        <v>#DIV/0!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75.930000000000007</v>
      </c>
      <c r="E24" s="11">
        <v>6.4</v>
      </c>
      <c r="F24" s="23">
        <v>953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0.50373443983402488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937</v>
      </c>
      <c r="G25" s="17"/>
      <c r="M25" s="118" t="s">
        <v>44</v>
      </c>
      <c r="N25" s="119"/>
      <c r="O25" s="40">
        <f>(J10-J11)/J10</f>
        <v>0.29807692307692307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0.47230494341870161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-3.0474040632054177E-2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91.75</v>
      </c>
      <c r="E28" s="36"/>
      <c r="F28" s="37"/>
      <c r="G28" s="49"/>
      <c r="H28" s="50" t="s">
        <v>22</v>
      </c>
      <c r="I28" s="36">
        <v>374</v>
      </c>
      <c r="J28" s="36">
        <v>318</v>
      </c>
      <c r="K28" s="37">
        <f>I28-J28</f>
        <v>56</v>
      </c>
      <c r="M28" s="129" t="s">
        <v>54</v>
      </c>
      <c r="N28" s="130"/>
      <c r="O28" s="51">
        <f>(J9-J13)/J9</f>
        <v>0.81058091286307055</v>
      </c>
      <c r="P28" s="2"/>
    </row>
    <row r="29" spans="1:16" ht="15.75" thickBot="1" x14ac:dyDescent="0.3">
      <c r="A29" s="2"/>
      <c r="B29" s="44"/>
      <c r="C29" s="48" t="s">
        <v>55</v>
      </c>
      <c r="D29" s="36">
        <v>73.150000000000006</v>
      </c>
      <c r="E29" s="36">
        <v>69.319999999999993</v>
      </c>
      <c r="F29" s="37">
        <v>94.76</v>
      </c>
      <c r="G29" s="52">
        <v>5.5</v>
      </c>
      <c r="H29" s="29" t="s">
        <v>26</v>
      </c>
      <c r="I29" s="38">
        <v>225</v>
      </c>
      <c r="J29" s="38">
        <v>204</v>
      </c>
      <c r="K29" s="37">
        <f>I29-J29</f>
        <v>21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82.15</v>
      </c>
      <c r="E30" s="36">
        <v>66.14</v>
      </c>
      <c r="F30" s="37">
        <v>80.510000000000005</v>
      </c>
      <c r="P30" s="2"/>
    </row>
    <row r="31" spans="1:16" ht="15" customHeight="1" x14ac:dyDescent="0.25">
      <c r="A31" s="2"/>
      <c r="B31" s="44"/>
      <c r="C31" s="48" t="s">
        <v>57</v>
      </c>
      <c r="D31" s="36">
        <v>75.150000000000006</v>
      </c>
      <c r="E31" s="36">
        <v>52.49</v>
      </c>
      <c r="F31" s="37">
        <v>69.849999999999994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54.25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357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358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359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360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361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1435</v>
      </c>
      <c r="G64" s="12"/>
      <c r="H64" s="12"/>
      <c r="I64" s="12"/>
      <c r="J64" s="104">
        <f>AVERAGE(F64:I64)</f>
        <v>1435</v>
      </c>
      <c r="K64" s="105"/>
      <c r="M64" s="8">
        <v>2</v>
      </c>
      <c r="N64" s="102">
        <v>8.1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626</v>
      </c>
      <c r="G65" s="12"/>
      <c r="H65" s="12"/>
      <c r="I65" s="12"/>
      <c r="J65" s="104">
        <f t="shared" ref="J65:J70" si="1">AVERAGE(F65:I65)</f>
        <v>626</v>
      </c>
      <c r="K65" s="105"/>
      <c r="M65" s="8">
        <v>3</v>
      </c>
      <c r="N65" s="102">
        <v>7.9</v>
      </c>
      <c r="O65" s="103"/>
      <c r="P65" s="2"/>
    </row>
    <row r="66" spans="1:16" ht="15" customHeight="1" x14ac:dyDescent="0.25">
      <c r="A66" s="2"/>
      <c r="C66" s="9" t="s">
        <v>13</v>
      </c>
      <c r="D66" s="11">
        <v>65.849999999999994</v>
      </c>
      <c r="E66" s="11">
        <v>8.1999999999999993</v>
      </c>
      <c r="F66" s="11">
        <v>1161</v>
      </c>
      <c r="G66" s="11">
        <v>1185</v>
      </c>
      <c r="H66" s="11">
        <v>1345</v>
      </c>
      <c r="I66" s="11">
        <v>1328</v>
      </c>
      <c r="J66" s="104">
        <f t="shared" si="1"/>
        <v>1254.75</v>
      </c>
      <c r="K66" s="105"/>
      <c r="M66" s="8">
        <v>4</v>
      </c>
      <c r="N66" s="102">
        <v>6.9</v>
      </c>
      <c r="O66" s="103"/>
      <c r="P66" s="2"/>
    </row>
    <row r="67" spans="1:16" ht="15" customHeight="1" x14ac:dyDescent="0.25">
      <c r="A67" s="2"/>
      <c r="C67" s="9" t="s">
        <v>14</v>
      </c>
      <c r="D67" s="11">
        <v>55.62</v>
      </c>
      <c r="E67" s="11">
        <v>7.4</v>
      </c>
      <c r="F67" s="11">
        <v>574</v>
      </c>
      <c r="G67" s="11">
        <v>591</v>
      </c>
      <c r="H67" s="11">
        <v>560</v>
      </c>
      <c r="I67" s="11">
        <v>579</v>
      </c>
      <c r="J67" s="104">
        <f t="shared" si="1"/>
        <v>576</v>
      </c>
      <c r="K67" s="105"/>
      <c r="M67" s="8">
        <v>5</v>
      </c>
      <c r="N67" s="102">
        <v>8.3000000000000007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391</v>
      </c>
      <c r="G68" s="69">
        <v>398</v>
      </c>
      <c r="H68" s="69">
        <v>405</v>
      </c>
      <c r="I68" s="69">
        <v>401</v>
      </c>
      <c r="J68" s="104">
        <f t="shared" si="1"/>
        <v>398.75</v>
      </c>
      <c r="K68" s="105"/>
      <c r="M68" s="13">
        <v>6</v>
      </c>
      <c r="N68" s="106">
        <v>7.5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192</v>
      </c>
      <c r="G69" s="69">
        <v>194</v>
      </c>
      <c r="H69" s="69">
        <v>202</v>
      </c>
      <c r="I69" s="69">
        <v>200</v>
      </c>
      <c r="J69" s="104">
        <f t="shared" si="1"/>
        <v>197</v>
      </c>
      <c r="K69" s="105"/>
      <c r="P69" s="2"/>
    </row>
    <row r="70" spans="1:16" ht="15.75" thickBot="1" x14ac:dyDescent="0.3">
      <c r="A70" s="2"/>
      <c r="C70" s="15" t="s">
        <v>17</v>
      </c>
      <c r="D70" s="16">
        <v>61.32</v>
      </c>
      <c r="E70" s="16">
        <v>7</v>
      </c>
      <c r="F70" s="16">
        <v>197</v>
      </c>
      <c r="G70" s="16">
        <v>199</v>
      </c>
      <c r="H70" s="16">
        <v>208</v>
      </c>
      <c r="I70" s="16">
        <v>205</v>
      </c>
      <c r="J70" s="108">
        <f t="shared" si="1"/>
        <v>202.25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19.87</v>
      </c>
      <c r="E73" s="11">
        <v>8.6999999999999993</v>
      </c>
      <c r="F73" s="23">
        <v>1112</v>
      </c>
      <c r="G73" s="17"/>
      <c r="H73" s="24" t="s">
        <v>22</v>
      </c>
      <c r="I73" s="120">
        <v>5.38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67.03</v>
      </c>
      <c r="E74" s="11"/>
      <c r="F74" s="23">
        <v>218</v>
      </c>
      <c r="G74" s="17"/>
      <c r="H74" s="28" t="s">
        <v>26</v>
      </c>
      <c r="I74" s="122">
        <v>5.05</v>
      </c>
      <c r="J74" s="122"/>
      <c r="K74" s="123"/>
      <c r="M74" s="29">
        <v>6.7</v>
      </c>
      <c r="N74" s="30">
        <v>63</v>
      </c>
      <c r="O74" s="31">
        <v>0.05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66.98</v>
      </c>
      <c r="E76" s="11"/>
      <c r="F76" s="23">
        <v>214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72.3</v>
      </c>
      <c r="E77" s="11"/>
      <c r="F77" s="23">
        <v>215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5.9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76.98</v>
      </c>
      <c r="E78" s="11"/>
      <c r="F78" s="23">
        <v>2025</v>
      </c>
      <c r="G78" s="17"/>
      <c r="H78" s="110"/>
      <c r="I78" s="112"/>
      <c r="J78" s="112"/>
      <c r="K78" s="114" t="e">
        <f>((I78-J78)/I78)</f>
        <v>#DIV/0!</v>
      </c>
      <c r="M78" s="13">
        <v>2</v>
      </c>
      <c r="N78" s="38">
        <v>6.1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74.849999999999994</v>
      </c>
      <c r="E79" s="11">
        <v>6.7</v>
      </c>
      <c r="F79" s="23">
        <v>535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523</v>
      </c>
      <c r="G80" s="17"/>
      <c r="H80" s="110">
        <v>8</v>
      </c>
      <c r="I80" s="112">
        <v>407</v>
      </c>
      <c r="J80" s="112">
        <v>191</v>
      </c>
      <c r="K80" s="114">
        <f>((I80-J80)/I80)</f>
        <v>0.53071253071253066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75.8</v>
      </c>
      <c r="E81" s="11">
        <v>6.3</v>
      </c>
      <c r="F81" s="23">
        <v>940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0.54094441123729831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929</v>
      </c>
      <c r="G82" s="17"/>
      <c r="M82" s="118" t="s">
        <v>44</v>
      </c>
      <c r="N82" s="119"/>
      <c r="O82" s="40">
        <f>(J67-J68)/J67</f>
        <v>0.30772569444444442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0.50595611285266462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-2.6649746192893401E-2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91.45</v>
      </c>
      <c r="E85" s="36"/>
      <c r="F85" s="37"/>
      <c r="G85" s="49"/>
      <c r="H85" s="50" t="s">
        <v>22</v>
      </c>
      <c r="I85" s="36">
        <v>270</v>
      </c>
      <c r="J85" s="36">
        <v>208</v>
      </c>
      <c r="K85" s="37">
        <f>I85-J85</f>
        <v>62</v>
      </c>
      <c r="M85" s="129" t="s">
        <v>54</v>
      </c>
      <c r="N85" s="130"/>
      <c r="O85" s="51">
        <f>(J66-J70)/J66</f>
        <v>0.83881251245267985</v>
      </c>
      <c r="P85" s="2"/>
    </row>
    <row r="86" spans="1:16" ht="15.75" thickBot="1" x14ac:dyDescent="0.3">
      <c r="A86" s="2"/>
      <c r="B86" s="44"/>
      <c r="C86" s="48" t="s">
        <v>55</v>
      </c>
      <c r="D86" s="36">
        <v>72.8</v>
      </c>
      <c r="E86" s="36">
        <v>68.650000000000006</v>
      </c>
      <c r="F86" s="37">
        <v>94.3</v>
      </c>
      <c r="G86" s="52">
        <v>5.2</v>
      </c>
      <c r="H86" s="29" t="s">
        <v>26</v>
      </c>
      <c r="I86" s="38">
        <v>205</v>
      </c>
      <c r="J86" s="38">
        <v>132</v>
      </c>
      <c r="K86" s="37">
        <f>I86-J86</f>
        <v>73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81.150000000000006</v>
      </c>
      <c r="E87" s="36">
        <v>65.45</v>
      </c>
      <c r="F87" s="37">
        <v>80.650000000000006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75.599999999999994</v>
      </c>
      <c r="E88" s="36">
        <v>52.69</v>
      </c>
      <c r="F88" s="37">
        <v>69.7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52.45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362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363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364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365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366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367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1477</v>
      </c>
      <c r="G119" s="12"/>
      <c r="H119" s="12"/>
      <c r="I119" s="12"/>
      <c r="J119" s="104">
        <f>AVERAGE(F119:I119)</f>
        <v>1477</v>
      </c>
      <c r="K119" s="105"/>
      <c r="M119" s="8">
        <v>2</v>
      </c>
      <c r="N119" s="102">
        <v>8.1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650</v>
      </c>
      <c r="G120" s="12"/>
      <c r="H120" s="12"/>
      <c r="I120" s="12"/>
      <c r="J120" s="104">
        <f t="shared" ref="J120:J125" si="2">AVERAGE(F120:I120)</f>
        <v>650</v>
      </c>
      <c r="K120" s="105"/>
      <c r="M120" s="8">
        <v>3</v>
      </c>
      <c r="N120" s="102">
        <v>7.8</v>
      </c>
      <c r="O120" s="103"/>
      <c r="P120" s="2"/>
    </row>
    <row r="121" spans="1:16" x14ac:dyDescent="0.25">
      <c r="A121" s="2"/>
      <c r="C121" s="9" t="s">
        <v>13</v>
      </c>
      <c r="D121" s="11">
        <v>62.98</v>
      </c>
      <c r="E121" s="11">
        <v>8.4</v>
      </c>
      <c r="F121" s="11">
        <v>1322</v>
      </c>
      <c r="G121" s="11">
        <v>1121</v>
      </c>
      <c r="H121" s="11">
        <v>1170</v>
      </c>
      <c r="I121" s="11">
        <v>1073</v>
      </c>
      <c r="J121" s="104">
        <f t="shared" si="2"/>
        <v>1171.5</v>
      </c>
      <c r="K121" s="105"/>
      <c r="M121" s="8">
        <v>4</v>
      </c>
      <c r="N121" s="102">
        <v>7</v>
      </c>
      <c r="O121" s="103"/>
      <c r="P121" s="2"/>
    </row>
    <row r="122" spans="1:16" x14ac:dyDescent="0.25">
      <c r="A122" s="2"/>
      <c r="C122" s="9" t="s">
        <v>14</v>
      </c>
      <c r="D122" s="11">
        <v>61.04</v>
      </c>
      <c r="E122" s="11">
        <v>7.3</v>
      </c>
      <c r="F122" s="11">
        <v>667</v>
      </c>
      <c r="G122" s="11">
        <v>644</v>
      </c>
      <c r="H122" s="11">
        <v>600</v>
      </c>
      <c r="I122" s="11">
        <v>586</v>
      </c>
      <c r="J122" s="104">
        <f t="shared" si="2"/>
        <v>624.25</v>
      </c>
      <c r="K122" s="105"/>
      <c r="M122" s="8">
        <v>5</v>
      </c>
      <c r="N122" s="102">
        <v>8.3000000000000007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514</v>
      </c>
      <c r="G123" s="69">
        <v>508</v>
      </c>
      <c r="H123" s="69">
        <v>518</v>
      </c>
      <c r="I123" s="69">
        <v>390</v>
      </c>
      <c r="J123" s="104">
        <f t="shared" si="2"/>
        <v>482.5</v>
      </c>
      <c r="K123" s="105"/>
      <c r="M123" s="13">
        <v>6</v>
      </c>
      <c r="N123" s="106">
        <v>7.5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283</v>
      </c>
      <c r="G124" s="69">
        <v>313</v>
      </c>
      <c r="H124" s="69">
        <v>264</v>
      </c>
      <c r="I124" s="69">
        <v>231</v>
      </c>
      <c r="J124" s="104">
        <f t="shared" si="2"/>
        <v>272.75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62.12</v>
      </c>
      <c r="E125" s="16">
        <v>6.9</v>
      </c>
      <c r="F125" s="16">
        <v>255</v>
      </c>
      <c r="G125" s="16">
        <v>296</v>
      </c>
      <c r="H125" s="16">
        <v>258</v>
      </c>
      <c r="I125" s="16">
        <v>225</v>
      </c>
      <c r="J125" s="108">
        <f t="shared" si="2"/>
        <v>258.5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34.69</v>
      </c>
      <c r="E128" s="11">
        <v>8.8000000000000007</v>
      </c>
      <c r="F128" s="23">
        <v>1232</v>
      </c>
      <c r="G128" s="17"/>
      <c r="H128" s="24" t="s">
        <v>22</v>
      </c>
      <c r="I128" s="120">
        <v>5.98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6.32</v>
      </c>
      <c r="E129" s="11"/>
      <c r="F129" s="23">
        <v>265</v>
      </c>
      <c r="G129" s="17"/>
      <c r="H129" s="28" t="s">
        <v>26</v>
      </c>
      <c r="I129" s="122">
        <v>5.32</v>
      </c>
      <c r="J129" s="122"/>
      <c r="K129" s="123"/>
      <c r="M129" s="29">
        <v>6.8</v>
      </c>
      <c r="N129" s="30">
        <v>85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65.33</v>
      </c>
      <c r="E131" s="11"/>
      <c r="F131" s="23">
        <v>263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72.41</v>
      </c>
      <c r="E132" s="11"/>
      <c r="F132" s="23">
        <v>260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74.34</v>
      </c>
      <c r="E133" s="11"/>
      <c r="F133" s="23">
        <v>1968</v>
      </c>
      <c r="G133" s="17"/>
      <c r="H133" s="110">
        <v>2</v>
      </c>
      <c r="I133" s="112">
        <v>670</v>
      </c>
      <c r="J133" s="112">
        <v>552</v>
      </c>
      <c r="K133" s="114">
        <f>((I133-J133)/I133)</f>
        <v>0.17611940298507461</v>
      </c>
      <c r="M133" s="13">
        <v>2</v>
      </c>
      <c r="N133" s="38">
        <v>5.7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74.849999999999994</v>
      </c>
      <c r="E134" s="11">
        <v>6.6</v>
      </c>
      <c r="F134" s="23">
        <v>552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518</v>
      </c>
      <c r="G135" s="17"/>
      <c r="H135" s="110">
        <v>6</v>
      </c>
      <c r="I135" s="112">
        <v>482</v>
      </c>
      <c r="J135" s="112">
        <v>266</v>
      </c>
      <c r="K135" s="114">
        <f>((I135-J135)/I135)</f>
        <v>0.44813278008298757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76.209999999999994</v>
      </c>
      <c r="E136" s="11">
        <v>6.2</v>
      </c>
      <c r="F136" s="23">
        <v>927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0.46713615023474181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906</v>
      </c>
      <c r="G137" s="17"/>
      <c r="M137" s="118" t="s">
        <v>44</v>
      </c>
      <c r="N137" s="119"/>
      <c r="O137" s="40">
        <f>(J122-J123)/J122</f>
        <v>0.22707248698438126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0.43471502590673577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5.2245646196150318E-2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91.32</v>
      </c>
      <c r="E140" s="36"/>
      <c r="F140" s="37"/>
      <c r="G140" s="49"/>
      <c r="H140" s="50" t="s">
        <v>368</v>
      </c>
      <c r="I140" s="36">
        <v>677</v>
      </c>
      <c r="J140" s="36">
        <v>613</v>
      </c>
      <c r="K140" s="37">
        <f>I140-J140</f>
        <v>64</v>
      </c>
      <c r="M140" s="129" t="s">
        <v>54</v>
      </c>
      <c r="N140" s="130"/>
      <c r="O140" s="51">
        <f>(J121-J125)/J121</f>
        <v>0.77934272300469487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72.75</v>
      </c>
      <c r="E141" s="36">
        <v>68.739999999999995</v>
      </c>
      <c r="F141" s="37">
        <v>94.5</v>
      </c>
      <c r="G141" s="52">
        <v>5.0999999999999996</v>
      </c>
      <c r="H141" s="29" t="s">
        <v>97</v>
      </c>
      <c r="I141" s="38">
        <v>265</v>
      </c>
      <c r="J141" s="38">
        <v>230</v>
      </c>
      <c r="K141" s="37">
        <f>I141-J141</f>
        <v>35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82.35</v>
      </c>
      <c r="E142" s="36">
        <v>66.25</v>
      </c>
      <c r="F142" s="37">
        <v>82.45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75.650000000000006</v>
      </c>
      <c r="E143" s="36">
        <v>52.38</v>
      </c>
      <c r="F143" s="37">
        <v>69.25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53.77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91.33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369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370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371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372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373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374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375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 t="s">
        <v>376</v>
      </c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 t="s">
        <v>377</v>
      </c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1528-5691-4F0F-B8A1-A6B214F3BBAC}">
  <sheetPr codeName="Sheet35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1256.5</v>
      </c>
    </row>
    <row r="7" spans="1:19" x14ac:dyDescent="0.25">
      <c r="A7" s="2"/>
      <c r="C7" s="9" t="s">
        <v>11</v>
      </c>
      <c r="D7" s="10"/>
      <c r="E7" s="10"/>
      <c r="F7" s="11">
        <v>1549</v>
      </c>
      <c r="G7" s="12"/>
      <c r="H7" s="12"/>
      <c r="I7" s="12"/>
      <c r="J7" s="104">
        <f>AVERAGE(F7:I7)</f>
        <v>1549</v>
      </c>
      <c r="K7" s="105"/>
      <c r="M7" s="8">
        <v>2</v>
      </c>
      <c r="N7" s="102">
        <v>8.8000000000000007</v>
      </c>
      <c r="O7" s="103"/>
      <c r="P7" s="2"/>
      <c r="R7" s="60" t="s">
        <v>22</v>
      </c>
      <c r="S7" s="138">
        <f>AVERAGE(J10,J67,J122)</f>
        <v>575</v>
      </c>
    </row>
    <row r="8" spans="1:19" x14ac:dyDescent="0.25">
      <c r="A8" s="2"/>
      <c r="C8" s="9" t="s">
        <v>12</v>
      </c>
      <c r="D8" s="10"/>
      <c r="E8" s="10"/>
      <c r="F8" s="11">
        <v>616</v>
      </c>
      <c r="G8" s="12"/>
      <c r="H8" s="12"/>
      <c r="I8" s="12"/>
      <c r="J8" s="104">
        <f t="shared" ref="J8:J13" si="0">AVERAGE(F8:I8)</f>
        <v>616</v>
      </c>
      <c r="K8" s="105"/>
      <c r="M8" s="8">
        <v>3</v>
      </c>
      <c r="N8" s="102">
        <v>7.5</v>
      </c>
      <c r="O8" s="103"/>
      <c r="P8" s="2"/>
      <c r="R8" s="60" t="s">
        <v>26</v>
      </c>
      <c r="S8" s="139">
        <f>AVERAGE(J13,J70,J125)</f>
        <v>195.41666666666666</v>
      </c>
    </row>
    <row r="9" spans="1:19" x14ac:dyDescent="0.25">
      <c r="A9" s="2"/>
      <c r="C9" s="9" t="s">
        <v>13</v>
      </c>
      <c r="D9" s="11">
        <v>64.709999999999994</v>
      </c>
      <c r="E9" s="11">
        <v>7.2</v>
      </c>
      <c r="F9" s="11">
        <v>1129</v>
      </c>
      <c r="G9" s="11">
        <v>1133</v>
      </c>
      <c r="H9" s="11">
        <v>1146</v>
      </c>
      <c r="I9" s="11">
        <v>1129</v>
      </c>
      <c r="J9" s="104">
        <f t="shared" si="0"/>
        <v>1134.25</v>
      </c>
      <c r="K9" s="105"/>
      <c r="M9" s="8">
        <v>4</v>
      </c>
      <c r="N9" s="102">
        <v>7.1</v>
      </c>
      <c r="O9" s="103"/>
      <c r="P9" s="2"/>
      <c r="R9" s="140" t="s">
        <v>629</v>
      </c>
      <c r="S9" s="141">
        <f>S6-S8</f>
        <v>1061.0833333333333</v>
      </c>
    </row>
    <row r="10" spans="1:19" x14ac:dyDescent="0.25">
      <c r="A10" s="2"/>
      <c r="C10" s="9" t="s">
        <v>14</v>
      </c>
      <c r="D10" s="11">
        <v>62.76</v>
      </c>
      <c r="E10" s="11">
        <v>7.1</v>
      </c>
      <c r="F10" s="11">
        <v>635</v>
      </c>
      <c r="G10" s="11">
        <v>640</v>
      </c>
      <c r="H10" s="11">
        <v>609</v>
      </c>
      <c r="I10" s="11">
        <v>606</v>
      </c>
      <c r="J10" s="104">
        <f t="shared" si="0"/>
        <v>622.5</v>
      </c>
      <c r="K10" s="105"/>
      <c r="M10" s="8">
        <v>5</v>
      </c>
      <c r="N10" s="102">
        <v>8.8000000000000007</v>
      </c>
      <c r="O10" s="103"/>
      <c r="P10" s="2"/>
      <c r="R10" s="140" t="s">
        <v>630</v>
      </c>
      <c r="S10" s="142">
        <f>S7-S8</f>
        <v>379.58333333333337</v>
      </c>
    </row>
    <row r="11" spans="1:19" ht="15.75" thickBot="1" x14ac:dyDescent="0.3">
      <c r="A11" s="2"/>
      <c r="C11" s="9" t="s">
        <v>15</v>
      </c>
      <c r="D11" s="11"/>
      <c r="E11" s="11"/>
      <c r="F11" s="11">
        <v>388</v>
      </c>
      <c r="G11" s="69">
        <v>391</v>
      </c>
      <c r="H11" s="69">
        <v>386</v>
      </c>
      <c r="I11" s="69">
        <v>377</v>
      </c>
      <c r="J11" s="104">
        <f t="shared" si="0"/>
        <v>385.5</v>
      </c>
      <c r="K11" s="105"/>
      <c r="M11" s="13">
        <v>6</v>
      </c>
      <c r="N11" s="106">
        <v>7.4</v>
      </c>
      <c r="O11" s="107"/>
      <c r="P11" s="2"/>
      <c r="R11" s="143" t="s">
        <v>631</v>
      </c>
      <c r="S11" s="144">
        <f>S9/S6</f>
        <v>0.84447539461467036</v>
      </c>
    </row>
    <row r="12" spans="1:19" x14ac:dyDescent="0.25">
      <c r="A12" s="2"/>
      <c r="C12" s="9" t="s">
        <v>16</v>
      </c>
      <c r="D12" s="11"/>
      <c r="E12" s="11"/>
      <c r="F12" s="11">
        <v>209</v>
      </c>
      <c r="G12" s="69">
        <v>211</v>
      </c>
      <c r="H12" s="69">
        <v>200</v>
      </c>
      <c r="I12" s="69">
        <v>180</v>
      </c>
      <c r="J12" s="104">
        <f t="shared" si="0"/>
        <v>200</v>
      </c>
      <c r="K12" s="105"/>
      <c r="P12" s="2"/>
      <c r="R12" s="143" t="s">
        <v>632</v>
      </c>
      <c r="S12" s="145">
        <f>S10/S7</f>
        <v>0.660144927536232</v>
      </c>
    </row>
    <row r="13" spans="1:19" ht="15.75" thickBot="1" x14ac:dyDescent="0.3">
      <c r="A13" s="2"/>
      <c r="C13" s="15" t="s">
        <v>17</v>
      </c>
      <c r="D13" s="16">
        <v>62.64</v>
      </c>
      <c r="E13" s="16">
        <v>6.9</v>
      </c>
      <c r="F13" s="16">
        <v>226</v>
      </c>
      <c r="G13" s="16">
        <v>222</v>
      </c>
      <c r="H13" s="16">
        <v>218</v>
      </c>
      <c r="I13" s="16">
        <v>190</v>
      </c>
      <c r="J13" s="108">
        <f t="shared" si="0"/>
        <v>214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12.71</v>
      </c>
      <c r="E16" s="11">
        <v>10.4</v>
      </c>
      <c r="F16" s="23">
        <v>1470</v>
      </c>
      <c r="G16" s="17"/>
      <c r="H16" s="24" t="s">
        <v>22</v>
      </c>
      <c r="I16" s="120">
        <v>5.49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68.03</v>
      </c>
      <c r="E17" s="11"/>
      <c r="F17" s="23">
        <v>222</v>
      </c>
      <c r="G17" s="17"/>
      <c r="H17" s="28" t="s">
        <v>26</v>
      </c>
      <c r="I17" s="122">
        <v>4.93</v>
      </c>
      <c r="J17" s="122"/>
      <c r="K17" s="123"/>
      <c r="M17" s="29">
        <v>6.8</v>
      </c>
      <c r="N17" s="30">
        <v>78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66.06</v>
      </c>
      <c r="E19" s="11"/>
      <c r="F19" s="23">
        <v>211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71.260000000000005</v>
      </c>
      <c r="E20" s="11"/>
      <c r="F20" s="23">
        <v>205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5.3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77.010000000000005</v>
      </c>
      <c r="E21" s="11"/>
      <c r="F21" s="23">
        <v>1890</v>
      </c>
      <c r="G21" s="17"/>
      <c r="H21" s="110">
        <v>3</v>
      </c>
      <c r="I21" s="112">
        <v>470</v>
      </c>
      <c r="J21" s="112">
        <v>411</v>
      </c>
      <c r="K21" s="114">
        <f>((I21-J21)/I21)</f>
        <v>0.12553191489361701</v>
      </c>
      <c r="M21" s="13">
        <v>2</v>
      </c>
      <c r="N21" s="38">
        <v>5.0999999999999996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75.11</v>
      </c>
      <c r="E22" s="11">
        <v>6.4</v>
      </c>
      <c r="F22" s="23">
        <v>566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551</v>
      </c>
      <c r="G23" s="17"/>
      <c r="H23" s="110">
        <v>13</v>
      </c>
      <c r="I23" s="112">
        <v>333</v>
      </c>
      <c r="J23" s="112">
        <v>170</v>
      </c>
      <c r="K23" s="114">
        <f>((I23-J23)/I23)</f>
        <v>0.4894894894894895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78.03</v>
      </c>
      <c r="E24" s="11">
        <v>6.2</v>
      </c>
      <c r="F24" s="23">
        <v>869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0.45117919329953715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848</v>
      </c>
      <c r="G25" s="17"/>
      <c r="M25" s="118" t="s">
        <v>44</v>
      </c>
      <c r="N25" s="119"/>
      <c r="O25" s="40">
        <f>(J10-J11)/J10</f>
        <v>0.38072289156626504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0.48119325551232167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-7.0000000000000007E-2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90.96</v>
      </c>
      <c r="E28" s="36"/>
      <c r="F28" s="37"/>
      <c r="G28" s="49"/>
      <c r="H28" s="50" t="s">
        <v>22</v>
      </c>
      <c r="I28" s="36">
        <v>802</v>
      </c>
      <c r="J28" s="36">
        <v>729</v>
      </c>
      <c r="K28" s="37">
        <f>I28-J28</f>
        <v>73</v>
      </c>
      <c r="M28" s="129" t="s">
        <v>54</v>
      </c>
      <c r="N28" s="130"/>
      <c r="O28" s="51">
        <f>(J9-J13)/J9</f>
        <v>0.8113290720740578</v>
      </c>
      <c r="P28" s="2"/>
    </row>
    <row r="29" spans="1:16" ht="15.75" thickBot="1" x14ac:dyDescent="0.3">
      <c r="A29" s="2"/>
      <c r="B29" s="44"/>
      <c r="C29" s="48" t="s">
        <v>55</v>
      </c>
      <c r="D29" s="36">
        <v>72.849999999999994</v>
      </c>
      <c r="E29" s="36">
        <v>68.02</v>
      </c>
      <c r="F29" s="37">
        <v>93.37</v>
      </c>
      <c r="G29" s="52">
        <v>5.4</v>
      </c>
      <c r="H29" s="29" t="s">
        <v>26</v>
      </c>
      <c r="I29" s="38">
        <v>249</v>
      </c>
      <c r="J29" s="38">
        <v>229</v>
      </c>
      <c r="K29" s="37">
        <f>I29-J29</f>
        <v>20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77.05</v>
      </c>
      <c r="E30" s="36">
        <v>63.6</v>
      </c>
      <c r="F30" s="37">
        <v>82.55</v>
      </c>
      <c r="P30" s="2"/>
    </row>
    <row r="31" spans="1:16" ht="15" customHeight="1" x14ac:dyDescent="0.25">
      <c r="A31" s="2"/>
      <c r="B31" s="44"/>
      <c r="C31" s="48" t="s">
        <v>57</v>
      </c>
      <c r="D31" s="36">
        <v>71.25</v>
      </c>
      <c r="E31" s="36">
        <v>49.63</v>
      </c>
      <c r="F31" s="37">
        <v>69.66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55.09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91.07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378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380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381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382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379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383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 t="s">
        <v>384</v>
      </c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 t="s">
        <v>385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1575</v>
      </c>
      <c r="G64" s="12"/>
      <c r="H64" s="12"/>
      <c r="I64" s="12"/>
      <c r="J64" s="104">
        <f>AVERAGE(F64:I64)</f>
        <v>1575</v>
      </c>
      <c r="K64" s="105"/>
      <c r="M64" s="8">
        <v>2</v>
      </c>
      <c r="N64" s="102">
        <v>8.4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635</v>
      </c>
      <c r="G65" s="12"/>
      <c r="H65" s="12"/>
      <c r="I65" s="12"/>
      <c r="J65" s="104">
        <f t="shared" ref="J65:J70" si="1">AVERAGE(F65:I65)</f>
        <v>635</v>
      </c>
      <c r="K65" s="105"/>
      <c r="M65" s="8">
        <v>3</v>
      </c>
      <c r="N65" s="102">
        <v>7.6</v>
      </c>
      <c r="O65" s="103"/>
      <c r="P65" s="2"/>
    </row>
    <row r="66" spans="1:16" ht="15" customHeight="1" x14ac:dyDescent="0.25">
      <c r="A66" s="2"/>
      <c r="C66" s="9" t="s">
        <v>13</v>
      </c>
      <c r="D66" s="11">
        <v>59.83</v>
      </c>
      <c r="E66" s="11">
        <v>8.5</v>
      </c>
      <c r="F66" s="11">
        <v>1354</v>
      </c>
      <c r="G66" s="11">
        <v>1335</v>
      </c>
      <c r="H66" s="11">
        <v>1402</v>
      </c>
      <c r="I66" s="11">
        <v>1385</v>
      </c>
      <c r="J66" s="104">
        <f t="shared" si="1"/>
        <v>1369</v>
      </c>
      <c r="K66" s="105"/>
      <c r="M66" s="8">
        <v>4</v>
      </c>
      <c r="N66" s="102">
        <v>6.9</v>
      </c>
      <c r="O66" s="103"/>
      <c r="P66" s="2"/>
    </row>
    <row r="67" spans="1:16" ht="15" customHeight="1" x14ac:dyDescent="0.25">
      <c r="A67" s="2"/>
      <c r="C67" s="9" t="s">
        <v>14</v>
      </c>
      <c r="D67" s="11">
        <v>61.14</v>
      </c>
      <c r="E67" s="11">
        <v>7.4</v>
      </c>
      <c r="F67" s="11">
        <v>506</v>
      </c>
      <c r="G67" s="11">
        <v>530</v>
      </c>
      <c r="H67" s="11">
        <v>502</v>
      </c>
      <c r="I67" s="11">
        <v>511</v>
      </c>
      <c r="J67" s="104">
        <f t="shared" si="1"/>
        <v>512.25</v>
      </c>
      <c r="K67" s="105"/>
      <c r="M67" s="8">
        <v>5</v>
      </c>
      <c r="N67" s="102">
        <v>8.4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315</v>
      </c>
      <c r="G68" s="69">
        <v>332</v>
      </c>
      <c r="H68" s="69">
        <v>311</v>
      </c>
      <c r="I68" s="69">
        <v>320</v>
      </c>
      <c r="J68" s="104">
        <f t="shared" si="1"/>
        <v>319.5</v>
      </c>
      <c r="K68" s="105"/>
      <c r="M68" s="13">
        <v>6</v>
      </c>
      <c r="N68" s="106">
        <v>7.2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187</v>
      </c>
      <c r="G69" s="69">
        <v>190</v>
      </c>
      <c r="H69" s="69">
        <v>170</v>
      </c>
      <c r="I69" s="69">
        <v>171</v>
      </c>
      <c r="J69" s="104">
        <f t="shared" si="1"/>
        <v>179.5</v>
      </c>
      <c r="K69" s="105"/>
      <c r="P69" s="2"/>
    </row>
    <row r="70" spans="1:16" ht="15.75" thickBot="1" x14ac:dyDescent="0.3">
      <c r="A70" s="2"/>
      <c r="C70" s="15" t="s">
        <v>17</v>
      </c>
      <c r="D70" s="16">
        <v>62.32</v>
      </c>
      <c r="E70" s="16">
        <v>7.2</v>
      </c>
      <c r="F70" s="16">
        <v>184</v>
      </c>
      <c r="G70" s="16">
        <v>187</v>
      </c>
      <c r="H70" s="16">
        <v>171</v>
      </c>
      <c r="I70" s="16">
        <v>173</v>
      </c>
      <c r="J70" s="108">
        <f t="shared" si="1"/>
        <v>178.75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12.35</v>
      </c>
      <c r="E73" s="11">
        <v>10.4</v>
      </c>
      <c r="F73" s="23">
        <v>1196</v>
      </c>
      <c r="G73" s="17"/>
      <c r="H73" s="24" t="s">
        <v>22</v>
      </c>
      <c r="I73" s="120">
        <v>5.16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67.37</v>
      </c>
      <c r="E74" s="11"/>
      <c r="F74" s="23">
        <v>210</v>
      </c>
      <c r="G74" s="17"/>
      <c r="H74" s="28" t="s">
        <v>26</v>
      </c>
      <c r="I74" s="122">
        <v>4.93</v>
      </c>
      <c r="J74" s="122"/>
      <c r="K74" s="123"/>
      <c r="M74" s="29">
        <v>6.8</v>
      </c>
      <c r="N74" s="30">
        <v>143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65.31</v>
      </c>
      <c r="E76" s="11"/>
      <c r="F76" s="23">
        <v>206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67.13</v>
      </c>
      <c r="E77" s="11"/>
      <c r="F77" s="23">
        <v>205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76.400000000000006</v>
      </c>
      <c r="E78" s="11"/>
      <c r="F78" s="23">
        <v>1975</v>
      </c>
      <c r="G78" s="17"/>
      <c r="H78" s="110">
        <v>4</v>
      </c>
      <c r="I78" s="112">
        <v>502</v>
      </c>
      <c r="J78" s="112">
        <v>301</v>
      </c>
      <c r="K78" s="114">
        <f>((I78-J78)/I78)</f>
        <v>0.40039840637450197</v>
      </c>
      <c r="M78" s="13">
        <v>2</v>
      </c>
      <c r="N78" s="38">
        <v>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75.45</v>
      </c>
      <c r="E79" s="11">
        <v>6.7</v>
      </c>
      <c r="F79" s="23">
        <v>580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567</v>
      </c>
      <c r="G80" s="17"/>
      <c r="H80" s="110">
        <v>12</v>
      </c>
      <c r="I80" s="112">
        <v>375</v>
      </c>
      <c r="J80" s="112">
        <v>184</v>
      </c>
      <c r="K80" s="114">
        <f>((I80-J80)/I80)</f>
        <v>0.5093333333333333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77.17</v>
      </c>
      <c r="E81" s="11">
        <v>6.4</v>
      </c>
      <c r="F81" s="23">
        <v>888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0.6258217677136596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870</v>
      </c>
      <c r="G82" s="17"/>
      <c r="M82" s="118" t="s">
        <v>44</v>
      </c>
      <c r="N82" s="119"/>
      <c r="O82" s="40">
        <f>(J67-J68)/J67</f>
        <v>0.37628111273792092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0.43818466353677621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4.178272980501393E-3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91.35</v>
      </c>
      <c r="E85" s="36"/>
      <c r="F85" s="37"/>
      <c r="G85" s="49"/>
      <c r="H85" s="50" t="s">
        <v>22</v>
      </c>
      <c r="I85" s="36">
        <v>372</v>
      </c>
      <c r="J85" s="36">
        <v>248</v>
      </c>
      <c r="K85" s="37">
        <f>I85-J85</f>
        <v>124</v>
      </c>
      <c r="M85" s="129" t="s">
        <v>54</v>
      </c>
      <c r="N85" s="130"/>
      <c r="O85" s="51">
        <f>(J66-J70)/J66</f>
        <v>0.86943024105186273</v>
      </c>
      <c r="P85" s="2"/>
    </row>
    <row r="86" spans="1:16" ht="15.75" thickBot="1" x14ac:dyDescent="0.3">
      <c r="A86" s="2"/>
      <c r="B86" s="44"/>
      <c r="C86" s="48" t="s">
        <v>55</v>
      </c>
      <c r="D86" s="36">
        <v>72.599999999999994</v>
      </c>
      <c r="E86" s="36">
        <v>67.95</v>
      </c>
      <c r="F86" s="37">
        <v>93.6</v>
      </c>
      <c r="G86" s="52">
        <v>5.2</v>
      </c>
      <c r="H86" s="29" t="s">
        <v>26</v>
      </c>
      <c r="I86" s="38">
        <v>167</v>
      </c>
      <c r="J86" s="38">
        <v>128</v>
      </c>
      <c r="K86" s="37">
        <f>I86-J86</f>
        <v>39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78.5</v>
      </c>
      <c r="E87" s="36">
        <v>64.599999999999994</v>
      </c>
      <c r="F87" s="37">
        <v>82.29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75.099999999999994</v>
      </c>
      <c r="E88" s="36">
        <v>52.12</v>
      </c>
      <c r="F88" s="37">
        <v>69.400000000000006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52.6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386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387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388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389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390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391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1562</v>
      </c>
      <c r="G119" s="12"/>
      <c r="H119" s="12"/>
      <c r="I119" s="12"/>
      <c r="J119" s="104">
        <f>AVERAGE(F119:I119)</f>
        <v>1562</v>
      </c>
      <c r="K119" s="105"/>
      <c r="M119" s="8">
        <v>2</v>
      </c>
      <c r="N119" s="102">
        <v>8.3000000000000007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686</v>
      </c>
      <c r="G120" s="12"/>
      <c r="H120" s="12"/>
      <c r="I120" s="12"/>
      <c r="J120" s="104">
        <f t="shared" ref="J120:J125" si="2">AVERAGE(F120:I120)</f>
        <v>686</v>
      </c>
      <c r="K120" s="105"/>
      <c r="M120" s="8">
        <v>3</v>
      </c>
      <c r="N120" s="102">
        <v>7.5</v>
      </c>
      <c r="O120" s="103"/>
      <c r="P120" s="2"/>
    </row>
    <row r="121" spans="1:16" x14ac:dyDescent="0.25">
      <c r="A121" s="2"/>
      <c r="C121" s="9" t="s">
        <v>13</v>
      </c>
      <c r="D121" s="11">
        <v>63.61</v>
      </c>
      <c r="E121" s="11">
        <v>6.9</v>
      </c>
      <c r="F121" s="11">
        <v>1182</v>
      </c>
      <c r="G121" s="11">
        <v>1285</v>
      </c>
      <c r="H121" s="11">
        <v>1298</v>
      </c>
      <c r="I121" s="11">
        <v>1300</v>
      </c>
      <c r="J121" s="104">
        <f t="shared" si="2"/>
        <v>1266.25</v>
      </c>
      <c r="K121" s="105"/>
      <c r="M121" s="8">
        <v>4</v>
      </c>
      <c r="N121" s="102">
        <v>7</v>
      </c>
      <c r="O121" s="103"/>
      <c r="P121" s="2"/>
    </row>
    <row r="122" spans="1:16" x14ac:dyDescent="0.25">
      <c r="A122" s="2"/>
      <c r="C122" s="9" t="s">
        <v>14</v>
      </c>
      <c r="D122" s="11">
        <v>60.07</v>
      </c>
      <c r="E122" s="11">
        <v>7.3</v>
      </c>
      <c r="F122" s="11">
        <v>591</v>
      </c>
      <c r="G122" s="11">
        <v>610</v>
      </c>
      <c r="H122" s="11">
        <v>626</v>
      </c>
      <c r="I122" s="11">
        <v>534</v>
      </c>
      <c r="J122" s="104">
        <f t="shared" si="2"/>
        <v>590.25</v>
      </c>
      <c r="K122" s="105"/>
      <c r="M122" s="8">
        <v>5</v>
      </c>
      <c r="N122" s="102">
        <v>8.4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353</v>
      </c>
      <c r="G123" s="69">
        <v>364</v>
      </c>
      <c r="H123" s="69">
        <v>372</v>
      </c>
      <c r="I123" s="69">
        <v>301</v>
      </c>
      <c r="J123" s="104">
        <f t="shared" si="2"/>
        <v>347.5</v>
      </c>
      <c r="K123" s="105"/>
      <c r="M123" s="13">
        <v>6</v>
      </c>
      <c r="N123" s="106">
        <v>7.3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191</v>
      </c>
      <c r="G124" s="69">
        <v>207</v>
      </c>
      <c r="H124" s="69">
        <v>214</v>
      </c>
      <c r="I124" s="69">
        <v>197</v>
      </c>
      <c r="J124" s="104">
        <f t="shared" si="2"/>
        <v>202.25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60.23</v>
      </c>
      <c r="E125" s="16">
        <v>6.9</v>
      </c>
      <c r="F125" s="16">
        <v>186</v>
      </c>
      <c r="G125" s="16">
        <v>200</v>
      </c>
      <c r="H125" s="16">
        <v>208</v>
      </c>
      <c r="I125" s="16">
        <v>180</v>
      </c>
      <c r="J125" s="108">
        <f t="shared" si="2"/>
        <v>193.5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6.87</v>
      </c>
      <c r="E128" s="11">
        <v>8.1999999999999993</v>
      </c>
      <c r="F128" s="23">
        <v>1066</v>
      </c>
      <c r="G128" s="17"/>
      <c r="H128" s="24" t="s">
        <v>22</v>
      </c>
      <c r="I128" s="120">
        <v>5.48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66.209999999999994</v>
      </c>
      <c r="E129" s="11"/>
      <c r="F129" s="23">
        <v>196</v>
      </c>
      <c r="G129" s="17"/>
      <c r="H129" s="28" t="s">
        <v>26</v>
      </c>
      <c r="I129" s="122">
        <v>5.1100000000000003</v>
      </c>
      <c r="J129" s="122"/>
      <c r="K129" s="123"/>
      <c r="M129" s="29">
        <v>6.7</v>
      </c>
      <c r="N129" s="30">
        <v>67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66.37</v>
      </c>
      <c r="E131" s="11"/>
      <c r="F131" s="23">
        <v>194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71.44</v>
      </c>
      <c r="E132" s="11"/>
      <c r="F132" s="23">
        <v>191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73.849999999999994</v>
      </c>
      <c r="E133" s="11"/>
      <c r="F133" s="23">
        <v>1927</v>
      </c>
      <c r="G133" s="17"/>
      <c r="H133" s="110">
        <v>11</v>
      </c>
      <c r="I133" s="112">
        <v>574</v>
      </c>
      <c r="J133" s="112">
        <v>218</v>
      </c>
      <c r="K133" s="114">
        <f>((I133-J133)/I133)</f>
        <v>0.62020905923344949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75.349999999999994</v>
      </c>
      <c r="E134" s="11">
        <v>6.7</v>
      </c>
      <c r="F134" s="23">
        <v>544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522</v>
      </c>
      <c r="G135" s="17"/>
      <c r="H135" s="110">
        <v>5</v>
      </c>
      <c r="I135" s="112">
        <v>347</v>
      </c>
      <c r="J135" s="112">
        <v>258</v>
      </c>
      <c r="K135" s="114">
        <f>((I135-J135)/I135)</f>
        <v>0.25648414985590778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77.48</v>
      </c>
      <c r="E136" s="11">
        <v>6.3</v>
      </c>
      <c r="F136" s="23">
        <v>858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0.53385982230997042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835</v>
      </c>
      <c r="G137" s="17"/>
      <c r="M137" s="118" t="s">
        <v>44</v>
      </c>
      <c r="N137" s="119"/>
      <c r="O137" s="40">
        <f>(J122-J123)/J122</f>
        <v>0.41126641253706059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0.41798561151079139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4.3263288009888753E-2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91.33</v>
      </c>
      <c r="E140" s="36"/>
      <c r="F140" s="37"/>
      <c r="G140" s="49"/>
      <c r="H140" s="50" t="s">
        <v>96</v>
      </c>
      <c r="I140" s="36">
        <v>598</v>
      </c>
      <c r="J140" s="36">
        <v>541</v>
      </c>
      <c r="K140" s="37">
        <f>I140-J140</f>
        <v>57</v>
      </c>
      <c r="M140" s="129" t="s">
        <v>54</v>
      </c>
      <c r="N140" s="130"/>
      <c r="O140" s="51">
        <f>(J121-J125)/J121</f>
        <v>0.8471865745310958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72.25</v>
      </c>
      <c r="E141" s="36">
        <v>68.52</v>
      </c>
      <c r="F141" s="37">
        <v>94.85</v>
      </c>
      <c r="G141" s="52">
        <v>5.0999999999999996</v>
      </c>
      <c r="H141" s="29" t="s">
        <v>97</v>
      </c>
      <c r="I141" s="38">
        <v>195</v>
      </c>
      <c r="J141" s="38">
        <v>162</v>
      </c>
      <c r="K141" s="37">
        <f>I141-J141</f>
        <v>33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79.650000000000006</v>
      </c>
      <c r="E142" s="36">
        <v>65.63</v>
      </c>
      <c r="F142" s="37">
        <v>82.41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76.3</v>
      </c>
      <c r="E143" s="36">
        <v>53.21</v>
      </c>
      <c r="F143" s="37">
        <v>69.75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53.71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392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393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394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395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396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397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69DC-49C7-4F71-AE75-E8D1931092DC}">
  <sheetPr codeName="Sheet36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1305.25</v>
      </c>
    </row>
    <row r="7" spans="1:19" x14ac:dyDescent="0.25">
      <c r="A7" s="2"/>
      <c r="C7" s="9" t="s">
        <v>11</v>
      </c>
      <c r="D7" s="10"/>
      <c r="E7" s="10"/>
      <c r="F7" s="11">
        <v>1590</v>
      </c>
      <c r="G7" s="12"/>
      <c r="H7" s="12"/>
      <c r="I7" s="12"/>
      <c r="J7" s="104">
        <f>AVERAGE(F7:I7)</f>
        <v>1590</v>
      </c>
      <c r="K7" s="105"/>
      <c r="M7" s="8">
        <v>2</v>
      </c>
      <c r="N7" s="102">
        <v>8.6999999999999993</v>
      </c>
      <c r="O7" s="103"/>
      <c r="P7" s="2"/>
      <c r="R7" s="60" t="s">
        <v>22</v>
      </c>
      <c r="S7" s="138">
        <f>AVERAGE(J10,J67,J122)</f>
        <v>610.58333333333337</v>
      </c>
    </row>
    <row r="8" spans="1:19" x14ac:dyDescent="0.25">
      <c r="A8" s="2"/>
      <c r="C8" s="9" t="s">
        <v>12</v>
      </c>
      <c r="D8" s="10"/>
      <c r="E8" s="10"/>
      <c r="F8" s="11">
        <v>629</v>
      </c>
      <c r="G8" s="12"/>
      <c r="H8" s="12"/>
      <c r="I8" s="12"/>
      <c r="J8" s="104">
        <f t="shared" ref="J8:J13" si="0">AVERAGE(F8:I8)</f>
        <v>629</v>
      </c>
      <c r="K8" s="105"/>
      <c r="M8" s="8">
        <v>3</v>
      </c>
      <c r="N8" s="102">
        <v>8</v>
      </c>
      <c r="O8" s="103"/>
      <c r="P8" s="2"/>
      <c r="R8" s="60" t="s">
        <v>26</v>
      </c>
      <c r="S8" s="139">
        <f>AVERAGE(J13,J70,J125)</f>
        <v>210.08333333333334</v>
      </c>
    </row>
    <row r="9" spans="1:19" x14ac:dyDescent="0.25">
      <c r="A9" s="2"/>
      <c r="C9" s="9" t="s">
        <v>13</v>
      </c>
      <c r="D9" s="11">
        <v>65.02</v>
      </c>
      <c r="E9" s="11">
        <v>6.7</v>
      </c>
      <c r="F9" s="11">
        <v>1166</v>
      </c>
      <c r="G9" s="11">
        <v>1155</v>
      </c>
      <c r="H9" s="11">
        <v>1222</v>
      </c>
      <c r="I9" s="11">
        <v>1269</v>
      </c>
      <c r="J9" s="104">
        <f t="shared" si="0"/>
        <v>1203</v>
      </c>
      <c r="K9" s="105"/>
      <c r="M9" s="8">
        <v>4</v>
      </c>
      <c r="N9" s="102">
        <v>7.6</v>
      </c>
      <c r="O9" s="103"/>
      <c r="P9" s="2"/>
      <c r="R9" s="140" t="s">
        <v>629</v>
      </c>
      <c r="S9" s="141">
        <f>S6-S8</f>
        <v>1095.1666666666667</v>
      </c>
    </row>
    <row r="10" spans="1:19" x14ac:dyDescent="0.25">
      <c r="A10" s="2"/>
      <c r="C10" s="9" t="s">
        <v>14</v>
      </c>
      <c r="D10" s="11">
        <v>62.71</v>
      </c>
      <c r="E10" s="11">
        <v>7.2</v>
      </c>
      <c r="F10" s="11">
        <v>538</v>
      </c>
      <c r="G10" s="11">
        <v>530</v>
      </c>
      <c r="H10" s="11">
        <v>544</v>
      </c>
      <c r="I10" s="11">
        <v>579</v>
      </c>
      <c r="J10" s="104">
        <f t="shared" si="0"/>
        <v>547.75</v>
      </c>
      <c r="K10" s="105"/>
      <c r="M10" s="8">
        <v>5</v>
      </c>
      <c r="N10" s="102">
        <v>8.5</v>
      </c>
      <c r="O10" s="103"/>
      <c r="P10" s="2"/>
      <c r="R10" s="140" t="s">
        <v>630</v>
      </c>
      <c r="S10" s="142">
        <f>S7-S8</f>
        <v>400.5</v>
      </c>
    </row>
    <row r="11" spans="1:19" ht="15.75" thickBot="1" x14ac:dyDescent="0.3">
      <c r="A11" s="2"/>
      <c r="C11" s="9" t="s">
        <v>15</v>
      </c>
      <c r="D11" s="11"/>
      <c r="E11" s="11"/>
      <c r="F11" s="11">
        <v>322</v>
      </c>
      <c r="G11" s="69">
        <v>320</v>
      </c>
      <c r="H11" s="69">
        <v>333</v>
      </c>
      <c r="I11" s="69">
        <v>339</v>
      </c>
      <c r="J11" s="104">
        <f t="shared" si="0"/>
        <v>328.5</v>
      </c>
      <c r="K11" s="105"/>
      <c r="M11" s="13">
        <v>6</v>
      </c>
      <c r="N11" s="106">
        <v>7.6</v>
      </c>
      <c r="O11" s="107"/>
      <c r="P11" s="2"/>
      <c r="R11" s="143" t="s">
        <v>631</v>
      </c>
      <c r="S11" s="144">
        <f>S9/S6</f>
        <v>0.83904743663410586</v>
      </c>
    </row>
    <row r="12" spans="1:19" x14ac:dyDescent="0.25">
      <c r="A12" s="2"/>
      <c r="C12" s="9" t="s">
        <v>16</v>
      </c>
      <c r="D12" s="11"/>
      <c r="E12" s="11"/>
      <c r="F12" s="11">
        <v>177</v>
      </c>
      <c r="G12" s="69">
        <v>180</v>
      </c>
      <c r="H12" s="69">
        <v>200</v>
      </c>
      <c r="I12" s="69">
        <v>187</v>
      </c>
      <c r="J12" s="104">
        <f t="shared" si="0"/>
        <v>186</v>
      </c>
      <c r="K12" s="105"/>
      <c r="P12" s="2"/>
      <c r="R12" s="143" t="s">
        <v>632</v>
      </c>
      <c r="S12" s="145">
        <f>S10/S7</f>
        <v>0.65593012146854102</v>
      </c>
    </row>
    <row r="13" spans="1:19" ht="15.75" thickBot="1" x14ac:dyDescent="0.3">
      <c r="A13" s="2"/>
      <c r="C13" s="15" t="s">
        <v>17</v>
      </c>
      <c r="D13" s="16">
        <v>61.67</v>
      </c>
      <c r="E13" s="16">
        <v>7</v>
      </c>
      <c r="F13" s="16">
        <v>190</v>
      </c>
      <c r="G13" s="16">
        <v>195</v>
      </c>
      <c r="H13" s="16">
        <v>209</v>
      </c>
      <c r="I13" s="16">
        <v>195</v>
      </c>
      <c r="J13" s="108">
        <f t="shared" si="0"/>
        <v>197.25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12.71</v>
      </c>
      <c r="E16" s="11">
        <v>10.6</v>
      </c>
      <c r="F16" s="23">
        <v>1055</v>
      </c>
      <c r="G16" s="17"/>
      <c r="H16" s="24" t="s">
        <v>22</v>
      </c>
      <c r="I16" s="120">
        <v>5.27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67.790000000000006</v>
      </c>
      <c r="E17" s="11"/>
      <c r="F17" s="23">
        <v>211</v>
      </c>
      <c r="G17" s="17"/>
      <c r="H17" s="28" t="s">
        <v>26</v>
      </c>
      <c r="I17" s="122">
        <v>4.4800000000000004</v>
      </c>
      <c r="J17" s="122"/>
      <c r="K17" s="123"/>
      <c r="M17" s="29">
        <v>6.9</v>
      </c>
      <c r="N17" s="30">
        <v>122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66.91</v>
      </c>
      <c r="E19" s="11"/>
      <c r="F19" s="23">
        <v>202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71.33</v>
      </c>
      <c r="E20" s="11"/>
      <c r="F20" s="23">
        <v>180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5.0999999999999996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73.88</v>
      </c>
      <c r="E21" s="11"/>
      <c r="F21" s="23">
        <v>1698</v>
      </c>
      <c r="G21" s="17"/>
      <c r="H21" s="110">
        <v>6</v>
      </c>
      <c r="I21" s="112">
        <v>375</v>
      </c>
      <c r="J21" s="112">
        <v>144</v>
      </c>
      <c r="K21" s="114">
        <f>((I21-J21)/I21)</f>
        <v>0.61599999999999999</v>
      </c>
      <c r="M21" s="13">
        <v>2</v>
      </c>
      <c r="N21" s="38">
        <v>5.3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75.59</v>
      </c>
      <c r="E22" s="11">
        <v>6.2</v>
      </c>
      <c r="F22" s="23">
        <v>469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444</v>
      </c>
      <c r="G23" s="17"/>
      <c r="H23" s="110">
        <v>9</v>
      </c>
      <c r="I23" s="112">
        <v>575</v>
      </c>
      <c r="J23" s="112">
        <v>174</v>
      </c>
      <c r="K23" s="114">
        <f>((I23-J23)/I23)</f>
        <v>0.69739130434782604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77.14</v>
      </c>
      <c r="E24" s="11">
        <v>6</v>
      </c>
      <c r="F24" s="23">
        <v>933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0.54467996674979213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897</v>
      </c>
      <c r="G25" s="17"/>
      <c r="M25" s="118" t="s">
        <v>44</v>
      </c>
      <c r="N25" s="119"/>
      <c r="O25" s="40">
        <f>(J10-J11)/J10</f>
        <v>0.40027384755819262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0.43378995433789952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-6.0483870967741937E-2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90.97</v>
      </c>
      <c r="E28" s="36"/>
      <c r="F28" s="37"/>
      <c r="G28" s="49"/>
      <c r="H28" s="50" t="s">
        <v>22</v>
      </c>
      <c r="I28" s="36">
        <v>691</v>
      </c>
      <c r="J28" s="36">
        <v>629</v>
      </c>
      <c r="K28" s="37">
        <f>I28-J28</f>
        <v>62</v>
      </c>
      <c r="M28" s="129" t="s">
        <v>54</v>
      </c>
      <c r="N28" s="130"/>
      <c r="O28" s="51">
        <f>(J9-J13)/J9</f>
        <v>0.83603491271820451</v>
      </c>
      <c r="P28" s="2"/>
    </row>
    <row r="29" spans="1:16" ht="15.75" thickBot="1" x14ac:dyDescent="0.3">
      <c r="A29" s="2"/>
      <c r="B29" s="44"/>
      <c r="C29" s="48" t="s">
        <v>55</v>
      </c>
      <c r="D29" s="36">
        <v>72.8</v>
      </c>
      <c r="E29" s="36">
        <v>68.459999999999994</v>
      </c>
      <c r="F29" s="37">
        <v>94.04</v>
      </c>
      <c r="G29" s="52">
        <v>5.4</v>
      </c>
      <c r="H29" s="29" t="s">
        <v>26</v>
      </c>
      <c r="I29" s="38">
        <v>222</v>
      </c>
      <c r="J29" s="38">
        <v>206</v>
      </c>
      <c r="K29" s="37">
        <f>I29-J29</f>
        <v>16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78.75</v>
      </c>
      <c r="E30" s="36">
        <v>65.38</v>
      </c>
      <c r="F30" s="37">
        <v>83.03</v>
      </c>
      <c r="P30" s="2"/>
    </row>
    <row r="31" spans="1:16" ht="15" customHeight="1" x14ac:dyDescent="0.25">
      <c r="A31" s="2"/>
      <c r="B31" s="44"/>
      <c r="C31" s="48" t="s">
        <v>57</v>
      </c>
      <c r="D31" s="36">
        <v>71.95</v>
      </c>
      <c r="E31" s="36">
        <v>50.42</v>
      </c>
      <c r="F31" s="37">
        <v>70.09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54.59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91.16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398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399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400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401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402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403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 t="s">
        <v>404</v>
      </c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1575</v>
      </c>
      <c r="G64" s="12"/>
      <c r="H64" s="12"/>
      <c r="I64" s="12"/>
      <c r="J64" s="104">
        <f>AVERAGE(F64:I64)</f>
        <v>1575</v>
      </c>
      <c r="K64" s="105"/>
      <c r="M64" s="8">
        <v>2</v>
      </c>
      <c r="N64" s="102">
        <v>8.8000000000000007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645</v>
      </c>
      <c r="G65" s="12"/>
      <c r="H65" s="12"/>
      <c r="I65" s="12"/>
      <c r="J65" s="104">
        <f t="shared" ref="J65:J70" si="1">AVERAGE(F65:I65)</f>
        <v>645</v>
      </c>
      <c r="K65" s="105"/>
      <c r="M65" s="8">
        <v>3</v>
      </c>
      <c r="N65" s="102">
        <v>7.9</v>
      </c>
      <c r="O65" s="103"/>
      <c r="P65" s="2"/>
    </row>
    <row r="66" spans="1:16" ht="15" customHeight="1" x14ac:dyDescent="0.25">
      <c r="A66" s="2"/>
      <c r="C66" s="9" t="s">
        <v>13</v>
      </c>
      <c r="D66" s="11">
        <v>61.41</v>
      </c>
      <c r="E66" s="11">
        <v>7</v>
      </c>
      <c r="F66" s="11">
        <v>1443</v>
      </c>
      <c r="G66" s="11">
        <v>1425</v>
      </c>
      <c r="H66" s="11">
        <v>1493</v>
      </c>
      <c r="I66" s="11">
        <v>1478</v>
      </c>
      <c r="J66" s="104">
        <f t="shared" si="1"/>
        <v>1459.75</v>
      </c>
      <c r="K66" s="105"/>
      <c r="M66" s="8">
        <v>4</v>
      </c>
      <c r="N66" s="102">
        <v>6.5</v>
      </c>
      <c r="O66" s="103"/>
      <c r="P66" s="2"/>
    </row>
    <row r="67" spans="1:16" ht="15" customHeight="1" x14ac:dyDescent="0.25">
      <c r="A67" s="2"/>
      <c r="C67" s="9" t="s">
        <v>14</v>
      </c>
      <c r="D67" s="11">
        <v>59.83</v>
      </c>
      <c r="E67" s="11">
        <v>6.9</v>
      </c>
      <c r="F67" s="11">
        <v>630</v>
      </c>
      <c r="G67" s="11">
        <v>619</v>
      </c>
      <c r="H67" s="11">
        <v>687</v>
      </c>
      <c r="I67" s="11">
        <v>676</v>
      </c>
      <c r="J67" s="104">
        <f t="shared" si="1"/>
        <v>653</v>
      </c>
      <c r="K67" s="105"/>
      <c r="M67" s="8">
        <v>5</v>
      </c>
      <c r="N67" s="102">
        <v>8.1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391</v>
      </c>
      <c r="G68" s="69">
        <v>398</v>
      </c>
      <c r="H68" s="69">
        <v>420</v>
      </c>
      <c r="I68" s="69">
        <v>431</v>
      </c>
      <c r="J68" s="104">
        <f t="shared" si="1"/>
        <v>410</v>
      </c>
      <c r="K68" s="105"/>
      <c r="M68" s="13">
        <v>6</v>
      </c>
      <c r="N68" s="106">
        <v>7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196</v>
      </c>
      <c r="G69" s="69">
        <v>194</v>
      </c>
      <c r="H69" s="69">
        <v>202</v>
      </c>
      <c r="I69" s="69">
        <v>200</v>
      </c>
      <c r="J69" s="104">
        <f t="shared" si="1"/>
        <v>198</v>
      </c>
      <c r="K69" s="105"/>
      <c r="P69" s="2"/>
    </row>
    <row r="70" spans="1:16" ht="15.75" thickBot="1" x14ac:dyDescent="0.3">
      <c r="A70" s="2"/>
      <c r="C70" s="15" t="s">
        <v>17</v>
      </c>
      <c r="D70" s="16">
        <v>59.85</v>
      </c>
      <c r="E70" s="16">
        <v>6.9</v>
      </c>
      <c r="F70" s="16">
        <v>202</v>
      </c>
      <c r="G70" s="16">
        <v>200</v>
      </c>
      <c r="H70" s="16">
        <v>212</v>
      </c>
      <c r="I70" s="16">
        <v>210</v>
      </c>
      <c r="J70" s="108">
        <f t="shared" si="1"/>
        <v>206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21.41</v>
      </c>
      <c r="E73" s="11">
        <v>9.5</v>
      </c>
      <c r="F73" s="23">
        <v>1230</v>
      </c>
      <c r="G73" s="17"/>
      <c r="H73" s="24" t="s">
        <v>22</v>
      </c>
      <c r="I73" s="120">
        <v>5.61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65.17</v>
      </c>
      <c r="E74" s="11"/>
      <c r="F74" s="23">
        <v>205</v>
      </c>
      <c r="G74" s="17"/>
      <c r="H74" s="28" t="s">
        <v>26</v>
      </c>
      <c r="I74" s="122">
        <v>5.27</v>
      </c>
      <c r="J74" s="122"/>
      <c r="K74" s="123"/>
      <c r="M74" s="29">
        <v>6.6</v>
      </c>
      <c r="N74" s="30">
        <v>129</v>
      </c>
      <c r="O74" s="31">
        <v>0.05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66.94</v>
      </c>
      <c r="E76" s="11"/>
      <c r="F76" s="23">
        <v>202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70.05</v>
      </c>
      <c r="E77" s="11"/>
      <c r="F77" s="23">
        <v>201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74.95</v>
      </c>
      <c r="E78" s="11"/>
      <c r="F78" s="23">
        <v>1791</v>
      </c>
      <c r="G78" s="17"/>
      <c r="H78" s="110">
        <v>2</v>
      </c>
      <c r="I78" s="112">
        <v>619</v>
      </c>
      <c r="J78" s="112">
        <v>365</v>
      </c>
      <c r="K78" s="114">
        <f>((I78-J78)/I78)</f>
        <v>0.41033925686591277</v>
      </c>
      <c r="M78" s="13">
        <v>2</v>
      </c>
      <c r="N78" s="38">
        <v>5.9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76.12</v>
      </c>
      <c r="E79" s="11">
        <v>6.5</v>
      </c>
      <c r="F79" s="23">
        <v>456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439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77.349999999999994</v>
      </c>
      <c r="E81" s="11">
        <v>6.2</v>
      </c>
      <c r="F81" s="23">
        <v>920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0.55266312724781641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905</v>
      </c>
      <c r="G82" s="17"/>
      <c r="M82" s="118" t="s">
        <v>44</v>
      </c>
      <c r="N82" s="119"/>
      <c r="O82" s="40">
        <f>(J67-J68)/J67</f>
        <v>0.37212863705972438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0.51707317073170733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-4.0404040404040407E-2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91.35</v>
      </c>
      <c r="E85" s="36"/>
      <c r="F85" s="37"/>
      <c r="G85" s="49"/>
      <c r="H85" s="50" t="s">
        <v>22</v>
      </c>
      <c r="I85" s="36">
        <v>636</v>
      </c>
      <c r="J85" s="36">
        <v>293</v>
      </c>
      <c r="K85" s="37">
        <f>I85-J85</f>
        <v>343</v>
      </c>
      <c r="M85" s="129" t="s">
        <v>54</v>
      </c>
      <c r="N85" s="130"/>
      <c r="O85" s="51">
        <f>(J66-J70)/J66</f>
        <v>0.85887994519609523</v>
      </c>
      <c r="P85" s="2"/>
    </row>
    <row r="86" spans="1:16" ht="15.75" thickBot="1" x14ac:dyDescent="0.3">
      <c r="A86" s="2"/>
      <c r="B86" s="44"/>
      <c r="C86" s="48" t="s">
        <v>55</v>
      </c>
      <c r="D86" s="36">
        <v>73.099999999999994</v>
      </c>
      <c r="E86" s="36">
        <v>68.680000000000007</v>
      </c>
      <c r="F86" s="37">
        <v>93.95</v>
      </c>
      <c r="G86" s="52">
        <v>5.2</v>
      </c>
      <c r="H86" s="29" t="s">
        <v>26</v>
      </c>
      <c r="I86" s="38">
        <v>203</v>
      </c>
      <c r="J86" s="38">
        <v>133</v>
      </c>
      <c r="K86" s="37">
        <f>I86-J86</f>
        <v>70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78.150000000000006</v>
      </c>
      <c r="E87" s="36">
        <v>65.099999999999994</v>
      </c>
      <c r="F87" s="37">
        <v>83.3</v>
      </c>
      <c r="P87" s="2"/>
    </row>
    <row r="88" spans="1:16" ht="15" customHeight="1" x14ac:dyDescent="0.25">
      <c r="A88" s="2"/>
      <c r="B88" s="44"/>
      <c r="C88" s="48" t="s">
        <v>57</v>
      </c>
      <c r="D88" s="36">
        <v>74.5</v>
      </c>
      <c r="E88" s="36">
        <v>52.12</v>
      </c>
      <c r="F88" s="37">
        <v>69.959999999999994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52.9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405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406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407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408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409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1489</v>
      </c>
      <c r="G119" s="12"/>
      <c r="H119" s="12"/>
      <c r="I119" s="12"/>
      <c r="J119" s="104">
        <f>AVERAGE(F119:I119)</f>
        <v>1489</v>
      </c>
      <c r="K119" s="105"/>
      <c r="M119" s="8">
        <v>2</v>
      </c>
      <c r="N119" s="102">
        <v>9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652</v>
      </c>
      <c r="G120" s="12"/>
      <c r="H120" s="12"/>
      <c r="I120" s="12"/>
      <c r="J120" s="104">
        <f t="shared" ref="J120:J125" si="2">AVERAGE(F120:I120)</f>
        <v>652</v>
      </c>
      <c r="K120" s="105"/>
      <c r="M120" s="8">
        <v>3</v>
      </c>
      <c r="N120" s="102">
        <v>7.6</v>
      </c>
      <c r="O120" s="103"/>
      <c r="P120" s="2"/>
    </row>
    <row r="121" spans="1:16" x14ac:dyDescent="0.25">
      <c r="A121" s="2"/>
      <c r="C121" s="9" t="s">
        <v>13</v>
      </c>
      <c r="D121" s="11">
        <v>64.97</v>
      </c>
      <c r="E121" s="11">
        <v>7.7</v>
      </c>
      <c r="F121" s="11">
        <v>1256</v>
      </c>
      <c r="G121" s="11">
        <v>1195</v>
      </c>
      <c r="H121" s="11">
        <v>1253</v>
      </c>
      <c r="I121" s="11">
        <v>1308</v>
      </c>
      <c r="J121" s="104">
        <f t="shared" si="2"/>
        <v>1253</v>
      </c>
      <c r="K121" s="105"/>
      <c r="M121" s="8">
        <v>4</v>
      </c>
      <c r="N121" s="102">
        <v>7.1</v>
      </c>
      <c r="O121" s="103"/>
      <c r="P121" s="2"/>
    </row>
    <row r="122" spans="1:16" x14ac:dyDescent="0.25">
      <c r="A122" s="2"/>
      <c r="C122" s="9" t="s">
        <v>14</v>
      </c>
      <c r="D122" s="11">
        <v>59.1</v>
      </c>
      <c r="E122" s="11">
        <v>7.2</v>
      </c>
      <c r="F122" s="11">
        <v>662</v>
      </c>
      <c r="G122" s="11">
        <v>657</v>
      </c>
      <c r="H122" s="11">
        <v>624</v>
      </c>
      <c r="I122" s="11">
        <v>581</v>
      </c>
      <c r="J122" s="104">
        <f t="shared" si="2"/>
        <v>631</v>
      </c>
      <c r="K122" s="105"/>
      <c r="M122" s="8">
        <v>5</v>
      </c>
      <c r="N122" s="102">
        <v>8.4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483</v>
      </c>
      <c r="G123" s="69">
        <v>516</v>
      </c>
      <c r="H123" s="69">
        <v>501</v>
      </c>
      <c r="I123" s="69">
        <v>479</v>
      </c>
      <c r="J123" s="104">
        <f t="shared" si="2"/>
        <v>494.75</v>
      </c>
      <c r="K123" s="105"/>
      <c r="M123" s="13">
        <v>6</v>
      </c>
      <c r="N123" s="106">
        <v>7.2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213</v>
      </c>
      <c r="G124" s="69">
        <v>224</v>
      </c>
      <c r="H124" s="69">
        <v>227</v>
      </c>
      <c r="I124" s="69">
        <v>237</v>
      </c>
      <c r="J124" s="104">
        <f t="shared" si="2"/>
        <v>225.25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59.83</v>
      </c>
      <c r="E125" s="16">
        <v>6.9</v>
      </c>
      <c r="F125" s="16">
        <v>215</v>
      </c>
      <c r="G125" s="16">
        <v>226</v>
      </c>
      <c r="H125" s="16">
        <v>229</v>
      </c>
      <c r="I125" s="16">
        <v>238</v>
      </c>
      <c r="J125" s="108">
        <f t="shared" si="2"/>
        <v>227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9.49</v>
      </c>
      <c r="E128" s="11">
        <v>9.8000000000000007</v>
      </c>
      <c r="F128" s="23">
        <v>1025</v>
      </c>
      <c r="G128" s="17"/>
      <c r="H128" s="24" t="s">
        <v>22</v>
      </c>
      <c r="I128" s="120">
        <v>5.63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65.040000000000006</v>
      </c>
      <c r="E129" s="11"/>
      <c r="F129" s="23">
        <v>223</v>
      </c>
      <c r="G129" s="17"/>
      <c r="H129" s="28" t="s">
        <v>26</v>
      </c>
      <c r="I129" s="122">
        <v>5.34</v>
      </c>
      <c r="J129" s="122"/>
      <c r="K129" s="123"/>
      <c r="M129" s="29">
        <v>6.8</v>
      </c>
      <c r="N129" s="30">
        <v>118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60.45</v>
      </c>
      <c r="E131" s="11"/>
      <c r="F131" s="23">
        <v>226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70.52</v>
      </c>
      <c r="E132" s="11"/>
      <c r="F132" s="23">
        <v>222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78.09</v>
      </c>
      <c r="E133" s="11"/>
      <c r="F133" s="23">
        <v>1530</v>
      </c>
      <c r="G133" s="17"/>
      <c r="H133" s="110">
        <v>7</v>
      </c>
      <c r="I133" s="112">
        <v>646</v>
      </c>
      <c r="J133" s="112">
        <v>483</v>
      </c>
      <c r="K133" s="114">
        <f>((I133-J133)/I133)</f>
        <v>0.25232198142414863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75.58</v>
      </c>
      <c r="E134" s="11">
        <v>6.7</v>
      </c>
      <c r="F134" s="23">
        <v>479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488</v>
      </c>
      <c r="G135" s="17"/>
      <c r="H135" s="110">
        <v>10</v>
      </c>
      <c r="I135" s="112">
        <v>442</v>
      </c>
      <c r="J135" s="112">
        <v>148</v>
      </c>
      <c r="K135" s="114">
        <f>((I135-J135)/I135)</f>
        <v>0.66515837104072395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78.040000000000006</v>
      </c>
      <c r="E136" s="11">
        <v>6.4</v>
      </c>
      <c r="F136" s="23">
        <v>1003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0.49640861931364727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1042</v>
      </c>
      <c r="G137" s="17"/>
      <c r="M137" s="118" t="s">
        <v>44</v>
      </c>
      <c r="N137" s="119"/>
      <c r="O137" s="40">
        <f>(J122-J123)/J122</f>
        <v>0.21592709984152139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0.54471955533097527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-7.7691453940066596E-3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91.55</v>
      </c>
      <c r="E140" s="36"/>
      <c r="F140" s="37"/>
      <c r="G140" s="49"/>
      <c r="H140" s="50" t="s">
        <v>22</v>
      </c>
      <c r="I140" s="36">
        <v>379</v>
      </c>
      <c r="J140" s="36">
        <v>327</v>
      </c>
      <c r="K140" s="37">
        <f>I140-J140</f>
        <v>52</v>
      </c>
      <c r="M140" s="129" t="s">
        <v>54</v>
      </c>
      <c r="N140" s="130"/>
      <c r="O140" s="51">
        <f>(J121-J125)/J121</f>
        <v>0.81883479648842772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72.650000000000006</v>
      </c>
      <c r="E141" s="36">
        <v>68.599999999999994</v>
      </c>
      <c r="F141" s="37">
        <v>94.43</v>
      </c>
      <c r="G141" s="52">
        <v>5.3</v>
      </c>
      <c r="H141" s="29" t="s">
        <v>26</v>
      </c>
      <c r="I141" s="38">
        <v>205</v>
      </c>
      <c r="J141" s="38">
        <v>189</v>
      </c>
      <c r="K141" s="37">
        <f>I141-J141</f>
        <v>16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78.25</v>
      </c>
      <c r="E142" s="36">
        <v>63.75</v>
      </c>
      <c r="F142" s="37">
        <v>81.47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77.599999999999994</v>
      </c>
      <c r="E143" s="36">
        <v>54.6</v>
      </c>
      <c r="F143" s="37">
        <v>70.36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54.1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91.15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410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411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412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413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414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4C22-6A5E-4B06-B1B5-93CD3D8BFF98}">
  <sheetPr codeName="Sheet37"/>
  <dimension ref="A1:V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1342.5</v>
      </c>
    </row>
    <row r="7" spans="1:19" x14ac:dyDescent="0.25">
      <c r="A7" s="2"/>
      <c r="C7" s="9" t="s">
        <v>11</v>
      </c>
      <c r="D7" s="10"/>
      <c r="E7" s="10"/>
      <c r="F7" s="11">
        <v>1529</v>
      </c>
      <c r="G7" s="12"/>
      <c r="H7" s="12"/>
      <c r="I7" s="12"/>
      <c r="J7" s="104">
        <f>AVERAGE(F7:I7)</f>
        <v>1529</v>
      </c>
      <c r="K7" s="105"/>
      <c r="M7" s="8">
        <v>2</v>
      </c>
      <c r="N7" s="102">
        <v>8.9</v>
      </c>
      <c r="O7" s="103"/>
      <c r="P7" s="2"/>
      <c r="R7" s="60" t="s">
        <v>22</v>
      </c>
      <c r="S7" s="138">
        <f>AVERAGE(J10,J67,J122)</f>
        <v>833.25</v>
      </c>
    </row>
    <row r="8" spans="1:19" x14ac:dyDescent="0.25">
      <c r="A8" s="2"/>
      <c r="C8" s="9" t="s">
        <v>12</v>
      </c>
      <c r="D8" s="10"/>
      <c r="E8" s="10"/>
      <c r="F8" s="11">
        <v>620</v>
      </c>
      <c r="G8" s="12"/>
      <c r="H8" s="12"/>
      <c r="I8" s="12"/>
      <c r="J8" s="104">
        <f t="shared" ref="J8:J13" si="0">AVERAGE(F8:I8)</f>
        <v>620</v>
      </c>
      <c r="K8" s="105"/>
      <c r="M8" s="8">
        <v>3</v>
      </c>
      <c r="N8" s="102">
        <v>7.7</v>
      </c>
      <c r="O8" s="103"/>
      <c r="P8" s="2"/>
      <c r="R8" s="60" t="s">
        <v>26</v>
      </c>
      <c r="S8" s="139">
        <f>AVERAGE(J13,J70,J125)</f>
        <v>302.91666666666669</v>
      </c>
    </row>
    <row r="9" spans="1:19" x14ac:dyDescent="0.25">
      <c r="A9" s="2"/>
      <c r="C9" s="9" t="s">
        <v>13</v>
      </c>
      <c r="D9" s="11">
        <v>61.41</v>
      </c>
      <c r="E9" s="11">
        <v>7</v>
      </c>
      <c r="F9" s="11">
        <v>1298</v>
      </c>
      <c r="G9" s="11">
        <v>1291</v>
      </c>
      <c r="H9" s="11">
        <v>1266</v>
      </c>
      <c r="I9" s="11">
        <v>1709</v>
      </c>
      <c r="J9" s="104">
        <f t="shared" si="0"/>
        <v>1391</v>
      </c>
      <c r="K9" s="105"/>
      <c r="M9" s="8">
        <v>4</v>
      </c>
      <c r="N9" s="102">
        <v>7.6</v>
      </c>
      <c r="O9" s="103"/>
      <c r="P9" s="2"/>
      <c r="R9" s="140" t="s">
        <v>629</v>
      </c>
      <c r="S9" s="141">
        <f>S6-S8</f>
        <v>1039.5833333333333</v>
      </c>
    </row>
    <row r="10" spans="1:19" x14ac:dyDescent="0.25">
      <c r="A10" s="2"/>
      <c r="C10" s="9" t="s">
        <v>14</v>
      </c>
      <c r="D10" s="11">
        <v>61.77</v>
      </c>
      <c r="E10" s="11">
        <v>7.2</v>
      </c>
      <c r="F10" s="11">
        <v>559</v>
      </c>
      <c r="G10" s="11">
        <v>566</v>
      </c>
      <c r="H10" s="11">
        <v>610</v>
      </c>
      <c r="I10" s="11">
        <v>646</v>
      </c>
      <c r="J10" s="104">
        <f t="shared" si="0"/>
        <v>595.25</v>
      </c>
      <c r="K10" s="105"/>
      <c r="M10" s="8">
        <v>5</v>
      </c>
      <c r="N10" s="102">
        <v>8.3000000000000007</v>
      </c>
      <c r="O10" s="103"/>
      <c r="P10" s="2"/>
      <c r="R10" s="140" t="s">
        <v>630</v>
      </c>
      <c r="S10" s="142">
        <f>S7-S8</f>
        <v>530.33333333333326</v>
      </c>
    </row>
    <row r="11" spans="1:19" ht="15.75" thickBot="1" x14ac:dyDescent="0.3">
      <c r="A11" s="2"/>
      <c r="C11" s="9" t="s">
        <v>15</v>
      </c>
      <c r="D11" s="11"/>
      <c r="E11" s="11"/>
      <c r="F11" s="11">
        <v>477</v>
      </c>
      <c r="G11" s="69">
        <v>479</v>
      </c>
      <c r="H11" s="69">
        <v>481</v>
      </c>
      <c r="I11" s="69">
        <v>491</v>
      </c>
      <c r="J11" s="104">
        <f t="shared" si="0"/>
        <v>482</v>
      </c>
      <c r="K11" s="105"/>
      <c r="M11" s="13">
        <v>6</v>
      </c>
      <c r="N11" s="106">
        <v>7.5</v>
      </c>
      <c r="O11" s="107"/>
      <c r="P11" s="2"/>
      <c r="R11" s="143" t="s">
        <v>631</v>
      </c>
      <c r="S11" s="144">
        <f>S9/S6</f>
        <v>0.77436374922408435</v>
      </c>
    </row>
    <row r="12" spans="1:19" x14ac:dyDescent="0.25">
      <c r="A12" s="2"/>
      <c r="C12" s="9" t="s">
        <v>16</v>
      </c>
      <c r="D12" s="11"/>
      <c r="E12" s="11"/>
      <c r="F12" s="11">
        <v>227</v>
      </c>
      <c r="G12" s="69">
        <v>259</v>
      </c>
      <c r="H12" s="69">
        <v>222</v>
      </c>
      <c r="I12" s="69">
        <v>208</v>
      </c>
      <c r="J12" s="104">
        <f t="shared" si="0"/>
        <v>229</v>
      </c>
      <c r="K12" s="105"/>
      <c r="P12" s="2"/>
      <c r="R12" s="143" t="s">
        <v>632</v>
      </c>
      <c r="S12" s="145">
        <f>S10/S7</f>
        <v>0.63646364636463637</v>
      </c>
    </row>
    <row r="13" spans="1:19" ht="15.75" thickBot="1" x14ac:dyDescent="0.3">
      <c r="A13" s="2"/>
      <c r="C13" s="15" t="s">
        <v>17</v>
      </c>
      <c r="D13" s="16">
        <v>61.12</v>
      </c>
      <c r="E13" s="16">
        <v>6.8</v>
      </c>
      <c r="F13" s="16">
        <v>239</v>
      </c>
      <c r="G13" s="16">
        <v>248</v>
      </c>
      <c r="H13" s="16">
        <v>236</v>
      </c>
      <c r="I13" s="16">
        <v>222</v>
      </c>
      <c r="J13" s="108">
        <f t="shared" si="0"/>
        <v>236.25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16.510000000000002</v>
      </c>
      <c r="E16" s="11">
        <v>10.3</v>
      </c>
      <c r="F16" s="23">
        <v>1196</v>
      </c>
      <c r="G16" s="17"/>
      <c r="H16" s="24" t="s">
        <v>22</v>
      </c>
      <c r="I16" s="120">
        <v>5.15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64.459999999999994</v>
      </c>
      <c r="E17" s="11"/>
      <c r="F17" s="23">
        <v>237</v>
      </c>
      <c r="G17" s="17"/>
      <c r="H17" s="28" t="s">
        <v>26</v>
      </c>
      <c r="I17" s="122">
        <v>4.4800000000000004</v>
      </c>
      <c r="J17" s="122"/>
      <c r="K17" s="123"/>
      <c r="M17" s="29">
        <v>6.8</v>
      </c>
      <c r="N17" s="30">
        <v>122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65.010000000000005</v>
      </c>
      <c r="E19" s="11"/>
      <c r="F19" s="23">
        <v>201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69.040000000000006</v>
      </c>
      <c r="E20" s="11"/>
      <c r="F20" s="23">
        <v>214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5.3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76.64</v>
      </c>
      <c r="E21" s="11"/>
      <c r="F21" s="23">
        <v>1901</v>
      </c>
      <c r="G21" s="17"/>
      <c r="H21" s="110">
        <v>8</v>
      </c>
      <c r="I21" s="112">
        <v>362</v>
      </c>
      <c r="J21" s="112">
        <v>244</v>
      </c>
      <c r="K21" s="114">
        <f>((I21-J21)/I21)</f>
        <v>0.32596685082872928</v>
      </c>
      <c r="M21" s="13">
        <v>2</v>
      </c>
      <c r="N21" s="38">
        <v>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74.790000000000006</v>
      </c>
      <c r="E22" s="11">
        <v>6.2</v>
      </c>
      <c r="F22" s="23">
        <v>489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471</v>
      </c>
      <c r="G23" s="17"/>
      <c r="H23" s="110">
        <v>14</v>
      </c>
      <c r="I23" s="112">
        <v>388</v>
      </c>
      <c r="J23" s="112">
        <v>190</v>
      </c>
      <c r="K23" s="114">
        <f>((I23-J23)/I23)</f>
        <v>0.51030927835051543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78.03</v>
      </c>
      <c r="E24" s="11">
        <v>6.1</v>
      </c>
      <c r="F24" s="23">
        <v>939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0.57207045291157443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894</v>
      </c>
      <c r="G25" s="17"/>
      <c r="M25" s="118" t="s">
        <v>44</v>
      </c>
      <c r="N25" s="119"/>
      <c r="O25" s="40">
        <f>(J10-J11)/J10</f>
        <v>0.19025619487610249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0.524896265560166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-3.1659388646288207E-2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90.88</v>
      </c>
      <c r="E28" s="36"/>
      <c r="F28" s="37"/>
      <c r="G28" s="49"/>
      <c r="H28" s="50" t="s">
        <v>22</v>
      </c>
      <c r="I28" s="36">
        <v>771</v>
      </c>
      <c r="J28" s="36">
        <v>709</v>
      </c>
      <c r="K28" s="37">
        <f>I28-J28</f>
        <v>62</v>
      </c>
      <c r="M28" s="129" t="s">
        <v>54</v>
      </c>
      <c r="N28" s="130"/>
      <c r="O28" s="51">
        <f>(J9-J13)/J9</f>
        <v>0.8301581595974119</v>
      </c>
      <c r="P28" s="2"/>
    </row>
    <row r="29" spans="1:16" ht="15.75" thickBot="1" x14ac:dyDescent="0.3">
      <c r="A29" s="2"/>
      <c r="B29" s="44"/>
      <c r="C29" s="48" t="s">
        <v>55</v>
      </c>
      <c r="D29" s="36">
        <v>73.150000000000006</v>
      </c>
      <c r="E29" s="36">
        <v>68.3</v>
      </c>
      <c r="F29" s="37">
        <v>93.37</v>
      </c>
      <c r="G29" s="52">
        <v>5.2</v>
      </c>
      <c r="H29" s="29" t="s">
        <v>26</v>
      </c>
      <c r="I29" s="38">
        <v>260</v>
      </c>
      <c r="J29" s="38">
        <v>244</v>
      </c>
      <c r="K29" s="37">
        <f>I29-J29</f>
        <v>16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80.150000000000006</v>
      </c>
      <c r="E30" s="36">
        <v>65.89</v>
      </c>
      <c r="F30" s="37">
        <v>82.22</v>
      </c>
      <c r="P30" s="2"/>
    </row>
    <row r="31" spans="1:16" ht="15" customHeight="1" x14ac:dyDescent="0.25">
      <c r="A31" s="2"/>
      <c r="B31" s="44"/>
      <c r="C31" s="48" t="s">
        <v>57</v>
      </c>
      <c r="D31" s="36">
        <v>75.55</v>
      </c>
      <c r="E31" s="36">
        <v>52.95</v>
      </c>
      <c r="F31" s="37">
        <v>70.09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56.06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91.06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415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419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417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418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416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1564</v>
      </c>
      <c r="G64" s="12"/>
      <c r="H64" s="12"/>
      <c r="I64" s="12"/>
      <c r="J64" s="104">
        <f>AVERAGE(F64:I64)</f>
        <v>1564</v>
      </c>
      <c r="K64" s="105"/>
      <c r="M64" s="8">
        <v>2</v>
      </c>
      <c r="N64" s="102">
        <v>8.8000000000000007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712</v>
      </c>
      <c r="G65" s="12"/>
      <c r="H65" s="12"/>
      <c r="I65" s="12"/>
      <c r="J65" s="104">
        <f t="shared" ref="J65:J70" si="1">AVERAGE(F65:I65)</f>
        <v>712</v>
      </c>
      <c r="K65" s="105"/>
      <c r="M65" s="8">
        <v>3</v>
      </c>
      <c r="N65" s="102">
        <v>7.6</v>
      </c>
      <c r="O65" s="103"/>
      <c r="P65" s="2"/>
    </row>
    <row r="66" spans="1:16" ht="15" customHeight="1" x14ac:dyDescent="0.25">
      <c r="A66" s="2"/>
      <c r="C66" s="9" t="s">
        <v>13</v>
      </c>
      <c r="D66" s="11">
        <v>59.78</v>
      </c>
      <c r="E66" s="11">
        <v>8.5</v>
      </c>
      <c r="F66" s="11">
        <v>1420</v>
      </c>
      <c r="G66" s="11">
        <v>1305</v>
      </c>
      <c r="H66" s="11">
        <v>1364</v>
      </c>
      <c r="I66" s="11">
        <v>1375</v>
      </c>
      <c r="J66" s="104">
        <f t="shared" si="1"/>
        <v>1366</v>
      </c>
      <c r="K66" s="105"/>
      <c r="M66" s="8">
        <v>4</v>
      </c>
      <c r="N66" s="102">
        <v>7.6</v>
      </c>
      <c r="O66" s="103"/>
      <c r="P66" s="2"/>
    </row>
    <row r="67" spans="1:16" ht="15" customHeight="1" x14ac:dyDescent="0.25">
      <c r="A67" s="2"/>
      <c r="C67" s="9" t="s">
        <v>14</v>
      </c>
      <c r="D67" s="11">
        <v>61.17</v>
      </c>
      <c r="E67" s="11">
        <v>7</v>
      </c>
      <c r="F67" s="11">
        <v>1301</v>
      </c>
      <c r="G67" s="11">
        <v>1292</v>
      </c>
      <c r="H67" s="11">
        <v>1228</v>
      </c>
      <c r="I67" s="11">
        <v>951</v>
      </c>
      <c r="J67" s="104">
        <f t="shared" si="1"/>
        <v>1193</v>
      </c>
      <c r="K67" s="105"/>
      <c r="M67" s="8">
        <v>5</v>
      </c>
      <c r="N67" s="102">
        <v>8.3000000000000007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727</v>
      </c>
      <c r="G68" s="69">
        <v>630</v>
      </c>
      <c r="H68" s="69">
        <v>942</v>
      </c>
      <c r="I68" s="69">
        <v>715</v>
      </c>
      <c r="J68" s="104">
        <f t="shared" si="1"/>
        <v>753.5</v>
      </c>
      <c r="K68" s="105"/>
      <c r="M68" s="13">
        <v>6</v>
      </c>
      <c r="N68" s="106">
        <v>7.5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311</v>
      </c>
      <c r="G69" s="69">
        <v>424</v>
      </c>
      <c r="H69" s="69">
        <v>466</v>
      </c>
      <c r="I69" s="69">
        <v>482</v>
      </c>
      <c r="J69" s="104">
        <f t="shared" si="1"/>
        <v>420.75</v>
      </c>
      <c r="K69" s="105"/>
      <c r="P69" s="2"/>
    </row>
    <row r="70" spans="1:16" ht="15.75" thickBot="1" x14ac:dyDescent="0.3">
      <c r="A70" s="2"/>
      <c r="C70" s="15" t="s">
        <v>17</v>
      </c>
      <c r="D70" s="16">
        <v>61.03</v>
      </c>
      <c r="E70" s="16">
        <v>7</v>
      </c>
      <c r="F70" s="16">
        <v>263</v>
      </c>
      <c r="G70" s="16">
        <v>320</v>
      </c>
      <c r="H70" s="16">
        <v>397</v>
      </c>
      <c r="I70" s="16">
        <v>413</v>
      </c>
      <c r="J70" s="108">
        <f t="shared" si="1"/>
        <v>348.25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9.89</v>
      </c>
      <c r="E73" s="11">
        <v>7.5</v>
      </c>
      <c r="F73" s="23">
        <v>1066</v>
      </c>
      <c r="G73" s="17"/>
      <c r="H73" s="24" t="s">
        <v>22</v>
      </c>
      <c r="I73" s="120">
        <v>6.88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66.25</v>
      </c>
      <c r="E74" s="11"/>
      <c r="F74" s="23">
        <v>273</v>
      </c>
      <c r="G74" s="17"/>
      <c r="H74" s="28" t="s">
        <v>26</v>
      </c>
      <c r="I74" s="122">
        <v>5.35</v>
      </c>
      <c r="J74" s="122"/>
      <c r="K74" s="123"/>
      <c r="M74" s="29">
        <v>6.8</v>
      </c>
      <c r="N74" s="30">
        <v>98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65.430000000000007</v>
      </c>
      <c r="E76" s="11"/>
      <c r="F76" s="23">
        <v>270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72.510000000000005</v>
      </c>
      <c r="E77" s="11"/>
      <c r="F77" s="23">
        <v>267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73.77</v>
      </c>
      <c r="E78" s="11"/>
      <c r="F78" s="23">
        <v>1975</v>
      </c>
      <c r="G78" s="17"/>
      <c r="H78" s="110">
        <v>4</v>
      </c>
      <c r="I78" s="112">
        <v>1204</v>
      </c>
      <c r="J78" s="112">
        <v>886</v>
      </c>
      <c r="K78" s="114">
        <f>((I78-J78)/I78)</f>
        <v>0.26411960132890366</v>
      </c>
      <c r="M78" s="13">
        <v>2</v>
      </c>
      <c r="N78" s="38">
        <v>5.7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75.11</v>
      </c>
      <c r="E79" s="11">
        <v>6.3</v>
      </c>
      <c r="F79" s="23">
        <v>465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448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22" ht="15.75" thickBot="1" x14ac:dyDescent="0.3">
      <c r="A81" s="2"/>
      <c r="C81" s="22" t="s">
        <v>41</v>
      </c>
      <c r="D81" s="11">
        <v>77.42</v>
      </c>
      <c r="E81" s="11">
        <v>6.1</v>
      </c>
      <c r="F81" s="23">
        <v>874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0.12664714494875548</v>
      </c>
      <c r="P81" s="2"/>
    </row>
    <row r="82" spans="1:22" ht="15.75" thickBot="1" x14ac:dyDescent="0.3">
      <c r="A82" s="2"/>
      <c r="C82" s="41" t="s">
        <v>43</v>
      </c>
      <c r="D82" s="16"/>
      <c r="E82" s="16"/>
      <c r="F82" s="42">
        <v>851</v>
      </c>
      <c r="G82" s="17"/>
      <c r="M82" s="118" t="s">
        <v>44</v>
      </c>
      <c r="N82" s="119"/>
      <c r="O82" s="40">
        <f>(J67-J68)/J67</f>
        <v>0.36839899413243921</v>
      </c>
      <c r="P82" s="2"/>
    </row>
    <row r="83" spans="1:22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0.44160583941605841</v>
      </c>
      <c r="P83" s="2"/>
    </row>
    <row r="84" spans="1:22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0.17231134878193702</v>
      </c>
      <c r="P84" s="2"/>
    </row>
    <row r="85" spans="1:22" ht="15.75" thickBot="1" x14ac:dyDescent="0.3">
      <c r="A85" s="2"/>
      <c r="B85" s="44"/>
      <c r="C85" s="48" t="s">
        <v>53</v>
      </c>
      <c r="D85" s="36">
        <v>91.11</v>
      </c>
      <c r="E85" s="36"/>
      <c r="F85" s="37"/>
      <c r="G85" s="49"/>
      <c r="H85" s="50" t="s">
        <v>22</v>
      </c>
      <c r="I85" s="36">
        <v>1320</v>
      </c>
      <c r="J85" s="36">
        <v>1240</v>
      </c>
      <c r="K85" s="37">
        <f>I85-J85</f>
        <v>80</v>
      </c>
      <c r="M85" s="129" t="s">
        <v>54</v>
      </c>
      <c r="N85" s="130"/>
      <c r="O85" s="51">
        <f>(J66-J70)/J66</f>
        <v>0.74505856515373348</v>
      </c>
      <c r="P85" s="2"/>
    </row>
    <row r="86" spans="1:22" ht="15.75" thickBot="1" x14ac:dyDescent="0.3">
      <c r="A86" s="2"/>
      <c r="B86" s="44"/>
      <c r="C86" s="48" t="s">
        <v>55</v>
      </c>
      <c r="D86" s="36">
        <v>72.25</v>
      </c>
      <c r="E86" s="36">
        <v>68.239999999999995</v>
      </c>
      <c r="F86" s="37">
        <v>94.75</v>
      </c>
      <c r="G86" s="52">
        <v>5.0999999999999996</v>
      </c>
      <c r="H86" s="29" t="s">
        <v>26</v>
      </c>
      <c r="I86" s="38">
        <v>275</v>
      </c>
      <c r="J86" s="38">
        <v>233</v>
      </c>
      <c r="K86" s="37">
        <f>I86-J86</f>
        <v>42</v>
      </c>
      <c r="L86" s="53"/>
      <c r="M86" s="53"/>
      <c r="N86" s="53"/>
      <c r="P86" s="2"/>
    </row>
    <row r="87" spans="1:22" ht="15" customHeight="1" x14ac:dyDescent="0.25">
      <c r="A87" s="2"/>
      <c r="B87" s="44"/>
      <c r="C87" s="48" t="s">
        <v>56</v>
      </c>
      <c r="D87" s="36">
        <v>82.45</v>
      </c>
      <c r="E87" s="36">
        <v>67.290000000000006</v>
      </c>
      <c r="F87" s="37">
        <v>81.62</v>
      </c>
      <c r="P87" s="2"/>
    </row>
    <row r="88" spans="1:22" ht="15" customHeight="1" x14ac:dyDescent="0.25">
      <c r="A88" s="2"/>
      <c r="B88" s="44"/>
      <c r="C88" s="48" t="s">
        <v>57</v>
      </c>
      <c r="D88" s="36">
        <v>76.349999999999994</v>
      </c>
      <c r="E88" s="36">
        <v>53.33</v>
      </c>
      <c r="F88" s="37">
        <v>69.849999999999994</v>
      </c>
      <c r="P88" s="2"/>
    </row>
    <row r="89" spans="1:22" ht="15" customHeight="1" thickBot="1" x14ac:dyDescent="0.3">
      <c r="A89" s="2"/>
      <c r="B89" s="44"/>
      <c r="C89" s="54" t="s">
        <v>58</v>
      </c>
      <c r="D89" s="55">
        <v>54.88</v>
      </c>
      <c r="E89" s="55"/>
      <c r="F89" s="37"/>
      <c r="G89" s="56"/>
      <c r="P89" s="2"/>
    </row>
    <row r="90" spans="1:22" ht="15" customHeight="1" thickBot="1" x14ac:dyDescent="0.3">
      <c r="A90" s="2"/>
      <c r="B90" s="44"/>
      <c r="C90" s="48" t="s">
        <v>59</v>
      </c>
      <c r="D90" s="36">
        <v>91.21</v>
      </c>
      <c r="E90" s="36"/>
      <c r="F90" s="57"/>
      <c r="G90" s="58" t="s">
        <v>60</v>
      </c>
      <c r="P90" s="2"/>
    </row>
    <row r="91" spans="1:22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22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22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  <c r="V93" t="s">
        <v>65</v>
      </c>
    </row>
    <row r="94" spans="1:22" x14ac:dyDescent="0.25">
      <c r="A94" s="2"/>
      <c r="P94" s="2"/>
    </row>
    <row r="95" spans="1:22" x14ac:dyDescent="0.25">
      <c r="A95" s="2"/>
      <c r="P95" s="2"/>
    </row>
    <row r="96" spans="1:22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420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421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422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423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424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425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1358</v>
      </c>
      <c r="G119" s="12"/>
      <c r="H119" s="12"/>
      <c r="I119" s="12"/>
      <c r="J119" s="104">
        <f>AVERAGE(F119:I119)</f>
        <v>1358</v>
      </c>
      <c r="K119" s="105"/>
      <c r="M119" s="8">
        <v>2</v>
      </c>
      <c r="N119" s="102">
        <v>8.9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559</v>
      </c>
      <c r="G120" s="12"/>
      <c r="H120" s="12"/>
      <c r="I120" s="12"/>
      <c r="J120" s="104">
        <f t="shared" ref="J120:J125" si="2">AVERAGE(F120:I120)</f>
        <v>559</v>
      </c>
      <c r="K120" s="105"/>
      <c r="M120" s="8">
        <v>3</v>
      </c>
      <c r="N120" s="102">
        <v>9.1999999999999993</v>
      </c>
      <c r="O120" s="103"/>
      <c r="P120" s="2"/>
    </row>
    <row r="121" spans="1:16" x14ac:dyDescent="0.25">
      <c r="A121" s="2"/>
      <c r="C121" s="9" t="s">
        <v>13</v>
      </c>
      <c r="D121" s="11">
        <v>64.66</v>
      </c>
      <c r="E121" s="11">
        <v>6.7</v>
      </c>
      <c r="F121" s="11">
        <v>1176</v>
      </c>
      <c r="G121" s="11">
        <v>1240</v>
      </c>
      <c r="H121" s="11">
        <v>1296</v>
      </c>
      <c r="I121" s="11">
        <v>1370</v>
      </c>
      <c r="J121" s="104">
        <f t="shared" si="2"/>
        <v>1270.5</v>
      </c>
      <c r="K121" s="105"/>
      <c r="M121" s="8">
        <v>4</v>
      </c>
      <c r="N121" s="102">
        <v>7.1</v>
      </c>
      <c r="O121" s="103"/>
      <c r="P121" s="2"/>
    </row>
    <row r="122" spans="1:16" x14ac:dyDescent="0.25">
      <c r="A122" s="2"/>
      <c r="C122" s="9" t="s">
        <v>14</v>
      </c>
      <c r="D122" s="11">
        <v>62.54</v>
      </c>
      <c r="E122" s="11">
        <v>7</v>
      </c>
      <c r="F122" s="11">
        <v>787</v>
      </c>
      <c r="G122" s="11">
        <v>708</v>
      </c>
      <c r="H122" s="11">
        <v>685</v>
      </c>
      <c r="I122" s="11">
        <v>666</v>
      </c>
      <c r="J122" s="104">
        <f t="shared" si="2"/>
        <v>711.5</v>
      </c>
      <c r="K122" s="105"/>
      <c r="M122" s="8">
        <v>5</v>
      </c>
      <c r="N122" s="102">
        <v>8.1999999999999993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554</v>
      </c>
      <c r="G123" s="69">
        <v>497</v>
      </c>
      <c r="H123" s="69">
        <v>462</v>
      </c>
      <c r="I123" s="69">
        <v>449</v>
      </c>
      <c r="J123" s="104">
        <f t="shared" si="2"/>
        <v>490.5</v>
      </c>
      <c r="K123" s="105"/>
      <c r="M123" s="13">
        <v>6</v>
      </c>
      <c r="N123" s="106">
        <v>7.2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323</v>
      </c>
      <c r="G124" s="69">
        <v>290</v>
      </c>
      <c r="H124" s="69">
        <v>284</v>
      </c>
      <c r="I124" s="69">
        <v>272</v>
      </c>
      <c r="J124" s="104">
        <f t="shared" si="2"/>
        <v>292.25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60.29</v>
      </c>
      <c r="E125" s="16">
        <v>6.6</v>
      </c>
      <c r="F125" s="16">
        <v>374</v>
      </c>
      <c r="G125" s="16">
        <v>339</v>
      </c>
      <c r="H125" s="16">
        <v>302</v>
      </c>
      <c r="I125" s="16">
        <v>282</v>
      </c>
      <c r="J125" s="108">
        <f t="shared" si="2"/>
        <v>324.25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9.0399999999999991</v>
      </c>
      <c r="E128" s="11">
        <v>10.4</v>
      </c>
      <c r="F128" s="23">
        <v>1051</v>
      </c>
      <c r="G128" s="17"/>
      <c r="H128" s="24" t="s">
        <v>22</v>
      </c>
      <c r="I128" s="120">
        <v>6.21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67.02</v>
      </c>
      <c r="E129" s="11"/>
      <c r="F129" s="23">
        <v>436</v>
      </c>
      <c r="G129" s="17"/>
      <c r="H129" s="28" t="s">
        <v>26</v>
      </c>
      <c r="I129" s="122">
        <v>5.82</v>
      </c>
      <c r="J129" s="122"/>
      <c r="K129" s="123"/>
      <c r="M129" s="29">
        <v>7</v>
      </c>
      <c r="N129" s="30">
        <v>112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61.85</v>
      </c>
      <c r="E131" s="11"/>
      <c r="F131" s="23">
        <v>421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72.75</v>
      </c>
      <c r="E132" s="11"/>
      <c r="F132" s="23">
        <v>433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5.9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71.760000000000005</v>
      </c>
      <c r="E133" s="11"/>
      <c r="F133" s="23">
        <v>2125</v>
      </c>
      <c r="G133" s="17"/>
      <c r="H133" s="110">
        <v>12</v>
      </c>
      <c r="I133" s="112">
        <v>518</v>
      </c>
      <c r="J133" s="112">
        <v>209</v>
      </c>
      <c r="K133" s="114">
        <f>((I133-J133)/I133)</f>
        <v>0.59652509652509655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76.31</v>
      </c>
      <c r="E134" s="11">
        <v>6.4</v>
      </c>
      <c r="F134" s="23">
        <v>433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485</v>
      </c>
      <c r="G135" s="17"/>
      <c r="H135" s="110"/>
      <c r="I135" s="112"/>
      <c r="J135" s="112"/>
      <c r="K135" s="114" t="e">
        <f>((I135-J135)/I135)</f>
        <v>#DIV/0!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77.650000000000006</v>
      </c>
      <c r="E136" s="11">
        <v>6.2</v>
      </c>
      <c r="F136" s="23">
        <v>570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0.43998425816607634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632</v>
      </c>
      <c r="G137" s="17"/>
      <c r="M137" s="118" t="s">
        <v>44</v>
      </c>
      <c r="N137" s="119"/>
      <c r="O137" s="40">
        <f>(J122-J123)/J122</f>
        <v>0.3106113843991567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0.40417940876656472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-0.10949529512403763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91.75</v>
      </c>
      <c r="E140" s="36"/>
      <c r="F140" s="37"/>
      <c r="G140" s="49"/>
      <c r="H140" s="50" t="s">
        <v>22</v>
      </c>
      <c r="I140" s="36">
        <v>422</v>
      </c>
      <c r="J140" s="36">
        <v>360</v>
      </c>
      <c r="K140" s="37">
        <f>I140-J140</f>
        <v>62</v>
      </c>
      <c r="M140" s="129" t="s">
        <v>54</v>
      </c>
      <c r="N140" s="130"/>
      <c r="O140" s="51">
        <f>(J121-J125)/J121</f>
        <v>0.74478551751279021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72.599999999999994</v>
      </c>
      <c r="E141" s="36">
        <v>68.45</v>
      </c>
      <c r="F141" s="37">
        <v>94.28</v>
      </c>
      <c r="G141" s="52">
        <v>5.4</v>
      </c>
      <c r="H141" s="29" t="s">
        <v>26</v>
      </c>
      <c r="I141" s="38">
        <v>269</v>
      </c>
      <c r="J141" s="38">
        <v>247</v>
      </c>
      <c r="K141" s="37">
        <f>I141-J141</f>
        <v>22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78.25</v>
      </c>
      <c r="E142" s="36">
        <v>63.71</v>
      </c>
      <c r="F142" s="37">
        <v>81.42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77.75</v>
      </c>
      <c r="E143" s="36">
        <v>54.65</v>
      </c>
      <c r="F143" s="37">
        <v>70.290000000000006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52.85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426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427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428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429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430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 t="s">
        <v>431</v>
      </c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 t="s">
        <v>434</v>
      </c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 t="s">
        <v>433</v>
      </c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 t="s">
        <v>432</v>
      </c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B42-A124-461C-AF6E-A97C6DB67850}">
  <sheetPr codeName="Sheet38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 t="s">
        <v>65</v>
      </c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1333.9166666666667</v>
      </c>
    </row>
    <row r="7" spans="1:19" x14ac:dyDescent="0.25">
      <c r="A7" s="2"/>
      <c r="C7" s="9" t="s">
        <v>11</v>
      </c>
      <c r="D7" s="10"/>
      <c r="E7" s="10"/>
      <c r="F7" s="11">
        <v>1512</v>
      </c>
      <c r="G7" s="12"/>
      <c r="H7" s="12"/>
      <c r="I7" s="12"/>
      <c r="J7" s="104">
        <f>AVERAGE(F7:I7)</f>
        <v>1512</v>
      </c>
      <c r="K7" s="105"/>
      <c r="M7" s="8">
        <v>2</v>
      </c>
      <c r="N7" s="102">
        <v>8.6999999999999993</v>
      </c>
      <c r="O7" s="103"/>
      <c r="P7" s="2"/>
      <c r="R7" s="60" t="s">
        <v>22</v>
      </c>
      <c r="S7" s="138">
        <f>AVERAGE(J10,J67,J122)</f>
        <v>632.33333333333337</v>
      </c>
    </row>
    <row r="8" spans="1:19" x14ac:dyDescent="0.25">
      <c r="A8" s="2"/>
      <c r="C8" s="9" t="s">
        <v>12</v>
      </c>
      <c r="D8" s="10"/>
      <c r="E8" s="10"/>
      <c r="F8" s="11">
        <v>610</v>
      </c>
      <c r="G8" s="12"/>
      <c r="H8" s="12"/>
      <c r="I8" s="12"/>
      <c r="J8" s="104">
        <f t="shared" ref="J8:J13" si="0">AVERAGE(F8:I8)</f>
        <v>610</v>
      </c>
      <c r="K8" s="105"/>
      <c r="M8" s="8">
        <v>3</v>
      </c>
      <c r="N8" s="102">
        <v>8.6</v>
      </c>
      <c r="O8" s="103"/>
      <c r="P8" s="2"/>
      <c r="R8" s="60" t="s">
        <v>26</v>
      </c>
      <c r="S8" s="139">
        <f>AVERAGE(J13,J70,J125)</f>
        <v>280.75</v>
      </c>
    </row>
    <row r="9" spans="1:19" x14ac:dyDescent="0.25">
      <c r="A9" s="2"/>
      <c r="C9" s="9" t="s">
        <v>13</v>
      </c>
      <c r="D9" s="11">
        <v>64.97</v>
      </c>
      <c r="E9" s="11">
        <v>8.5</v>
      </c>
      <c r="F9" s="11">
        <v>1624</v>
      </c>
      <c r="G9" s="11">
        <v>1640</v>
      </c>
      <c r="H9" s="11">
        <v>1319</v>
      </c>
      <c r="I9" s="11">
        <v>1335</v>
      </c>
      <c r="J9" s="104">
        <f t="shared" si="0"/>
        <v>1479.5</v>
      </c>
      <c r="K9" s="105"/>
      <c r="M9" s="8">
        <v>4</v>
      </c>
      <c r="N9" s="102">
        <v>6.7</v>
      </c>
      <c r="O9" s="103"/>
      <c r="P9" s="2"/>
      <c r="R9" s="140" t="s">
        <v>629</v>
      </c>
      <c r="S9" s="141">
        <f>S6-S8</f>
        <v>1053.1666666666667</v>
      </c>
    </row>
    <row r="10" spans="1:19" x14ac:dyDescent="0.25">
      <c r="A10" s="2"/>
      <c r="C10" s="9" t="s">
        <v>14</v>
      </c>
      <c r="D10" s="11">
        <v>61.97</v>
      </c>
      <c r="E10" s="11">
        <v>7.1</v>
      </c>
      <c r="F10" s="11">
        <v>625</v>
      </c>
      <c r="G10" s="11">
        <v>638</v>
      </c>
      <c r="H10" s="11">
        <v>738</v>
      </c>
      <c r="I10" s="11">
        <v>749</v>
      </c>
      <c r="J10" s="104">
        <f t="shared" si="0"/>
        <v>687.5</v>
      </c>
      <c r="K10" s="105"/>
      <c r="M10" s="8">
        <v>5</v>
      </c>
      <c r="N10" s="102">
        <v>7.6</v>
      </c>
      <c r="O10" s="103"/>
      <c r="P10" s="2"/>
      <c r="R10" s="140" t="s">
        <v>630</v>
      </c>
      <c r="S10" s="142">
        <f>S7-S8</f>
        <v>351.58333333333337</v>
      </c>
    </row>
    <row r="11" spans="1:19" ht="15.75" thickBot="1" x14ac:dyDescent="0.3">
      <c r="A11" s="2"/>
      <c r="C11" s="9" t="s">
        <v>15</v>
      </c>
      <c r="D11" s="11"/>
      <c r="E11" s="11"/>
      <c r="F11" s="11">
        <v>453</v>
      </c>
      <c r="G11" s="69">
        <v>464</v>
      </c>
      <c r="H11" s="69">
        <v>549</v>
      </c>
      <c r="I11" s="69">
        <v>535</v>
      </c>
      <c r="J11" s="104">
        <f t="shared" si="0"/>
        <v>500.25</v>
      </c>
      <c r="K11" s="105"/>
      <c r="M11" s="13">
        <v>6</v>
      </c>
      <c r="N11" s="106">
        <v>6.9</v>
      </c>
      <c r="O11" s="107"/>
      <c r="P11" s="2"/>
      <c r="R11" s="143" t="s">
        <v>631</v>
      </c>
      <c r="S11" s="144">
        <f>S9/S6</f>
        <v>0.7895295808083963</v>
      </c>
    </row>
    <row r="12" spans="1:19" x14ac:dyDescent="0.25">
      <c r="A12" s="2"/>
      <c r="C12" s="9" t="s">
        <v>16</v>
      </c>
      <c r="D12" s="11"/>
      <c r="E12" s="11"/>
      <c r="F12" s="11">
        <v>291</v>
      </c>
      <c r="G12" s="69">
        <v>289</v>
      </c>
      <c r="H12" s="69">
        <v>314</v>
      </c>
      <c r="I12" s="69">
        <v>311</v>
      </c>
      <c r="J12" s="104">
        <f t="shared" si="0"/>
        <v>301.25</v>
      </c>
      <c r="K12" s="105"/>
      <c r="P12" s="2"/>
      <c r="R12" s="143" t="s">
        <v>632</v>
      </c>
      <c r="S12" s="145">
        <f>S10/S7</f>
        <v>0.55600948866631528</v>
      </c>
    </row>
    <row r="13" spans="1:19" ht="15.75" thickBot="1" x14ac:dyDescent="0.3">
      <c r="A13" s="2"/>
      <c r="C13" s="15" t="s">
        <v>17</v>
      </c>
      <c r="D13" s="16">
        <v>61.42</v>
      </c>
      <c r="E13" s="16">
        <v>7.5</v>
      </c>
      <c r="F13" s="16">
        <v>299</v>
      </c>
      <c r="G13" s="16">
        <v>296</v>
      </c>
      <c r="H13" s="16">
        <v>323</v>
      </c>
      <c r="I13" s="16">
        <v>320</v>
      </c>
      <c r="J13" s="108">
        <f t="shared" si="0"/>
        <v>309.5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8.3800000000000008</v>
      </c>
      <c r="E16" s="11">
        <v>10.6</v>
      </c>
      <c r="F16" s="23">
        <v>1191</v>
      </c>
      <c r="G16" s="17"/>
      <c r="H16" s="24" t="s">
        <v>22</v>
      </c>
      <c r="I16" s="120">
        <v>5.94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67.25</v>
      </c>
      <c r="E17" s="11"/>
      <c r="F17" s="23">
        <v>335</v>
      </c>
      <c r="G17" s="17"/>
      <c r="H17" s="28" t="s">
        <v>26</v>
      </c>
      <c r="I17" s="122">
        <v>5.61</v>
      </c>
      <c r="J17" s="122"/>
      <c r="K17" s="123"/>
      <c r="M17" s="29">
        <v>6.8</v>
      </c>
      <c r="N17" s="30">
        <v>133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66.16</v>
      </c>
      <c r="E19" s="11"/>
      <c r="F19" s="23">
        <v>332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71.510000000000005</v>
      </c>
      <c r="E20" s="11"/>
      <c r="F20" s="23">
        <v>330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74.150000000000006</v>
      </c>
      <c r="E21" s="11"/>
      <c r="F21" s="23">
        <v>2198</v>
      </c>
      <c r="G21" s="17"/>
      <c r="H21" s="110"/>
      <c r="I21" s="112"/>
      <c r="J21" s="112"/>
      <c r="K21" s="114" t="e">
        <f>((I21-J21)/I21)</f>
        <v>#DIV/0!</v>
      </c>
      <c r="M21" s="13">
        <v>2</v>
      </c>
      <c r="N21" s="38">
        <v>6.1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76.11</v>
      </c>
      <c r="E22" s="11">
        <v>6.6</v>
      </c>
      <c r="F22" s="23">
        <v>490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479</v>
      </c>
      <c r="G23" s="17"/>
      <c r="H23" s="110">
        <v>5</v>
      </c>
      <c r="I23" s="112">
        <v>479</v>
      </c>
      <c r="J23" s="112">
        <v>225</v>
      </c>
      <c r="K23" s="114">
        <f>((I23-J23)/I23)</f>
        <v>0.53027139874739038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77.47</v>
      </c>
      <c r="E24" s="11">
        <v>6.4</v>
      </c>
      <c r="F24" s="23">
        <v>899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0.53531598513011147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880</v>
      </c>
      <c r="G25" s="17"/>
      <c r="M25" s="118" t="s">
        <v>44</v>
      </c>
      <c r="N25" s="119"/>
      <c r="O25" s="40">
        <f>(J10-J11)/J10</f>
        <v>0.27236363636363636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0.39780109945027486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-2.7385892116182572E-2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</v>
      </c>
      <c r="E28" s="36"/>
      <c r="F28" s="37"/>
      <c r="G28" s="49"/>
      <c r="H28" s="50" t="s">
        <v>22</v>
      </c>
      <c r="I28" s="36">
        <v>419</v>
      </c>
      <c r="J28" s="36">
        <v>322</v>
      </c>
      <c r="K28" s="37">
        <f>I28-J28</f>
        <v>97</v>
      </c>
      <c r="M28" s="129" t="s">
        <v>54</v>
      </c>
      <c r="N28" s="130"/>
      <c r="O28" s="51">
        <f>(J9-J13)/J9</f>
        <v>0.79080770530584654</v>
      </c>
      <c r="P28" s="2"/>
    </row>
    <row r="29" spans="1:16" ht="15.75" thickBot="1" x14ac:dyDescent="0.3">
      <c r="A29" s="2"/>
      <c r="B29" s="44"/>
      <c r="C29" s="48" t="s">
        <v>55</v>
      </c>
      <c r="D29" s="36">
        <v>72.849999999999994</v>
      </c>
      <c r="E29" s="36">
        <v>68.58</v>
      </c>
      <c r="F29" s="37">
        <v>94.14</v>
      </c>
      <c r="G29" s="52">
        <v>5.2</v>
      </c>
      <c r="H29" s="29" t="s">
        <v>26</v>
      </c>
      <c r="I29" s="38">
        <v>240</v>
      </c>
      <c r="J29" s="38">
        <v>186</v>
      </c>
      <c r="K29" s="37">
        <f>I29-J29</f>
        <v>54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78.8</v>
      </c>
      <c r="E30" s="36">
        <v>65.599999999999994</v>
      </c>
      <c r="F30" s="37">
        <v>83.25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76.150000000000006</v>
      </c>
      <c r="E31" s="36">
        <v>53.6</v>
      </c>
      <c r="F31" s="37">
        <v>70.39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52.9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435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436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437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438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439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440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441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 t="s">
        <v>442</v>
      </c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 t="s">
        <v>443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 t="s">
        <v>444</v>
      </c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 t="s">
        <v>445</v>
      </c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 t="s">
        <v>446</v>
      </c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72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1545</v>
      </c>
      <c r="G64" s="12"/>
      <c r="H64" s="12"/>
      <c r="I64" s="12"/>
      <c r="J64" s="104">
        <f>AVERAGE(F64:I64)</f>
        <v>1545</v>
      </c>
      <c r="K64" s="105"/>
      <c r="M64" s="8">
        <v>2</v>
      </c>
      <c r="N64" s="102">
        <v>8.6999999999999993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684</v>
      </c>
      <c r="G65" s="12"/>
      <c r="H65" s="12"/>
      <c r="I65" s="12"/>
      <c r="J65" s="104">
        <f t="shared" ref="J65:J70" si="1">AVERAGE(F65:I65)</f>
        <v>684</v>
      </c>
      <c r="K65" s="105"/>
      <c r="M65" s="8">
        <v>3</v>
      </c>
      <c r="N65" s="102">
        <v>8.5</v>
      </c>
      <c r="O65" s="103"/>
      <c r="P65" s="2"/>
    </row>
    <row r="66" spans="1:16" ht="15" customHeight="1" x14ac:dyDescent="0.25">
      <c r="A66" s="2"/>
      <c r="C66" s="9" t="s">
        <v>13</v>
      </c>
      <c r="D66" s="11">
        <v>64.59</v>
      </c>
      <c r="E66" s="11">
        <v>7.4</v>
      </c>
      <c r="F66" s="11">
        <v>1350</v>
      </c>
      <c r="G66" s="11">
        <v>1280</v>
      </c>
      <c r="H66" s="11">
        <v>1255</v>
      </c>
      <c r="I66" s="11">
        <v>1265</v>
      </c>
      <c r="J66" s="104">
        <f t="shared" si="1"/>
        <v>1287.5</v>
      </c>
      <c r="K66" s="105"/>
      <c r="M66" s="8">
        <v>4</v>
      </c>
      <c r="N66" s="102">
        <v>6.7</v>
      </c>
      <c r="O66" s="103"/>
      <c r="P66" s="2"/>
    </row>
    <row r="67" spans="1:16" ht="15" customHeight="1" x14ac:dyDescent="0.25">
      <c r="A67" s="2"/>
      <c r="C67" s="9" t="s">
        <v>14</v>
      </c>
      <c r="D67" s="11">
        <v>61.32</v>
      </c>
      <c r="E67" s="11">
        <v>7</v>
      </c>
      <c r="F67" s="11">
        <v>679</v>
      </c>
      <c r="G67" s="11">
        <v>650</v>
      </c>
      <c r="H67" s="11">
        <v>630</v>
      </c>
      <c r="I67" s="11">
        <v>605</v>
      </c>
      <c r="J67" s="104">
        <f t="shared" si="1"/>
        <v>641</v>
      </c>
      <c r="K67" s="105"/>
      <c r="M67" s="8">
        <v>5</v>
      </c>
      <c r="N67" s="102">
        <v>7.5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417</v>
      </c>
      <c r="G68" s="69">
        <v>491</v>
      </c>
      <c r="H68" s="69">
        <v>486</v>
      </c>
      <c r="I68" s="69">
        <v>458</v>
      </c>
      <c r="J68" s="104">
        <f t="shared" si="1"/>
        <v>463</v>
      </c>
      <c r="K68" s="105"/>
      <c r="M68" s="13">
        <v>6</v>
      </c>
      <c r="N68" s="106">
        <v>7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322</v>
      </c>
      <c r="G69" s="69">
        <v>315</v>
      </c>
      <c r="H69" s="69">
        <v>326</v>
      </c>
      <c r="I69" s="69">
        <v>259</v>
      </c>
      <c r="J69" s="104">
        <f t="shared" si="1"/>
        <v>305.5</v>
      </c>
      <c r="K69" s="105"/>
      <c r="P69" s="2"/>
    </row>
    <row r="70" spans="1:16" ht="15.75" thickBot="1" x14ac:dyDescent="0.3">
      <c r="A70" s="2"/>
      <c r="C70" s="15" t="s">
        <v>17</v>
      </c>
      <c r="D70" s="16">
        <v>6.8</v>
      </c>
      <c r="E70" s="16">
        <v>60.28</v>
      </c>
      <c r="F70" s="16">
        <v>305</v>
      </c>
      <c r="G70" s="16">
        <v>313</v>
      </c>
      <c r="H70" s="16">
        <v>307</v>
      </c>
      <c r="I70" s="16">
        <v>257</v>
      </c>
      <c r="J70" s="108">
        <f t="shared" si="1"/>
        <v>295.5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15.02</v>
      </c>
      <c r="E73" s="11">
        <v>6.7</v>
      </c>
      <c r="F73" s="23">
        <v>1088</v>
      </c>
      <c r="G73" s="17"/>
      <c r="H73" s="24" t="s">
        <v>22</v>
      </c>
      <c r="I73" s="120">
        <v>5.85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66.81</v>
      </c>
      <c r="E74" s="11"/>
      <c r="F74" s="23">
        <v>315</v>
      </c>
      <c r="G74" s="17"/>
      <c r="H74" s="28" t="s">
        <v>26</v>
      </c>
      <c r="I74" s="122">
        <v>5.28</v>
      </c>
      <c r="J74" s="122"/>
      <c r="K74" s="123"/>
      <c r="M74" s="29">
        <v>6.7</v>
      </c>
      <c r="N74" s="30">
        <v>78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66.58</v>
      </c>
      <c r="E76" s="11"/>
      <c r="F76" s="23">
        <v>311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71.62</v>
      </c>
      <c r="E77" s="11"/>
      <c r="F77" s="23">
        <v>308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73.52</v>
      </c>
      <c r="E78" s="11"/>
      <c r="F78" s="23">
        <v>2145</v>
      </c>
      <c r="G78" s="17"/>
      <c r="H78" s="110">
        <v>1</v>
      </c>
      <c r="I78" s="112">
        <v>673</v>
      </c>
      <c r="J78" s="112">
        <v>608</v>
      </c>
      <c r="K78" s="114">
        <f>((I78-J78)/I78)</f>
        <v>9.658246656760773E-2</v>
      </c>
      <c r="M78" s="13">
        <v>2</v>
      </c>
      <c r="N78" s="38">
        <v>5.6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75.81</v>
      </c>
      <c r="E79" s="11">
        <v>6.5</v>
      </c>
      <c r="F79" s="23">
        <v>465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487</v>
      </c>
      <c r="G80" s="17"/>
      <c r="H80" s="110">
        <v>6</v>
      </c>
      <c r="I80" s="112">
        <v>543</v>
      </c>
      <c r="J80" s="112">
        <v>212</v>
      </c>
      <c r="K80" s="114">
        <f>((I80-J80)/I80)</f>
        <v>0.60957642725598526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77.25</v>
      </c>
      <c r="E81" s="11">
        <v>6.3</v>
      </c>
      <c r="F81" s="23">
        <v>862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0.50213592233009707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851</v>
      </c>
      <c r="G82" s="17"/>
      <c r="M82" s="118" t="s">
        <v>44</v>
      </c>
      <c r="N82" s="119"/>
      <c r="O82" s="40">
        <f>(J67-J68)/J67</f>
        <v>0.27769110764430577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0.34017278617710583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3.2733224222585927E-2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91.27</v>
      </c>
      <c r="E85" s="36"/>
      <c r="F85" s="37"/>
      <c r="G85" s="49"/>
      <c r="H85" s="50" t="s">
        <v>96</v>
      </c>
      <c r="I85" s="36">
        <v>688</v>
      </c>
      <c r="J85" s="36">
        <v>625</v>
      </c>
      <c r="K85" s="37">
        <f>I85-J85</f>
        <v>63</v>
      </c>
      <c r="M85" s="129" t="s">
        <v>54</v>
      </c>
      <c r="N85" s="130"/>
      <c r="O85" s="51">
        <f>(J66-J70)/J66</f>
        <v>0.77048543689320392</v>
      </c>
      <c r="P85" s="2"/>
    </row>
    <row r="86" spans="1:16" ht="15.75" thickBot="1" x14ac:dyDescent="0.3">
      <c r="A86" s="2"/>
      <c r="B86" s="44"/>
      <c r="C86" s="48" t="s">
        <v>55</v>
      </c>
      <c r="D86" s="36">
        <v>72.8</v>
      </c>
      <c r="E86" s="36">
        <v>68.489999999999995</v>
      </c>
      <c r="F86" s="37">
        <v>94.35</v>
      </c>
      <c r="G86" s="52">
        <v>5.0999999999999996</v>
      </c>
      <c r="H86" s="29" t="s">
        <v>97</v>
      </c>
      <c r="I86" s="38">
        <v>315</v>
      </c>
      <c r="J86" s="38">
        <v>275</v>
      </c>
      <c r="K86" s="37">
        <f>I86-J86</f>
        <v>40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79.55</v>
      </c>
      <c r="E87" s="36">
        <v>65.5</v>
      </c>
      <c r="F87" s="37">
        <v>82.35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76.349999999999994</v>
      </c>
      <c r="E88" s="36">
        <v>53.85</v>
      </c>
      <c r="F88" s="37">
        <v>70.540000000000006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53.77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91.55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447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448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449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450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451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1577</v>
      </c>
      <c r="G119" s="12"/>
      <c r="H119" s="12"/>
      <c r="I119" s="12"/>
      <c r="J119" s="104">
        <f>AVERAGE(F119:I119)</f>
        <v>1577</v>
      </c>
      <c r="K119" s="105"/>
      <c r="M119" s="8">
        <v>2</v>
      </c>
      <c r="N119" s="102">
        <v>8.6999999999999993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652</v>
      </c>
      <c r="G120" s="12"/>
      <c r="H120" s="12"/>
      <c r="I120" s="12"/>
      <c r="J120" s="104">
        <f t="shared" ref="J120:J125" si="2">AVERAGE(F120:I120)</f>
        <v>652</v>
      </c>
      <c r="K120" s="105"/>
      <c r="M120" s="8">
        <v>3</v>
      </c>
      <c r="N120" s="102">
        <v>7.5</v>
      </c>
      <c r="O120" s="103"/>
      <c r="P120" s="2"/>
    </row>
    <row r="121" spans="1:16" x14ac:dyDescent="0.25">
      <c r="A121" s="2"/>
      <c r="C121" s="9" t="s">
        <v>13</v>
      </c>
      <c r="D121" s="11">
        <v>66.08</v>
      </c>
      <c r="E121" s="11">
        <v>6.3</v>
      </c>
      <c r="F121" s="11">
        <v>1188</v>
      </c>
      <c r="G121" s="11">
        <v>1156</v>
      </c>
      <c r="H121" s="11">
        <v>1253</v>
      </c>
      <c r="I121" s="11">
        <v>1342</v>
      </c>
      <c r="J121" s="104">
        <f t="shared" si="2"/>
        <v>1234.75</v>
      </c>
      <c r="K121" s="105"/>
      <c r="M121" s="8">
        <v>4</v>
      </c>
      <c r="N121" s="102">
        <v>6.8</v>
      </c>
      <c r="O121" s="103"/>
      <c r="P121" s="2"/>
    </row>
    <row r="122" spans="1:16" x14ac:dyDescent="0.25">
      <c r="A122" s="2"/>
      <c r="C122" s="9" t="s">
        <v>14</v>
      </c>
      <c r="D122" s="11">
        <v>61.1</v>
      </c>
      <c r="E122" s="11">
        <v>6.9</v>
      </c>
      <c r="F122" s="11">
        <v>571</v>
      </c>
      <c r="G122" s="11">
        <v>552</v>
      </c>
      <c r="H122" s="11">
        <v>559</v>
      </c>
      <c r="I122" s="11">
        <v>592</v>
      </c>
      <c r="J122" s="104">
        <f t="shared" si="2"/>
        <v>568.5</v>
      </c>
      <c r="K122" s="105"/>
      <c r="M122" s="8">
        <v>5</v>
      </c>
      <c r="N122" s="102">
        <v>8.1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444</v>
      </c>
      <c r="G123" s="69">
        <v>426</v>
      </c>
      <c r="H123" s="69">
        <v>420</v>
      </c>
      <c r="I123" s="69">
        <v>419</v>
      </c>
      <c r="J123" s="104">
        <f t="shared" si="2"/>
        <v>427.25</v>
      </c>
      <c r="K123" s="105"/>
      <c r="M123" s="13">
        <v>6</v>
      </c>
      <c r="N123" s="106">
        <v>7.2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249</v>
      </c>
      <c r="G124" s="69">
        <v>236</v>
      </c>
      <c r="H124" s="69">
        <v>231</v>
      </c>
      <c r="I124" s="69">
        <v>225</v>
      </c>
      <c r="J124" s="104">
        <f t="shared" si="2"/>
        <v>235.25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62.43</v>
      </c>
      <c r="E125" s="16">
        <v>6.7</v>
      </c>
      <c r="F125" s="16">
        <v>244</v>
      </c>
      <c r="G125" s="16">
        <v>238</v>
      </c>
      <c r="H125" s="16">
        <v>236</v>
      </c>
      <c r="I125" s="16">
        <v>231</v>
      </c>
      <c r="J125" s="108">
        <f t="shared" si="2"/>
        <v>237.25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7.64</v>
      </c>
      <c r="E128" s="11">
        <v>10.9</v>
      </c>
      <c r="F128" s="23">
        <v>1007</v>
      </c>
      <c r="G128" s="17"/>
      <c r="H128" s="24" t="s">
        <v>22</v>
      </c>
      <c r="I128" s="120">
        <v>5.14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67.67</v>
      </c>
      <c r="E129" s="11"/>
      <c r="F129" s="23">
        <v>252</v>
      </c>
      <c r="G129" s="17"/>
      <c r="H129" s="28" t="s">
        <v>26</v>
      </c>
      <c r="I129" s="122">
        <v>4.8499999999999996</v>
      </c>
      <c r="J129" s="122"/>
      <c r="K129" s="123"/>
      <c r="M129" s="29">
        <v>6.8</v>
      </c>
      <c r="N129" s="30">
        <v>116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63.1</v>
      </c>
      <c r="E131" s="11"/>
      <c r="F131" s="23">
        <v>256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73.900000000000006</v>
      </c>
      <c r="E132" s="11"/>
      <c r="F132" s="23">
        <v>251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5.5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69.17</v>
      </c>
      <c r="E133" s="11"/>
      <c r="F133" s="23">
        <v>1890</v>
      </c>
      <c r="G133" s="17"/>
      <c r="H133" s="110">
        <v>2</v>
      </c>
      <c r="I133" s="112">
        <v>606</v>
      </c>
      <c r="J133" s="112">
        <v>482</v>
      </c>
      <c r="K133" s="114">
        <f>((I133-J133)/I133)</f>
        <v>0.20462046204620463</v>
      </c>
      <c r="M133" s="13">
        <v>2</v>
      </c>
      <c r="N133" s="38">
        <v>5.6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</v>
      </c>
      <c r="E134" s="11">
        <v>6.7</v>
      </c>
      <c r="F134" s="23">
        <v>620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632</v>
      </c>
      <c r="G135" s="17"/>
      <c r="H135" s="110">
        <v>7</v>
      </c>
      <c r="I135" s="112">
        <v>444</v>
      </c>
      <c r="J135" s="112">
        <v>160</v>
      </c>
      <c r="K135" s="114">
        <f>((I135-J135)/I135)</f>
        <v>0.63963963963963966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75.38</v>
      </c>
      <c r="E136" s="11">
        <v>6</v>
      </c>
      <c r="F136" s="23">
        <v>1170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0.53958291152055071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1194</v>
      </c>
      <c r="G137" s="17"/>
      <c r="M137" s="118" t="s">
        <v>44</v>
      </c>
      <c r="N137" s="119"/>
      <c r="O137" s="40">
        <f>(J122-J123)/J122</f>
        <v>0.2484608619173263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0.44938560561732005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-8.5015940488841653E-3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91.55</v>
      </c>
      <c r="E140" s="36"/>
      <c r="F140" s="37"/>
      <c r="G140" s="49"/>
      <c r="H140" s="50" t="s">
        <v>22</v>
      </c>
      <c r="I140" s="36">
        <v>344</v>
      </c>
      <c r="J140" s="36">
        <v>298</v>
      </c>
      <c r="K140" s="37">
        <f>I140-J140</f>
        <v>46</v>
      </c>
      <c r="M140" s="129" t="s">
        <v>54</v>
      </c>
      <c r="N140" s="130"/>
      <c r="O140" s="51">
        <f>(J121-J125)/J121</f>
        <v>0.8078558412634137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72.2</v>
      </c>
      <c r="E141" s="36">
        <v>67.98</v>
      </c>
      <c r="F141" s="37">
        <v>94.16</v>
      </c>
      <c r="G141" s="52">
        <v>5.3</v>
      </c>
      <c r="H141" s="29" t="s">
        <v>26</v>
      </c>
      <c r="I141" s="38">
        <v>226</v>
      </c>
      <c r="J141" s="38">
        <v>214</v>
      </c>
      <c r="K141" s="37">
        <f>I141-J141</f>
        <v>12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77.95</v>
      </c>
      <c r="E142" s="36">
        <v>63.4</v>
      </c>
      <c r="F142" s="37">
        <v>81.34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77.25</v>
      </c>
      <c r="E143" s="36">
        <v>54.42</v>
      </c>
      <c r="F143" s="37">
        <v>70.45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54.1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452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456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453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454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455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9B1C-84A3-438F-B885-A8EFB7C2ADFD}">
  <sheetPr codeName="Sheet17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1133.3333333333333</v>
      </c>
    </row>
    <row r="7" spans="1:19" x14ac:dyDescent="0.25">
      <c r="A7" s="2"/>
      <c r="C7" s="9" t="s">
        <v>11</v>
      </c>
      <c r="D7" s="10"/>
      <c r="E7" s="10"/>
      <c r="F7" s="11">
        <v>1531</v>
      </c>
      <c r="G7" s="12"/>
      <c r="H7" s="12"/>
      <c r="I7" s="12"/>
      <c r="J7" s="104">
        <f>AVERAGE(F7:I7)</f>
        <v>1531</v>
      </c>
      <c r="K7" s="105"/>
      <c r="M7" s="8">
        <v>2</v>
      </c>
      <c r="N7" s="102">
        <v>8.1999999999999993</v>
      </c>
      <c r="O7" s="103"/>
      <c r="P7" s="2"/>
      <c r="R7" s="60" t="s">
        <v>22</v>
      </c>
      <c r="S7" s="138">
        <f>AVERAGE(J10,J67,J122)</f>
        <v>472.66666666666669</v>
      </c>
    </row>
    <row r="8" spans="1:19" x14ac:dyDescent="0.25">
      <c r="A8" s="2"/>
      <c r="C8" s="9" t="s">
        <v>12</v>
      </c>
      <c r="D8" s="10"/>
      <c r="E8" s="10"/>
      <c r="F8" s="11">
        <v>686</v>
      </c>
      <c r="G8" s="12"/>
      <c r="H8" s="12"/>
      <c r="I8" s="12"/>
      <c r="J8" s="104">
        <f t="shared" ref="J8:J13" si="0">AVERAGE(F8:I8)</f>
        <v>686</v>
      </c>
      <c r="K8" s="105"/>
      <c r="M8" s="8">
        <v>3</v>
      </c>
      <c r="N8" s="102">
        <v>7.4</v>
      </c>
      <c r="O8" s="103"/>
      <c r="P8" s="2"/>
      <c r="R8" s="60" t="s">
        <v>26</v>
      </c>
      <c r="S8" s="139">
        <f>AVERAGE(J13,J70,J125)</f>
        <v>144.75</v>
      </c>
    </row>
    <row r="9" spans="1:19" x14ac:dyDescent="0.25">
      <c r="A9" s="2"/>
      <c r="C9" s="9" t="s">
        <v>13</v>
      </c>
      <c r="D9" s="11">
        <v>66.66</v>
      </c>
      <c r="E9" s="11">
        <v>8.5</v>
      </c>
      <c r="F9" s="11">
        <v>1031</v>
      </c>
      <c r="G9" s="11">
        <v>1282</v>
      </c>
      <c r="H9" s="11">
        <v>1050</v>
      </c>
      <c r="I9" s="11">
        <v>1014</v>
      </c>
      <c r="J9" s="104">
        <f t="shared" si="0"/>
        <v>1094.25</v>
      </c>
      <c r="K9" s="105"/>
      <c r="M9" s="8">
        <v>4</v>
      </c>
      <c r="N9" s="102">
        <v>7.1</v>
      </c>
      <c r="O9" s="103"/>
      <c r="P9" s="2"/>
      <c r="R9" s="140" t="s">
        <v>629</v>
      </c>
      <c r="S9" s="141">
        <f>S6-S8</f>
        <v>988.58333333333326</v>
      </c>
    </row>
    <row r="10" spans="1:19" x14ac:dyDescent="0.25">
      <c r="A10" s="2"/>
      <c r="C10" s="9" t="s">
        <v>14</v>
      </c>
      <c r="D10" s="11">
        <v>61.2</v>
      </c>
      <c r="E10" s="11">
        <v>7.8</v>
      </c>
      <c r="F10" s="11">
        <v>451</v>
      </c>
      <c r="G10" s="11">
        <v>465</v>
      </c>
      <c r="H10" s="11">
        <v>468</v>
      </c>
      <c r="I10" s="11">
        <v>485</v>
      </c>
      <c r="J10" s="104">
        <f t="shared" si="0"/>
        <v>467.25</v>
      </c>
      <c r="K10" s="105"/>
      <c r="M10" s="8">
        <v>5</v>
      </c>
      <c r="N10" s="102">
        <v>8.6</v>
      </c>
      <c r="O10" s="103"/>
      <c r="P10" s="2"/>
      <c r="R10" s="140" t="s">
        <v>630</v>
      </c>
      <c r="S10" s="142">
        <f>S7-S8</f>
        <v>327.91666666666669</v>
      </c>
    </row>
    <row r="11" spans="1:19" ht="15.75" thickBot="1" x14ac:dyDescent="0.3">
      <c r="A11" s="2"/>
      <c r="C11" s="9" t="s">
        <v>15</v>
      </c>
      <c r="D11" s="11"/>
      <c r="E11" s="11"/>
      <c r="F11" s="11">
        <v>295</v>
      </c>
      <c r="G11" s="69">
        <v>297</v>
      </c>
      <c r="H11" s="69">
        <v>300</v>
      </c>
      <c r="I11" s="69">
        <v>282</v>
      </c>
      <c r="J11" s="104">
        <f t="shared" si="0"/>
        <v>293.5</v>
      </c>
      <c r="K11" s="105"/>
      <c r="M11" s="13">
        <v>6</v>
      </c>
      <c r="N11" s="106">
        <v>7.5</v>
      </c>
      <c r="O11" s="107"/>
      <c r="P11" s="2"/>
      <c r="R11" s="143" t="s">
        <v>631</v>
      </c>
      <c r="S11" s="144">
        <f>S9/S6</f>
        <v>0.87227941176470591</v>
      </c>
    </row>
    <row r="12" spans="1:19" x14ac:dyDescent="0.25">
      <c r="A12" s="2"/>
      <c r="C12" s="9" t="s">
        <v>16</v>
      </c>
      <c r="D12" s="11"/>
      <c r="E12" s="11"/>
      <c r="F12" s="11">
        <v>173</v>
      </c>
      <c r="G12" s="69">
        <v>158</v>
      </c>
      <c r="H12" s="69">
        <v>145</v>
      </c>
      <c r="I12" s="69">
        <v>166</v>
      </c>
      <c r="J12" s="104">
        <f t="shared" si="0"/>
        <v>160.5</v>
      </c>
      <c r="K12" s="105"/>
      <c r="P12" s="2"/>
      <c r="R12" s="143" t="s">
        <v>632</v>
      </c>
      <c r="S12" s="145">
        <f>S10/S7</f>
        <v>0.6937588152327222</v>
      </c>
    </row>
    <row r="13" spans="1:19" ht="15.75" thickBot="1" x14ac:dyDescent="0.3">
      <c r="A13" s="2"/>
      <c r="C13" s="15" t="s">
        <v>17</v>
      </c>
      <c r="D13" s="16">
        <v>63.6</v>
      </c>
      <c r="E13" s="16">
        <v>7</v>
      </c>
      <c r="F13" s="16">
        <v>164</v>
      </c>
      <c r="G13" s="16">
        <v>138</v>
      </c>
      <c r="H13" s="16">
        <v>136</v>
      </c>
      <c r="I13" s="16">
        <v>148</v>
      </c>
      <c r="J13" s="108">
        <f t="shared" si="0"/>
        <v>146.5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8.67</v>
      </c>
      <c r="E16" s="11">
        <v>10.6</v>
      </c>
      <c r="F16" s="23">
        <v>1027</v>
      </c>
      <c r="G16" s="17"/>
      <c r="H16" s="24" t="s">
        <v>22</v>
      </c>
      <c r="I16" s="120">
        <v>4.7699999999999996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68.349999999999994</v>
      </c>
      <c r="E17" s="11"/>
      <c r="F17" s="23">
        <v>175</v>
      </c>
      <c r="G17" s="17"/>
      <c r="H17" s="28" t="s">
        <v>26</v>
      </c>
      <c r="I17" s="122">
        <v>4.13</v>
      </c>
      <c r="J17" s="122"/>
      <c r="K17" s="123"/>
      <c r="M17" s="29">
        <v>6.7</v>
      </c>
      <c r="N17" s="30">
        <v>65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66.41</v>
      </c>
      <c r="E19" s="11"/>
      <c r="F19" s="23">
        <v>172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70.319999999999993</v>
      </c>
      <c r="E20" s="11"/>
      <c r="F20" s="23">
        <v>170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75.17</v>
      </c>
      <c r="E21" s="11"/>
      <c r="F21" s="23">
        <v>1824</v>
      </c>
      <c r="G21" s="17"/>
      <c r="H21" s="110">
        <v>9</v>
      </c>
      <c r="I21" s="112">
        <v>428</v>
      </c>
      <c r="J21" s="112">
        <v>65</v>
      </c>
      <c r="K21" s="114">
        <f>((I21-J21)/I21)</f>
        <v>0.84813084112149528</v>
      </c>
      <c r="M21" s="13">
        <v>2</v>
      </c>
      <c r="N21" s="38">
        <v>5.8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75.45</v>
      </c>
      <c r="E22" s="11">
        <v>7.1</v>
      </c>
      <c r="F22" s="23">
        <v>433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405</v>
      </c>
      <c r="G23" s="17"/>
      <c r="H23" s="110">
        <v>5</v>
      </c>
      <c r="I23" s="112">
        <v>292</v>
      </c>
      <c r="J23" s="112">
        <v>195</v>
      </c>
      <c r="K23" s="114">
        <f>((I23-J23)/I23)</f>
        <v>0.3321917808219178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76.849999999999994</v>
      </c>
      <c r="E24" s="11">
        <v>6.8</v>
      </c>
      <c r="F24" s="23">
        <v>732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0.57299520219328304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701</v>
      </c>
      <c r="G25" s="17"/>
      <c r="M25" s="118" t="s">
        <v>44</v>
      </c>
      <c r="N25" s="119"/>
      <c r="O25" s="40">
        <f>(J10-J11)/J10</f>
        <v>0.37185660781166396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0.45315161839863716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8.7227414330218064E-2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91.44</v>
      </c>
      <c r="E28" s="36"/>
      <c r="F28" s="37"/>
      <c r="G28" s="49"/>
      <c r="H28" s="50" t="s">
        <v>96</v>
      </c>
      <c r="I28" s="36">
        <v>464</v>
      </c>
      <c r="J28" s="36">
        <v>418</v>
      </c>
      <c r="K28" s="37">
        <f>I28-J28</f>
        <v>46</v>
      </c>
      <c r="M28" s="129" t="s">
        <v>54</v>
      </c>
      <c r="N28" s="130"/>
      <c r="O28" s="51">
        <f>(J9-J13)/J9</f>
        <v>0.86611834589901759</v>
      </c>
      <c r="P28" s="2"/>
    </row>
    <row r="29" spans="1:16" ht="15.75" thickBot="1" x14ac:dyDescent="0.3">
      <c r="A29" s="2"/>
      <c r="B29" s="44"/>
      <c r="C29" s="48" t="s">
        <v>55</v>
      </c>
      <c r="D29" s="36">
        <v>72.650000000000006</v>
      </c>
      <c r="E29" s="36">
        <v>68.510000000000005</v>
      </c>
      <c r="F29" s="37">
        <v>94.31</v>
      </c>
      <c r="G29" s="52">
        <v>5.0999999999999996</v>
      </c>
      <c r="H29" s="29" t="s">
        <v>97</v>
      </c>
      <c r="I29" s="38">
        <v>175</v>
      </c>
      <c r="J29" s="38">
        <v>138</v>
      </c>
      <c r="K29" s="37">
        <f>I29-J29</f>
        <v>37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83.75</v>
      </c>
      <c r="E30" s="36">
        <v>68.959999999999994</v>
      </c>
      <c r="F30" s="37">
        <v>82.35</v>
      </c>
      <c r="P30" s="2"/>
    </row>
    <row r="31" spans="1:16" ht="15" customHeight="1" x14ac:dyDescent="0.25">
      <c r="A31" s="2"/>
      <c r="B31" s="44"/>
      <c r="C31" s="48" t="s">
        <v>57</v>
      </c>
      <c r="D31" s="36">
        <v>74.45</v>
      </c>
      <c r="E31" s="36">
        <v>54.69</v>
      </c>
      <c r="F31" s="37">
        <v>70.62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53.08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98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99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100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101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102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103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104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 t="s">
        <v>105</v>
      </c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1488</v>
      </c>
      <c r="G64" s="12"/>
      <c r="H64" s="12"/>
      <c r="I64" s="12"/>
      <c r="J64" s="104">
        <f>AVERAGE(F64:I64)</f>
        <v>1488</v>
      </c>
      <c r="K64" s="105"/>
      <c r="M64" s="8">
        <v>2</v>
      </c>
      <c r="N64" s="102">
        <v>8.6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677</v>
      </c>
      <c r="G65" s="12"/>
      <c r="H65" s="12"/>
      <c r="I65" s="12"/>
      <c r="J65" s="104">
        <f t="shared" ref="J65:J70" si="1">AVERAGE(F65:I65)</f>
        <v>677</v>
      </c>
      <c r="K65" s="105"/>
      <c r="M65" s="8">
        <v>3</v>
      </c>
      <c r="N65" s="102">
        <v>7.9</v>
      </c>
      <c r="O65" s="103"/>
      <c r="P65" s="2"/>
    </row>
    <row r="66" spans="1:16" ht="15" customHeight="1" x14ac:dyDescent="0.25">
      <c r="A66" s="2"/>
      <c r="C66" s="9" t="s">
        <v>13</v>
      </c>
      <c r="D66" s="11">
        <v>64.12</v>
      </c>
      <c r="E66" s="11">
        <v>8.1999999999999993</v>
      </c>
      <c r="F66" s="11">
        <v>1189</v>
      </c>
      <c r="G66" s="11">
        <v>1177</v>
      </c>
      <c r="H66" s="11">
        <v>1163</v>
      </c>
      <c r="I66" s="11">
        <v>1089</v>
      </c>
      <c r="J66" s="104">
        <f t="shared" si="1"/>
        <v>1154.5</v>
      </c>
      <c r="K66" s="105"/>
      <c r="M66" s="8">
        <v>4</v>
      </c>
      <c r="N66" s="102">
        <v>7.2</v>
      </c>
      <c r="O66" s="103"/>
      <c r="P66" s="2"/>
    </row>
    <row r="67" spans="1:16" ht="15" customHeight="1" x14ac:dyDescent="0.25">
      <c r="A67" s="2"/>
      <c r="C67" s="9" t="s">
        <v>14</v>
      </c>
      <c r="D67" s="11">
        <v>63.01</v>
      </c>
      <c r="E67" s="11">
        <v>7.5</v>
      </c>
      <c r="F67" s="11">
        <v>469</v>
      </c>
      <c r="G67" s="11">
        <v>472</v>
      </c>
      <c r="H67" s="11">
        <v>444</v>
      </c>
      <c r="I67" s="11">
        <v>433</v>
      </c>
      <c r="J67" s="104">
        <f t="shared" si="1"/>
        <v>454.5</v>
      </c>
      <c r="K67" s="105"/>
      <c r="M67" s="8">
        <v>5</v>
      </c>
      <c r="N67" s="102">
        <v>8.9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333</v>
      </c>
      <c r="G68" s="69">
        <v>339</v>
      </c>
      <c r="H68" s="69">
        <v>341</v>
      </c>
      <c r="I68" s="69">
        <v>320</v>
      </c>
      <c r="J68" s="104">
        <f t="shared" si="1"/>
        <v>333.25</v>
      </c>
      <c r="K68" s="105"/>
      <c r="M68" s="13">
        <v>6</v>
      </c>
      <c r="N68" s="106">
        <v>7.4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149</v>
      </c>
      <c r="G69" s="69">
        <v>158</v>
      </c>
      <c r="H69" s="69">
        <v>146</v>
      </c>
      <c r="I69" s="69">
        <v>117</v>
      </c>
      <c r="J69" s="104">
        <f t="shared" si="1"/>
        <v>142.5</v>
      </c>
      <c r="K69" s="105"/>
      <c r="P69" s="2"/>
    </row>
    <row r="70" spans="1:16" ht="15.75" thickBot="1" x14ac:dyDescent="0.3">
      <c r="A70" s="2"/>
      <c r="C70" s="15" t="s">
        <v>17</v>
      </c>
      <c r="D70" s="16">
        <v>63.07</v>
      </c>
      <c r="E70" s="16">
        <v>7.1</v>
      </c>
      <c r="F70" s="16">
        <v>159</v>
      </c>
      <c r="G70" s="16">
        <v>168</v>
      </c>
      <c r="H70" s="16">
        <v>154</v>
      </c>
      <c r="I70" s="16">
        <v>128</v>
      </c>
      <c r="J70" s="108">
        <f t="shared" si="1"/>
        <v>152.25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19.260000000000002</v>
      </c>
      <c r="E73" s="11">
        <v>10.7</v>
      </c>
      <c r="F73" s="23">
        <v>1391</v>
      </c>
      <c r="G73" s="17"/>
      <c r="H73" s="24" t="s">
        <v>22</v>
      </c>
      <c r="I73" s="120">
        <v>5.04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70.14</v>
      </c>
      <c r="E74" s="11"/>
      <c r="F74" s="23">
        <v>168</v>
      </c>
      <c r="G74" s="17"/>
      <c r="H74" s="28" t="s">
        <v>26</v>
      </c>
      <c r="I74" s="122">
        <v>4.59</v>
      </c>
      <c r="J74" s="122"/>
      <c r="K74" s="123"/>
      <c r="M74" s="29">
        <v>7</v>
      </c>
      <c r="N74" s="30">
        <v>69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68.08</v>
      </c>
      <c r="E76" s="11"/>
      <c r="F76" s="23">
        <v>161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71.06</v>
      </c>
      <c r="E77" s="11"/>
      <c r="F77" s="23">
        <v>144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5.0999999999999996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75.77</v>
      </c>
      <c r="E78" s="11"/>
      <c r="F78" s="23">
        <v>2106</v>
      </c>
      <c r="G78" s="17"/>
      <c r="H78" s="110">
        <v>1</v>
      </c>
      <c r="I78" s="112">
        <v>492</v>
      </c>
      <c r="J78" s="112">
        <v>342</v>
      </c>
      <c r="K78" s="114">
        <f>((I78-J78)/I78)</f>
        <v>0.3048780487804878</v>
      </c>
      <c r="M78" s="13">
        <v>2</v>
      </c>
      <c r="N78" s="38">
        <v>5.4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77.33</v>
      </c>
      <c r="E79" s="11">
        <v>6.5</v>
      </c>
      <c r="F79" s="23">
        <v>449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434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79.17</v>
      </c>
      <c r="E81" s="11">
        <v>6.3</v>
      </c>
      <c r="F81" s="23">
        <v>929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0.60632308358596798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898</v>
      </c>
      <c r="G82" s="17"/>
      <c r="M82" s="118" t="s">
        <v>44</v>
      </c>
      <c r="N82" s="119"/>
      <c r="O82" s="40">
        <f>(J67-J68)/J67</f>
        <v>0.2667766776677668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0.57239309827456863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-6.8421052631578952E-2</v>
      </c>
      <c r="P84" s="2"/>
    </row>
    <row r="85" spans="1:16" ht="15.75" thickBot="1" x14ac:dyDescent="0.3">
      <c r="A85" s="2"/>
      <c r="B85" s="44"/>
      <c r="C85" s="48" t="s">
        <v>53</v>
      </c>
      <c r="D85" s="36">
        <v>90.98</v>
      </c>
      <c r="E85" s="36"/>
      <c r="F85" s="37"/>
      <c r="G85" s="49"/>
      <c r="H85" s="50" t="s">
        <v>111</v>
      </c>
      <c r="I85" s="36">
        <v>591</v>
      </c>
      <c r="J85" s="36">
        <v>509</v>
      </c>
      <c r="K85" s="37">
        <f>I85-J85</f>
        <v>82</v>
      </c>
      <c r="M85" s="129" t="s">
        <v>54</v>
      </c>
      <c r="N85" s="130"/>
      <c r="O85" s="51">
        <f>(J66-J70)/J66</f>
        <v>0.86812472932005202</v>
      </c>
      <c r="P85" s="2"/>
    </row>
    <row r="86" spans="1:16" ht="15.75" thickBot="1" x14ac:dyDescent="0.3">
      <c r="A86" s="2"/>
      <c r="B86" s="44"/>
      <c r="C86" s="48" t="s">
        <v>55</v>
      </c>
      <c r="D86" s="36">
        <v>72.650000000000006</v>
      </c>
      <c r="E86" s="36">
        <v>68.569999999999993</v>
      </c>
      <c r="F86" s="37">
        <v>94.39</v>
      </c>
      <c r="G86" s="52">
        <v>5.3</v>
      </c>
      <c r="H86" s="29" t="s">
        <v>26</v>
      </c>
      <c r="I86" s="38">
        <v>222</v>
      </c>
      <c r="J86" s="38">
        <v>205</v>
      </c>
      <c r="K86" s="37">
        <f>I86-J86</f>
        <v>17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80.349999999999994</v>
      </c>
      <c r="E87" s="36">
        <v>68.33</v>
      </c>
      <c r="F87" s="37">
        <v>85.05</v>
      </c>
      <c r="P87" s="2"/>
    </row>
    <row r="88" spans="1:16" ht="15" customHeight="1" x14ac:dyDescent="0.25">
      <c r="A88" s="2"/>
      <c r="B88" s="44"/>
      <c r="C88" s="48" t="s">
        <v>57</v>
      </c>
      <c r="D88" s="36">
        <v>76.650000000000006</v>
      </c>
      <c r="E88" s="36">
        <v>55.88</v>
      </c>
      <c r="F88" s="37">
        <v>72.91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56.62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90.81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106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109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110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108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107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112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 t="s">
        <v>113</v>
      </c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1511</v>
      </c>
      <c r="G119" s="12"/>
      <c r="H119" s="12"/>
      <c r="I119" s="12"/>
      <c r="J119" s="104">
        <f>AVERAGE(F119:I119)</f>
        <v>1511</v>
      </c>
      <c r="K119" s="105"/>
      <c r="M119" s="8">
        <v>2</v>
      </c>
      <c r="N119" s="102">
        <v>8.6999999999999993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686</v>
      </c>
      <c r="G120" s="12"/>
      <c r="H120" s="12"/>
      <c r="I120" s="12"/>
      <c r="J120" s="104">
        <f t="shared" ref="J120:J125" si="2">AVERAGE(F120:I120)</f>
        <v>686</v>
      </c>
      <c r="K120" s="105"/>
      <c r="M120" s="8">
        <v>3</v>
      </c>
      <c r="N120" s="102">
        <v>8.9</v>
      </c>
      <c r="O120" s="103"/>
      <c r="P120" s="2"/>
    </row>
    <row r="121" spans="1:16" x14ac:dyDescent="0.25">
      <c r="A121" s="2"/>
      <c r="C121" s="9" t="s">
        <v>13</v>
      </c>
      <c r="D121" s="11">
        <v>61.82</v>
      </c>
      <c r="E121" s="11">
        <v>8.9</v>
      </c>
      <c r="F121" s="11">
        <v>1132</v>
      </c>
      <c r="G121" s="11">
        <v>1171</v>
      </c>
      <c r="H121" s="11">
        <v>1157</v>
      </c>
      <c r="I121" s="11">
        <v>1145</v>
      </c>
      <c r="J121" s="104">
        <f t="shared" si="2"/>
        <v>1151.25</v>
      </c>
      <c r="K121" s="105"/>
      <c r="M121" s="8">
        <v>4</v>
      </c>
      <c r="N121" s="102">
        <v>6.8</v>
      </c>
      <c r="O121" s="103"/>
      <c r="P121" s="2"/>
    </row>
    <row r="122" spans="1:16" x14ac:dyDescent="0.25">
      <c r="A122" s="2"/>
      <c r="C122" s="9" t="s">
        <v>14</v>
      </c>
      <c r="D122" s="11">
        <v>59.95</v>
      </c>
      <c r="E122" s="11">
        <v>7.4</v>
      </c>
      <c r="F122" s="11">
        <v>443</v>
      </c>
      <c r="G122" s="11">
        <v>461</v>
      </c>
      <c r="H122" s="11">
        <v>546</v>
      </c>
      <c r="I122" s="11">
        <v>535</v>
      </c>
      <c r="J122" s="104">
        <f t="shared" si="2"/>
        <v>496.25</v>
      </c>
      <c r="K122" s="105"/>
      <c r="M122" s="8">
        <v>5</v>
      </c>
      <c r="N122" s="102">
        <v>8.3000000000000007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312</v>
      </c>
      <c r="G123" s="69">
        <v>329</v>
      </c>
      <c r="H123" s="69">
        <v>340</v>
      </c>
      <c r="I123" s="69">
        <v>327</v>
      </c>
      <c r="J123" s="104">
        <f t="shared" si="2"/>
        <v>327</v>
      </c>
      <c r="K123" s="105"/>
      <c r="M123" s="13">
        <v>6</v>
      </c>
      <c r="N123" s="106">
        <v>6.9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124</v>
      </c>
      <c r="G124" s="69">
        <v>122</v>
      </c>
      <c r="H124" s="69">
        <v>141</v>
      </c>
      <c r="I124" s="69">
        <v>139</v>
      </c>
      <c r="J124" s="104">
        <f t="shared" si="2"/>
        <v>131.5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61.25</v>
      </c>
      <c r="E125" s="16">
        <v>7.5</v>
      </c>
      <c r="F125" s="16">
        <v>127</v>
      </c>
      <c r="G125" s="16">
        <v>125</v>
      </c>
      <c r="H125" s="16">
        <v>146</v>
      </c>
      <c r="I125" s="16">
        <v>144</v>
      </c>
      <c r="J125" s="108">
        <f t="shared" si="2"/>
        <v>135.5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17.38</v>
      </c>
      <c r="E128" s="11">
        <v>8.8000000000000007</v>
      </c>
      <c r="F128" s="23">
        <v>1323</v>
      </c>
      <c r="G128" s="17"/>
      <c r="H128" s="24" t="s">
        <v>22</v>
      </c>
      <c r="I128" s="120">
        <v>4.71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65.97</v>
      </c>
      <c r="E129" s="11"/>
      <c r="F129" s="23">
        <v>145</v>
      </c>
      <c r="G129" s="17"/>
      <c r="H129" s="28" t="s">
        <v>26</v>
      </c>
      <c r="I129" s="122">
        <v>4.26</v>
      </c>
      <c r="J129" s="122"/>
      <c r="K129" s="123"/>
      <c r="M129" s="29">
        <v>6.8</v>
      </c>
      <c r="N129" s="30">
        <v>51</v>
      </c>
      <c r="O129" s="31">
        <v>0.05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66.36</v>
      </c>
      <c r="E131" s="11"/>
      <c r="F131" s="23">
        <v>141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72.010000000000005</v>
      </c>
      <c r="E132" s="11"/>
      <c r="F132" s="23">
        <v>140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75.2</v>
      </c>
      <c r="E133" s="11"/>
      <c r="F133" s="23">
        <v>2035</v>
      </c>
      <c r="G133" s="17"/>
      <c r="H133" s="110">
        <v>2</v>
      </c>
      <c r="I133" s="112">
        <v>494</v>
      </c>
      <c r="J133" s="112">
        <v>320</v>
      </c>
      <c r="K133" s="114">
        <f>((I133-J133)/I133)</f>
        <v>0.35222672064777327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76.959999999999994</v>
      </c>
      <c r="E134" s="11">
        <v>6.8</v>
      </c>
      <c r="F134" s="23">
        <v>465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450</v>
      </c>
      <c r="G135" s="17"/>
      <c r="H135" s="110"/>
      <c r="I135" s="112"/>
      <c r="J135" s="112"/>
      <c r="K135" s="114" t="e">
        <f>((I135-J135)/I135)</f>
        <v>#DIV/0!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78.17</v>
      </c>
      <c r="E136" s="11">
        <v>6.5</v>
      </c>
      <c r="F136" s="23">
        <v>940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0.56894679695982631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925</v>
      </c>
      <c r="G137" s="17"/>
      <c r="M137" s="118" t="s">
        <v>44</v>
      </c>
      <c r="N137" s="119"/>
      <c r="O137" s="40">
        <f>(J122-J123)/J122</f>
        <v>0.34105793450881611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0.59785932721712542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-3.0418250950570342E-2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</v>
      </c>
      <c r="E140" s="36"/>
      <c r="F140" s="37"/>
      <c r="G140" s="49"/>
      <c r="H140" s="50" t="s">
        <v>22</v>
      </c>
      <c r="I140" s="36">
        <v>302</v>
      </c>
      <c r="J140" s="36">
        <v>271</v>
      </c>
      <c r="K140" s="37">
        <f>I140-J140</f>
        <v>31</v>
      </c>
      <c r="M140" s="129" t="s">
        <v>54</v>
      </c>
      <c r="N140" s="130"/>
      <c r="O140" s="51">
        <f>(J121-J125)/J121</f>
        <v>0.88230184581976112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72.400000000000006</v>
      </c>
      <c r="E141" s="36">
        <v>68.08</v>
      </c>
      <c r="F141" s="37">
        <v>94.03</v>
      </c>
      <c r="G141" s="52">
        <v>5.0999999999999996</v>
      </c>
      <c r="H141" s="29" t="s">
        <v>26</v>
      </c>
      <c r="I141" s="38">
        <v>171</v>
      </c>
      <c r="J141" s="38">
        <v>151</v>
      </c>
      <c r="K141" s="37">
        <f>I141-J141</f>
        <v>20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79.599999999999994</v>
      </c>
      <c r="E142" s="36">
        <v>67.58</v>
      </c>
      <c r="F142" s="37">
        <v>84.9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75.900000000000006</v>
      </c>
      <c r="E143" s="36">
        <v>55.1</v>
      </c>
      <c r="F143" s="37">
        <v>72.599999999999994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53.2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114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115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116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117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118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119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E616-BFA6-4338-8AFF-B618DCD1FA8A}">
  <sheetPr codeName="Sheet39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1295.1666666666667</v>
      </c>
    </row>
    <row r="7" spans="1:19" x14ac:dyDescent="0.25">
      <c r="A7" s="2"/>
      <c r="C7" s="9" t="s">
        <v>11</v>
      </c>
      <c r="D7" s="10"/>
      <c r="E7" s="10"/>
      <c r="F7" s="11">
        <v>1598</v>
      </c>
      <c r="G7" s="12"/>
      <c r="H7" s="12"/>
      <c r="I7" s="12"/>
      <c r="J7" s="104">
        <f>AVERAGE(F7:I7)</f>
        <v>1598</v>
      </c>
      <c r="K7" s="105"/>
      <c r="M7" s="8">
        <v>2</v>
      </c>
      <c r="N7" s="102">
        <v>8.1</v>
      </c>
      <c r="O7" s="103"/>
      <c r="P7" s="2"/>
      <c r="R7" s="60" t="s">
        <v>22</v>
      </c>
      <c r="S7" s="138">
        <f>AVERAGE(J10,J67,J122)</f>
        <v>509.16666666666669</v>
      </c>
    </row>
    <row r="8" spans="1:19" x14ac:dyDescent="0.25">
      <c r="A8" s="2"/>
      <c r="C8" s="9" t="s">
        <v>12</v>
      </c>
      <c r="D8" s="10"/>
      <c r="E8" s="10"/>
      <c r="F8" s="11">
        <v>667</v>
      </c>
      <c r="G8" s="12"/>
      <c r="H8" s="12"/>
      <c r="I8" s="12"/>
      <c r="J8" s="104">
        <f t="shared" ref="J8:J13" si="0">AVERAGE(F8:I8)</f>
        <v>667</v>
      </c>
      <c r="K8" s="105"/>
      <c r="M8" s="8">
        <v>3</v>
      </c>
      <c r="N8" s="102">
        <v>6.9</v>
      </c>
      <c r="O8" s="103"/>
      <c r="P8" s="2"/>
      <c r="R8" s="60" t="s">
        <v>26</v>
      </c>
      <c r="S8" s="139">
        <f>AVERAGE(J13,J70,J125)</f>
        <v>226.41666666666666</v>
      </c>
    </row>
    <row r="9" spans="1:19" x14ac:dyDescent="0.25">
      <c r="A9" s="2"/>
      <c r="C9" s="9" t="s">
        <v>13</v>
      </c>
      <c r="D9" s="11">
        <v>61.21</v>
      </c>
      <c r="E9" s="11">
        <v>8.4</v>
      </c>
      <c r="F9" s="11">
        <v>1463</v>
      </c>
      <c r="G9" s="11">
        <v>1424</v>
      </c>
      <c r="H9" s="11">
        <v>1333</v>
      </c>
      <c r="I9" s="11">
        <v>1351</v>
      </c>
      <c r="J9" s="104">
        <f t="shared" si="0"/>
        <v>1392.75</v>
      </c>
      <c r="K9" s="105"/>
      <c r="M9" s="8">
        <v>4</v>
      </c>
      <c r="N9" s="102">
        <v>7</v>
      </c>
      <c r="O9" s="103"/>
      <c r="P9" s="2"/>
      <c r="R9" s="140" t="s">
        <v>629</v>
      </c>
      <c r="S9" s="141">
        <f>S6-S8</f>
        <v>1068.75</v>
      </c>
    </row>
    <row r="10" spans="1:19" x14ac:dyDescent="0.25">
      <c r="A10" s="2"/>
      <c r="C10" s="9" t="s">
        <v>14</v>
      </c>
      <c r="D10" s="11">
        <v>61.64</v>
      </c>
      <c r="E10" s="11">
        <v>7.1</v>
      </c>
      <c r="F10" s="11">
        <v>576</v>
      </c>
      <c r="G10" s="11">
        <v>590</v>
      </c>
      <c r="H10" s="11">
        <v>511</v>
      </c>
      <c r="I10" s="11">
        <v>525</v>
      </c>
      <c r="J10" s="104">
        <f t="shared" si="0"/>
        <v>550.5</v>
      </c>
      <c r="K10" s="105"/>
      <c r="M10" s="8">
        <v>5</v>
      </c>
      <c r="N10" s="102">
        <v>8</v>
      </c>
      <c r="O10" s="103"/>
      <c r="P10" s="2"/>
      <c r="R10" s="140" t="s">
        <v>630</v>
      </c>
      <c r="S10" s="142">
        <f>S7-S8</f>
        <v>282.75</v>
      </c>
    </row>
    <row r="11" spans="1:19" ht="15.75" thickBot="1" x14ac:dyDescent="0.3">
      <c r="A11" s="2"/>
      <c r="C11" s="9" t="s">
        <v>15</v>
      </c>
      <c r="D11" s="11"/>
      <c r="E11" s="11"/>
      <c r="F11" s="11">
        <v>415</v>
      </c>
      <c r="G11" s="69">
        <v>424</v>
      </c>
      <c r="H11" s="69">
        <v>360</v>
      </c>
      <c r="I11" s="69">
        <v>371</v>
      </c>
      <c r="J11" s="104">
        <f t="shared" si="0"/>
        <v>392.5</v>
      </c>
      <c r="K11" s="105"/>
      <c r="M11" s="13">
        <v>6</v>
      </c>
      <c r="N11" s="106">
        <v>7.1</v>
      </c>
      <c r="O11" s="107"/>
      <c r="P11" s="2"/>
      <c r="R11" s="143" t="s">
        <v>631</v>
      </c>
      <c r="S11" s="144">
        <f>S9/S6</f>
        <v>0.82518337408312958</v>
      </c>
    </row>
    <row r="12" spans="1:19" x14ac:dyDescent="0.25">
      <c r="A12" s="2"/>
      <c r="C12" s="9" t="s">
        <v>16</v>
      </c>
      <c r="D12" s="11"/>
      <c r="E12" s="11"/>
      <c r="F12" s="11">
        <v>208</v>
      </c>
      <c r="G12" s="69">
        <v>205</v>
      </c>
      <c r="H12" s="69">
        <v>197</v>
      </c>
      <c r="I12" s="69">
        <v>199</v>
      </c>
      <c r="J12" s="104">
        <f t="shared" si="0"/>
        <v>202.25</v>
      </c>
      <c r="K12" s="105"/>
      <c r="P12" s="2"/>
      <c r="R12" s="143" t="s">
        <v>632</v>
      </c>
      <c r="S12" s="145">
        <f>S10/S7</f>
        <v>0.55531914893617018</v>
      </c>
    </row>
    <row r="13" spans="1:19" ht="15.75" thickBot="1" x14ac:dyDescent="0.3">
      <c r="A13" s="2"/>
      <c r="C13" s="15" t="s">
        <v>17</v>
      </c>
      <c r="D13" s="16">
        <v>62.83</v>
      </c>
      <c r="E13" s="16">
        <v>6.7</v>
      </c>
      <c r="F13" s="16">
        <v>212</v>
      </c>
      <c r="G13" s="16">
        <v>210</v>
      </c>
      <c r="H13" s="16">
        <v>204</v>
      </c>
      <c r="I13" s="16">
        <v>206</v>
      </c>
      <c r="J13" s="108">
        <f t="shared" si="0"/>
        <v>208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12.24</v>
      </c>
      <c r="E16" s="11">
        <v>11.1</v>
      </c>
      <c r="F16" s="23">
        <v>1029</v>
      </c>
      <c r="G16" s="17"/>
      <c r="H16" s="24" t="s">
        <v>22</v>
      </c>
      <c r="I16" s="120">
        <v>5.27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68.040000000000006</v>
      </c>
      <c r="E17" s="11"/>
      <c r="F17" s="23">
        <v>221</v>
      </c>
      <c r="G17" s="17"/>
      <c r="H17" s="28" t="s">
        <v>26</v>
      </c>
      <c r="I17" s="122">
        <v>5.05</v>
      </c>
      <c r="J17" s="122"/>
      <c r="K17" s="123"/>
      <c r="M17" s="29">
        <v>6.7</v>
      </c>
      <c r="N17" s="30">
        <v>126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68.36</v>
      </c>
      <c r="E19" s="11"/>
      <c r="F19" s="23">
        <v>217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72.319999999999993</v>
      </c>
      <c r="E20" s="11"/>
      <c r="F20" s="23">
        <v>216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73.150000000000006</v>
      </c>
      <c r="E21" s="11"/>
      <c r="F21" s="23">
        <v>1989</v>
      </c>
      <c r="G21" s="17"/>
      <c r="H21" s="110">
        <v>2</v>
      </c>
      <c r="I21" s="112">
        <v>573</v>
      </c>
      <c r="J21" s="112">
        <v>384</v>
      </c>
      <c r="K21" s="114">
        <f>((I21-J21)/I21)</f>
        <v>0.32984293193717279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75.849999999999994</v>
      </c>
      <c r="E22" s="11">
        <v>6.6</v>
      </c>
      <c r="F22" s="23">
        <v>611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598</v>
      </c>
      <c r="G23" s="17"/>
      <c r="H23" s="110"/>
      <c r="I23" s="112"/>
      <c r="J23" s="112"/>
      <c r="K23" s="114" t="e">
        <f>((I23-J23)/I23)</f>
        <v>#DIV/0!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76.2</v>
      </c>
      <c r="E24" s="11">
        <v>6.2</v>
      </c>
      <c r="F24" s="23">
        <v>1140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0.60473882606354334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1121</v>
      </c>
      <c r="G25" s="17"/>
      <c r="M25" s="118" t="s">
        <v>44</v>
      </c>
      <c r="N25" s="119"/>
      <c r="O25" s="40">
        <f>(J10-J11)/J10</f>
        <v>0.28701180744777477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0.48471337579617835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-2.843016069221261E-2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91.2</v>
      </c>
      <c r="E28" s="36"/>
      <c r="F28" s="37"/>
      <c r="G28" s="49"/>
      <c r="H28" s="50" t="s">
        <v>22</v>
      </c>
      <c r="I28" s="36">
        <v>406</v>
      </c>
      <c r="J28" s="36">
        <v>287</v>
      </c>
      <c r="K28" s="37">
        <f>I28-J28</f>
        <v>119</v>
      </c>
      <c r="M28" s="129" t="s">
        <v>54</v>
      </c>
      <c r="N28" s="130"/>
      <c r="O28" s="51">
        <f>(J9-J13)/J9</f>
        <v>0.85065517860348228</v>
      </c>
      <c r="P28" s="2"/>
    </row>
    <row r="29" spans="1:16" ht="15.75" thickBot="1" x14ac:dyDescent="0.3">
      <c r="A29" s="2"/>
      <c r="B29" s="44"/>
      <c r="C29" s="48" t="s">
        <v>55</v>
      </c>
      <c r="D29" s="36">
        <v>72.7</v>
      </c>
      <c r="E29" s="36">
        <v>68.28</v>
      </c>
      <c r="F29" s="37">
        <v>93.92</v>
      </c>
      <c r="G29" s="52">
        <v>5.0999999999999996</v>
      </c>
      <c r="H29" s="29" t="s">
        <v>26</v>
      </c>
      <c r="I29" s="38">
        <v>220</v>
      </c>
      <c r="J29" s="38">
        <v>160</v>
      </c>
      <c r="K29" s="37">
        <f>I29-J29</f>
        <v>60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78.2</v>
      </c>
      <c r="E30" s="36">
        <v>63.5</v>
      </c>
      <c r="F30" s="37">
        <v>81.2</v>
      </c>
      <c r="P30" s="2"/>
    </row>
    <row r="31" spans="1:16" ht="15" customHeight="1" x14ac:dyDescent="0.25">
      <c r="A31" s="2"/>
      <c r="B31" s="44"/>
      <c r="C31" s="48" t="s">
        <v>57</v>
      </c>
      <c r="D31" s="36">
        <v>76.5</v>
      </c>
      <c r="E31" s="36">
        <v>54.01</v>
      </c>
      <c r="F31" s="37">
        <v>70.599999999999994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52.8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457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458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459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460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461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1568</v>
      </c>
      <c r="G64" s="12"/>
      <c r="H64" s="12"/>
      <c r="I64" s="12"/>
      <c r="J64" s="104">
        <f>AVERAGE(F64:I64)</f>
        <v>1568</v>
      </c>
      <c r="K64" s="105"/>
      <c r="M64" s="8">
        <v>2</v>
      </c>
      <c r="N64" s="102">
        <v>8.1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646</v>
      </c>
      <c r="G65" s="12"/>
      <c r="H65" s="12"/>
      <c r="I65" s="12"/>
      <c r="J65" s="104">
        <f t="shared" ref="J65:J70" si="1">AVERAGE(F65:I65)</f>
        <v>646</v>
      </c>
      <c r="K65" s="105"/>
      <c r="M65" s="8">
        <v>3</v>
      </c>
      <c r="N65" s="102">
        <v>7</v>
      </c>
      <c r="O65" s="103"/>
      <c r="P65" s="2"/>
    </row>
    <row r="66" spans="1:16" ht="15" customHeight="1" x14ac:dyDescent="0.25">
      <c r="A66" s="2"/>
      <c r="C66" s="9" t="s">
        <v>13</v>
      </c>
      <c r="D66" s="11">
        <v>61.73</v>
      </c>
      <c r="E66" s="11">
        <v>8.6</v>
      </c>
      <c r="F66" s="11">
        <v>1186</v>
      </c>
      <c r="G66" s="11">
        <v>1271</v>
      </c>
      <c r="H66" s="11">
        <v>1286</v>
      </c>
      <c r="I66" s="11">
        <v>1203</v>
      </c>
      <c r="J66" s="104">
        <f t="shared" si="1"/>
        <v>1236.5</v>
      </c>
      <c r="K66" s="105"/>
      <c r="M66" s="8">
        <v>4</v>
      </c>
      <c r="N66" s="102">
        <v>7</v>
      </c>
      <c r="O66" s="103"/>
      <c r="P66" s="2"/>
    </row>
    <row r="67" spans="1:16" ht="15" customHeight="1" x14ac:dyDescent="0.25">
      <c r="A67" s="2"/>
      <c r="C67" s="9" t="s">
        <v>14</v>
      </c>
      <c r="D67" s="11">
        <v>58.01</v>
      </c>
      <c r="E67" s="11">
        <v>7.3</v>
      </c>
      <c r="F67" s="11">
        <v>454</v>
      </c>
      <c r="G67" s="11">
        <v>490</v>
      </c>
      <c r="H67" s="11">
        <v>474</v>
      </c>
      <c r="I67" s="11">
        <v>506</v>
      </c>
      <c r="J67" s="104">
        <f t="shared" si="1"/>
        <v>481</v>
      </c>
      <c r="K67" s="105"/>
      <c r="M67" s="8">
        <v>5</v>
      </c>
      <c r="N67" s="102">
        <v>8.1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233</v>
      </c>
      <c r="G68" s="69">
        <v>608</v>
      </c>
      <c r="H68" s="69">
        <v>321</v>
      </c>
      <c r="I68" s="69">
        <v>301</v>
      </c>
      <c r="J68" s="104">
        <f t="shared" si="1"/>
        <v>365.75</v>
      </c>
      <c r="K68" s="105"/>
      <c r="M68" s="13">
        <v>6</v>
      </c>
      <c r="N68" s="106">
        <v>7.2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231</v>
      </c>
      <c r="G69" s="69">
        <v>230</v>
      </c>
      <c r="H69" s="69">
        <v>249</v>
      </c>
      <c r="I69" s="69">
        <v>281</v>
      </c>
      <c r="J69" s="104">
        <f t="shared" si="1"/>
        <v>247.75</v>
      </c>
      <c r="K69" s="105"/>
      <c r="P69" s="2"/>
    </row>
    <row r="70" spans="1:16" ht="15.75" thickBot="1" x14ac:dyDescent="0.3">
      <c r="A70" s="2"/>
      <c r="C70" s="15" t="s">
        <v>17</v>
      </c>
      <c r="D70" s="16">
        <v>59.23</v>
      </c>
      <c r="E70" s="16">
        <v>6.8</v>
      </c>
      <c r="F70" s="16">
        <v>227</v>
      </c>
      <c r="G70" s="16">
        <v>228</v>
      </c>
      <c r="H70" s="16">
        <v>227</v>
      </c>
      <c r="I70" s="16">
        <v>263</v>
      </c>
      <c r="J70" s="108">
        <f t="shared" si="1"/>
        <v>236.25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13.91</v>
      </c>
      <c r="E73" s="11">
        <v>9</v>
      </c>
      <c r="F73" s="23">
        <v>1066</v>
      </c>
      <c r="G73" s="17"/>
      <c r="H73" s="24" t="s">
        <v>22</v>
      </c>
      <c r="I73" s="120">
        <v>4.7699999999999996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66.53</v>
      </c>
      <c r="E74" s="11"/>
      <c r="F74" s="23">
        <v>237</v>
      </c>
      <c r="G74" s="17"/>
      <c r="H74" s="28" t="s">
        <v>26</v>
      </c>
      <c r="I74" s="122">
        <v>4.13</v>
      </c>
      <c r="J74" s="122"/>
      <c r="K74" s="123"/>
      <c r="M74" s="29">
        <v>6.8</v>
      </c>
      <c r="N74" s="30">
        <v>76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66.31</v>
      </c>
      <c r="E76" s="11"/>
      <c r="F76" s="23">
        <v>234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72.48</v>
      </c>
      <c r="E77" s="11"/>
      <c r="F77" s="23">
        <v>230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5.7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74.430000000000007</v>
      </c>
      <c r="E78" s="11"/>
      <c r="F78" s="23">
        <v>1884</v>
      </c>
      <c r="G78" s="17"/>
      <c r="H78" s="110">
        <v>8</v>
      </c>
      <c r="I78" s="112">
        <v>358</v>
      </c>
      <c r="J78" s="112">
        <v>183</v>
      </c>
      <c r="K78" s="114">
        <f>((I78-J78)/I78)</f>
        <v>0.48882681564245811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75.45</v>
      </c>
      <c r="E79" s="11">
        <v>6.5</v>
      </c>
      <c r="F79" s="23">
        <v>584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562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77.27</v>
      </c>
      <c r="E81" s="11">
        <v>6.1</v>
      </c>
      <c r="F81" s="23">
        <v>1108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0.61099878689850384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1080</v>
      </c>
      <c r="G82" s="17"/>
      <c r="M82" s="118" t="s">
        <v>44</v>
      </c>
      <c r="N82" s="119"/>
      <c r="O82" s="40">
        <f>(J67-J68)/J67</f>
        <v>0.2396049896049896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0.32262474367737526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4.6417759838546922E-2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91.3</v>
      </c>
      <c r="E85" s="36"/>
      <c r="F85" s="37"/>
      <c r="G85" s="49"/>
      <c r="H85" s="50" t="s">
        <v>96</v>
      </c>
      <c r="I85" s="36">
        <v>465</v>
      </c>
      <c r="J85" s="36">
        <v>418</v>
      </c>
      <c r="K85" s="37">
        <f>I85-J85</f>
        <v>47</v>
      </c>
      <c r="M85" s="129" t="s">
        <v>54</v>
      </c>
      <c r="N85" s="130"/>
      <c r="O85" s="51">
        <f>(J66-J70)/J66</f>
        <v>0.80893651435503433</v>
      </c>
      <c r="P85" s="2"/>
    </row>
    <row r="86" spans="1:16" ht="15.75" thickBot="1" x14ac:dyDescent="0.3">
      <c r="A86" s="2"/>
      <c r="B86" s="44"/>
      <c r="C86" s="48" t="s">
        <v>55</v>
      </c>
      <c r="D86" s="36">
        <v>72.75</v>
      </c>
      <c r="E86" s="36">
        <v>68.69</v>
      </c>
      <c r="F86" s="37">
        <v>94.42</v>
      </c>
      <c r="G86" s="52">
        <v>5.2</v>
      </c>
      <c r="H86" s="29" t="s">
        <v>97</v>
      </c>
      <c r="I86" s="38">
        <v>236</v>
      </c>
      <c r="J86" s="38">
        <v>198</v>
      </c>
      <c r="K86" s="37">
        <f>I86-J86</f>
        <v>38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79.25</v>
      </c>
      <c r="E87" s="36">
        <v>64.48</v>
      </c>
      <c r="F87" s="37">
        <v>81.37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75.95</v>
      </c>
      <c r="E88" s="36">
        <v>54.19</v>
      </c>
      <c r="F88" s="37">
        <v>71.349999999999994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53.81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91.24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462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463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464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465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466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467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1554</v>
      </c>
      <c r="G119" s="12"/>
      <c r="H119" s="12"/>
      <c r="I119" s="12"/>
      <c r="J119" s="104">
        <f>AVERAGE(F119:I119)</f>
        <v>1554</v>
      </c>
      <c r="K119" s="105"/>
      <c r="M119" s="8">
        <v>2</v>
      </c>
      <c r="N119" s="102">
        <v>8.6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619</v>
      </c>
      <c r="G120" s="12"/>
      <c r="H120" s="12"/>
      <c r="I120" s="12"/>
      <c r="J120" s="104">
        <f t="shared" ref="J120:J125" si="2">AVERAGE(F120:I120)</f>
        <v>619</v>
      </c>
      <c r="K120" s="105"/>
      <c r="M120" s="8">
        <v>3</v>
      </c>
      <c r="N120" s="102">
        <v>8</v>
      </c>
      <c r="O120" s="103"/>
      <c r="P120" s="2"/>
    </row>
    <row r="121" spans="1:16" x14ac:dyDescent="0.25">
      <c r="A121" s="2"/>
      <c r="C121" s="9" t="s">
        <v>13</v>
      </c>
      <c r="D121" s="11">
        <v>61.02</v>
      </c>
      <c r="E121" s="11">
        <v>8.5</v>
      </c>
      <c r="F121" s="11">
        <v>1269</v>
      </c>
      <c r="G121" s="11">
        <v>1266</v>
      </c>
      <c r="H121" s="11">
        <v>1249</v>
      </c>
      <c r="I121" s="11">
        <v>1241</v>
      </c>
      <c r="J121" s="104">
        <f t="shared" si="2"/>
        <v>1256.25</v>
      </c>
      <c r="K121" s="105"/>
      <c r="M121" s="8">
        <v>4</v>
      </c>
      <c r="N121" s="102">
        <v>7.4</v>
      </c>
      <c r="O121" s="103"/>
      <c r="P121" s="2"/>
    </row>
    <row r="122" spans="1:16" x14ac:dyDescent="0.25">
      <c r="A122" s="2"/>
      <c r="C122" s="9" t="s">
        <v>14</v>
      </c>
      <c r="D122" s="11">
        <v>58.33</v>
      </c>
      <c r="E122" s="11">
        <v>7.1</v>
      </c>
      <c r="F122" s="11">
        <v>487</v>
      </c>
      <c r="G122" s="11">
        <v>491</v>
      </c>
      <c r="H122" s="11">
        <v>511</v>
      </c>
      <c r="I122" s="11">
        <v>495</v>
      </c>
      <c r="J122" s="104">
        <f t="shared" si="2"/>
        <v>496</v>
      </c>
      <c r="K122" s="105"/>
      <c r="M122" s="8">
        <v>5</v>
      </c>
      <c r="N122" s="102">
        <v>8.9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333</v>
      </c>
      <c r="G123" s="69">
        <v>339</v>
      </c>
      <c r="H123" s="69">
        <v>341</v>
      </c>
      <c r="I123" s="69">
        <v>332</v>
      </c>
      <c r="J123" s="104">
        <f t="shared" si="2"/>
        <v>336.25</v>
      </c>
      <c r="K123" s="105"/>
      <c r="M123" s="13">
        <v>6</v>
      </c>
      <c r="N123" s="106">
        <v>7.4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246</v>
      </c>
      <c r="G124" s="69">
        <v>244</v>
      </c>
      <c r="H124" s="69">
        <v>236</v>
      </c>
      <c r="I124" s="69">
        <v>176</v>
      </c>
      <c r="J124" s="104">
        <f t="shared" si="2"/>
        <v>225.5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58.29</v>
      </c>
      <c r="E125" s="16">
        <v>7</v>
      </c>
      <c r="F125" s="16">
        <v>268</v>
      </c>
      <c r="G125" s="16">
        <v>255</v>
      </c>
      <c r="H125" s="16">
        <v>229</v>
      </c>
      <c r="I125" s="16">
        <v>188</v>
      </c>
      <c r="J125" s="108">
        <f t="shared" si="2"/>
        <v>235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9.07</v>
      </c>
      <c r="E128" s="11">
        <v>10.4</v>
      </c>
      <c r="F128" s="23">
        <v>1077</v>
      </c>
      <c r="G128" s="17"/>
      <c r="H128" s="24" t="s">
        <v>22</v>
      </c>
      <c r="I128" s="120">
        <v>5.38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67.03</v>
      </c>
      <c r="E129" s="11"/>
      <c r="F129" s="23">
        <v>263</v>
      </c>
      <c r="G129" s="17"/>
      <c r="H129" s="28" t="s">
        <v>26</v>
      </c>
      <c r="I129" s="122">
        <v>4.4800000000000004</v>
      </c>
      <c r="J129" s="122"/>
      <c r="K129" s="123"/>
      <c r="M129" s="29">
        <v>6.8</v>
      </c>
      <c r="N129" s="30">
        <v>55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64.069999999999993</v>
      </c>
      <c r="E131" s="11"/>
      <c r="F131" s="23">
        <v>244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70.08</v>
      </c>
      <c r="E132" s="11"/>
      <c r="F132" s="23">
        <v>232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5.0999999999999996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74.66</v>
      </c>
      <c r="E133" s="11"/>
      <c r="F133" s="23">
        <v>1802</v>
      </c>
      <c r="G133" s="17"/>
      <c r="H133" s="110">
        <v>11</v>
      </c>
      <c r="I133" s="112">
        <v>514</v>
      </c>
      <c r="J133" s="112">
        <v>209</v>
      </c>
      <c r="K133" s="114">
        <f>((I133-J133)/I133)</f>
        <v>0.5933852140077821</v>
      </c>
      <c r="M133" s="13">
        <v>2</v>
      </c>
      <c r="N133" s="38">
        <v>5.2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74.33</v>
      </c>
      <c r="E134" s="11">
        <v>6.2</v>
      </c>
      <c r="F134" s="23">
        <v>585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570</v>
      </c>
      <c r="G135" s="17"/>
      <c r="H135" s="110"/>
      <c r="I135" s="112"/>
      <c r="J135" s="112"/>
      <c r="K135" s="114" t="e">
        <f>((I135-J135)/I135)</f>
        <v>#DIV/0!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77.040000000000006</v>
      </c>
      <c r="E136" s="11">
        <v>6</v>
      </c>
      <c r="F136" s="23">
        <v>1091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0.60517412935323378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1066</v>
      </c>
      <c r="G137" s="17"/>
      <c r="M137" s="118" t="s">
        <v>44</v>
      </c>
      <c r="N137" s="119"/>
      <c r="O137" s="40">
        <f>(J122-J123)/J122</f>
        <v>0.32207661290322581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0.32936802973977697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-4.2128603104212861E-2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90.91</v>
      </c>
      <c r="E140" s="36"/>
      <c r="F140" s="37"/>
      <c r="G140" s="49"/>
      <c r="H140" s="50" t="s">
        <v>22</v>
      </c>
      <c r="I140" s="36">
        <v>677</v>
      </c>
      <c r="J140" s="36">
        <v>611</v>
      </c>
      <c r="K140" s="37">
        <f>I140-J140</f>
        <v>66</v>
      </c>
      <c r="M140" s="129" t="s">
        <v>54</v>
      </c>
      <c r="N140" s="130"/>
      <c r="O140" s="51">
        <f>(J121-J125)/J121</f>
        <v>0.81293532338308461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72.95</v>
      </c>
      <c r="E141" s="36">
        <v>67.900000000000006</v>
      </c>
      <c r="F141" s="37">
        <v>93.09</v>
      </c>
      <c r="G141" s="52">
        <v>5.3</v>
      </c>
      <c r="H141" s="29" t="s">
        <v>26</v>
      </c>
      <c r="I141" s="38">
        <v>289</v>
      </c>
      <c r="J141" s="38">
        <v>272</v>
      </c>
      <c r="K141" s="37">
        <f>I141-J141</f>
        <v>17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80.150000000000006</v>
      </c>
      <c r="E142" s="36">
        <v>65.73</v>
      </c>
      <c r="F142" s="37">
        <v>82.02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75.05</v>
      </c>
      <c r="E143" s="36">
        <v>52.6</v>
      </c>
      <c r="F143" s="37">
        <v>70.09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55.09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91.16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468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469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471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472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473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470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 t="s">
        <v>474</v>
      </c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43:O43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3C36-ABF6-4945-8AD6-D794C9F0BFA4}">
  <sheetPr codeName="Sheet40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1207.8333333333333</v>
      </c>
    </row>
    <row r="7" spans="1:19" x14ac:dyDescent="0.25">
      <c r="A7" s="2"/>
      <c r="C7" s="9" t="s">
        <v>11</v>
      </c>
      <c r="D7" s="10"/>
      <c r="E7" s="10"/>
      <c r="F7" s="11">
        <v>1615</v>
      </c>
      <c r="G7" s="12"/>
      <c r="H7" s="12"/>
      <c r="I7" s="12"/>
      <c r="J7" s="104">
        <f>AVERAGE(F7:I7)</f>
        <v>1615</v>
      </c>
      <c r="K7" s="105"/>
      <c r="M7" s="8">
        <v>2</v>
      </c>
      <c r="N7" s="102">
        <v>8.3000000000000007</v>
      </c>
      <c r="O7" s="103"/>
      <c r="P7" s="2"/>
      <c r="R7" s="60" t="s">
        <v>22</v>
      </c>
      <c r="S7" s="138">
        <f>AVERAGE(J10,J67,J122)</f>
        <v>529.08333333333337</v>
      </c>
    </row>
    <row r="8" spans="1:19" x14ac:dyDescent="0.25">
      <c r="A8" s="2"/>
      <c r="C8" s="9" t="s">
        <v>12</v>
      </c>
      <c r="D8" s="10"/>
      <c r="E8" s="10"/>
      <c r="F8" s="11">
        <v>640</v>
      </c>
      <c r="G8" s="12"/>
      <c r="H8" s="12"/>
      <c r="I8" s="12"/>
      <c r="J8" s="104">
        <f t="shared" ref="J8:J13" si="0">AVERAGE(F8:I8)</f>
        <v>640</v>
      </c>
      <c r="K8" s="105"/>
      <c r="M8" s="8">
        <v>3</v>
      </c>
      <c r="N8" s="102">
        <v>7.1</v>
      </c>
      <c r="O8" s="103"/>
      <c r="P8" s="2"/>
      <c r="R8" s="60" t="s">
        <v>26</v>
      </c>
      <c r="S8" s="139">
        <f>AVERAGE(J13,J70,J125)</f>
        <v>198.33333333333334</v>
      </c>
    </row>
    <row r="9" spans="1:19" x14ac:dyDescent="0.25">
      <c r="A9" s="2"/>
      <c r="C9" s="9" t="s">
        <v>13</v>
      </c>
      <c r="D9" s="11">
        <v>61.84</v>
      </c>
      <c r="E9" s="11">
        <v>8.6</v>
      </c>
      <c r="F9" s="11">
        <v>1228</v>
      </c>
      <c r="G9" s="11">
        <v>1245</v>
      </c>
      <c r="H9" s="11">
        <v>1320</v>
      </c>
      <c r="I9" s="11">
        <v>1335</v>
      </c>
      <c r="J9" s="104">
        <f t="shared" si="0"/>
        <v>1282</v>
      </c>
      <c r="K9" s="105"/>
      <c r="M9" s="8">
        <v>4</v>
      </c>
      <c r="N9" s="102">
        <v>6.9</v>
      </c>
      <c r="O9" s="103"/>
      <c r="P9" s="2"/>
      <c r="R9" s="140" t="s">
        <v>629</v>
      </c>
      <c r="S9" s="141">
        <f>S6-S8</f>
        <v>1009.4999999999999</v>
      </c>
    </row>
    <row r="10" spans="1:19" x14ac:dyDescent="0.25">
      <c r="A10" s="2"/>
      <c r="C10" s="9" t="s">
        <v>14</v>
      </c>
      <c r="D10" s="11">
        <v>59.13</v>
      </c>
      <c r="E10" s="11">
        <v>6.9</v>
      </c>
      <c r="F10" s="11">
        <v>442</v>
      </c>
      <c r="G10" s="11">
        <v>464</v>
      </c>
      <c r="H10" s="11">
        <v>526</v>
      </c>
      <c r="I10" s="11">
        <v>540</v>
      </c>
      <c r="J10" s="104">
        <f t="shared" si="0"/>
        <v>493</v>
      </c>
      <c r="K10" s="105"/>
      <c r="M10" s="8">
        <v>5</v>
      </c>
      <c r="N10" s="102">
        <v>7.6</v>
      </c>
      <c r="O10" s="103"/>
      <c r="P10" s="2"/>
      <c r="R10" s="140" t="s">
        <v>630</v>
      </c>
      <c r="S10" s="142">
        <f>S7-S8</f>
        <v>330.75</v>
      </c>
    </row>
    <row r="11" spans="1:19" ht="15.75" thickBot="1" x14ac:dyDescent="0.3">
      <c r="A11" s="2"/>
      <c r="C11" s="9" t="s">
        <v>15</v>
      </c>
      <c r="D11" s="11"/>
      <c r="E11" s="11"/>
      <c r="F11" s="11">
        <v>286</v>
      </c>
      <c r="G11" s="69">
        <v>297</v>
      </c>
      <c r="H11" s="69">
        <v>317</v>
      </c>
      <c r="I11" s="69">
        <v>330</v>
      </c>
      <c r="J11" s="104">
        <f t="shared" si="0"/>
        <v>307.5</v>
      </c>
      <c r="K11" s="105"/>
      <c r="M11" s="13">
        <v>6</v>
      </c>
      <c r="N11" s="106">
        <v>7</v>
      </c>
      <c r="O11" s="107"/>
      <c r="P11" s="2"/>
      <c r="R11" s="143" t="s">
        <v>631</v>
      </c>
      <c r="S11" s="144">
        <f>S9/S6</f>
        <v>0.83579412170553324</v>
      </c>
    </row>
    <row r="12" spans="1:19" x14ac:dyDescent="0.25">
      <c r="A12" s="2"/>
      <c r="C12" s="9" t="s">
        <v>16</v>
      </c>
      <c r="D12" s="11"/>
      <c r="E12" s="11"/>
      <c r="F12" s="11">
        <v>177</v>
      </c>
      <c r="G12" s="69">
        <v>179</v>
      </c>
      <c r="H12" s="69">
        <v>217</v>
      </c>
      <c r="I12" s="69">
        <v>219</v>
      </c>
      <c r="J12" s="104">
        <f t="shared" si="0"/>
        <v>198</v>
      </c>
      <c r="K12" s="105"/>
      <c r="P12" s="2"/>
      <c r="R12" s="143" t="s">
        <v>632</v>
      </c>
      <c r="S12" s="145">
        <f>S10/S7</f>
        <v>0.6251378169790518</v>
      </c>
    </row>
    <row r="13" spans="1:19" ht="15.75" thickBot="1" x14ac:dyDescent="0.3">
      <c r="A13" s="2"/>
      <c r="C13" s="15" t="s">
        <v>17</v>
      </c>
      <c r="D13" s="16">
        <v>59.03</v>
      </c>
      <c r="E13" s="16">
        <v>7.3</v>
      </c>
      <c r="F13" s="16">
        <v>182</v>
      </c>
      <c r="G13" s="16">
        <v>185</v>
      </c>
      <c r="H13" s="16">
        <v>221</v>
      </c>
      <c r="I13" s="16">
        <v>223</v>
      </c>
      <c r="J13" s="108">
        <f t="shared" si="0"/>
        <v>202.75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10.210000000000001</v>
      </c>
      <c r="E16" s="11">
        <v>8.8000000000000007</v>
      </c>
      <c r="F16" s="23">
        <v>1230</v>
      </c>
      <c r="G16" s="17"/>
      <c r="H16" s="24" t="s">
        <v>22</v>
      </c>
      <c r="I16" s="120">
        <v>4.93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66.260000000000005</v>
      </c>
      <c r="E17" s="11"/>
      <c r="F17" s="23">
        <v>205</v>
      </c>
      <c r="G17" s="17"/>
      <c r="H17" s="28" t="s">
        <v>26</v>
      </c>
      <c r="I17" s="122">
        <v>4.71</v>
      </c>
      <c r="J17" s="122"/>
      <c r="K17" s="123"/>
      <c r="M17" s="29">
        <v>6.7</v>
      </c>
      <c r="N17" s="30">
        <v>62</v>
      </c>
      <c r="O17" s="31">
        <v>0.05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67.13</v>
      </c>
      <c r="E19" s="11"/>
      <c r="F19" s="23">
        <v>202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72.02</v>
      </c>
      <c r="E20" s="11"/>
      <c r="F20" s="23">
        <v>201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75.400000000000006</v>
      </c>
      <c r="E21" s="11"/>
      <c r="F21" s="23">
        <v>1898</v>
      </c>
      <c r="G21" s="17"/>
      <c r="H21" s="110">
        <v>1</v>
      </c>
      <c r="I21" s="112">
        <v>439</v>
      </c>
      <c r="J21" s="112">
        <v>268</v>
      </c>
      <c r="K21" s="114">
        <f>((I21-J21)/I21)</f>
        <v>0.38952164009111617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74.900000000000006</v>
      </c>
      <c r="E22" s="11">
        <v>6.5</v>
      </c>
      <c r="F22" s="23">
        <v>567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555</v>
      </c>
      <c r="G23" s="17"/>
      <c r="H23" s="110">
        <v>12</v>
      </c>
      <c r="I23" s="112">
        <v>311</v>
      </c>
      <c r="J23" s="112">
        <v>171</v>
      </c>
      <c r="K23" s="114">
        <f>((I23-J23)/I23)</f>
        <v>0.45016077170418006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76.8</v>
      </c>
      <c r="E24" s="11">
        <v>6.2</v>
      </c>
      <c r="F24" s="23">
        <v>1085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0.61544461778471138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1071</v>
      </c>
      <c r="G25" s="17"/>
      <c r="M25" s="118" t="s">
        <v>44</v>
      </c>
      <c r="N25" s="119"/>
      <c r="O25" s="40">
        <f>(J10-J11)/J10</f>
        <v>0.37626774847870181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0.35609756097560974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-2.3989898989898988E-2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</v>
      </c>
      <c r="E28" s="36"/>
      <c r="F28" s="37"/>
      <c r="G28" s="49"/>
      <c r="H28" s="50" t="s">
        <v>22</v>
      </c>
      <c r="I28" s="36">
        <v>456</v>
      </c>
      <c r="J28" s="36">
        <v>286</v>
      </c>
      <c r="K28" s="37">
        <f>I28-J28</f>
        <v>170</v>
      </c>
      <c r="M28" s="129" t="s">
        <v>54</v>
      </c>
      <c r="N28" s="130"/>
      <c r="O28" s="51">
        <f>(J9-J13)/J9</f>
        <v>0.84184867394695784</v>
      </c>
      <c r="P28" s="2"/>
    </row>
    <row r="29" spans="1:16" ht="15.75" thickBot="1" x14ac:dyDescent="0.3">
      <c r="A29" s="2"/>
      <c r="B29" s="44"/>
      <c r="C29" s="48" t="s">
        <v>55</v>
      </c>
      <c r="D29" s="36">
        <v>72.599999999999994</v>
      </c>
      <c r="E29" s="36">
        <v>67.900000000000006</v>
      </c>
      <c r="F29" s="37">
        <v>93.53</v>
      </c>
      <c r="G29" s="52">
        <v>5.0999999999999996</v>
      </c>
      <c r="H29" s="29" t="s">
        <v>26</v>
      </c>
      <c r="I29" s="38">
        <v>191</v>
      </c>
      <c r="J29" s="38">
        <v>141</v>
      </c>
      <c r="K29" s="37">
        <f>I29-J29</f>
        <v>50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79.2</v>
      </c>
      <c r="E30" s="36">
        <v>65.099999999999994</v>
      </c>
      <c r="F30" s="37">
        <v>82.2</v>
      </c>
      <c r="P30" s="2"/>
    </row>
    <row r="31" spans="1:16" ht="15" customHeight="1" x14ac:dyDescent="0.25">
      <c r="A31" s="2"/>
      <c r="B31" s="44"/>
      <c r="C31" s="48" t="s">
        <v>57</v>
      </c>
      <c r="D31" s="36">
        <v>75.599999999999994</v>
      </c>
      <c r="E31" s="36">
        <v>52.9</v>
      </c>
      <c r="F31" s="37">
        <v>69.97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52.85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91.3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475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476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477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478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479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1655</v>
      </c>
      <c r="G64" s="12"/>
      <c r="H64" s="12"/>
      <c r="I64" s="12"/>
      <c r="J64" s="104">
        <f>AVERAGE(F64:I64)</f>
        <v>1655</v>
      </c>
      <c r="K64" s="105"/>
      <c r="M64" s="8">
        <v>2</v>
      </c>
      <c r="N64" s="102">
        <v>8.5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631</v>
      </c>
      <c r="G65" s="12"/>
      <c r="H65" s="12"/>
      <c r="I65" s="12"/>
      <c r="J65" s="104">
        <f t="shared" ref="J65:J70" si="1">AVERAGE(F65:I65)</f>
        <v>631</v>
      </c>
      <c r="K65" s="105"/>
      <c r="M65" s="8">
        <v>3</v>
      </c>
      <c r="N65" s="102">
        <v>7.1</v>
      </c>
      <c r="O65" s="103"/>
      <c r="P65" s="2"/>
    </row>
    <row r="66" spans="1:16" ht="15" customHeight="1" x14ac:dyDescent="0.25">
      <c r="A66" s="2"/>
      <c r="C66" s="9" t="s">
        <v>13</v>
      </c>
      <c r="D66" s="11">
        <v>60.54</v>
      </c>
      <c r="E66" s="11">
        <v>8.3000000000000007</v>
      </c>
      <c r="F66" s="11">
        <v>1225</v>
      </c>
      <c r="G66" s="11">
        <v>1153</v>
      </c>
      <c r="H66" s="11">
        <v>1140</v>
      </c>
      <c r="I66" s="11">
        <v>1175</v>
      </c>
      <c r="J66" s="104">
        <f t="shared" si="1"/>
        <v>1173.25</v>
      </c>
      <c r="K66" s="105"/>
      <c r="M66" s="8">
        <v>4</v>
      </c>
      <c r="N66" s="102">
        <v>7</v>
      </c>
      <c r="O66" s="103"/>
      <c r="P66" s="2"/>
    </row>
    <row r="67" spans="1:16" ht="15" customHeight="1" x14ac:dyDescent="0.25">
      <c r="A67" s="2"/>
      <c r="C67" s="9" t="s">
        <v>14</v>
      </c>
      <c r="D67" s="11">
        <v>57.08</v>
      </c>
      <c r="E67" s="11">
        <v>7</v>
      </c>
      <c r="F67" s="11">
        <v>505</v>
      </c>
      <c r="G67" s="11">
        <v>516</v>
      </c>
      <c r="H67" s="11">
        <v>522</v>
      </c>
      <c r="I67" s="11">
        <v>558</v>
      </c>
      <c r="J67" s="104">
        <f t="shared" si="1"/>
        <v>525.25</v>
      </c>
      <c r="K67" s="105"/>
      <c r="M67" s="8">
        <v>5</v>
      </c>
      <c r="N67" s="102">
        <v>8.1999999999999993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374</v>
      </c>
      <c r="G68" s="69">
        <v>372</v>
      </c>
      <c r="H68" s="69">
        <v>336</v>
      </c>
      <c r="I68" s="69">
        <v>329</v>
      </c>
      <c r="J68" s="104">
        <f t="shared" si="1"/>
        <v>352.75</v>
      </c>
      <c r="K68" s="105"/>
      <c r="M68" s="13">
        <v>6</v>
      </c>
      <c r="N68" s="106">
        <v>7.2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185</v>
      </c>
      <c r="G69" s="69">
        <v>188</v>
      </c>
      <c r="H69" s="69">
        <v>193</v>
      </c>
      <c r="I69" s="69">
        <v>195</v>
      </c>
      <c r="J69" s="104">
        <f t="shared" si="1"/>
        <v>190.25</v>
      </c>
      <c r="K69" s="105"/>
      <c r="P69" s="2"/>
    </row>
    <row r="70" spans="1:16" ht="15.75" thickBot="1" x14ac:dyDescent="0.3">
      <c r="A70" s="2"/>
      <c r="C70" s="15" t="s">
        <v>17</v>
      </c>
      <c r="D70" s="16">
        <v>57.66</v>
      </c>
      <c r="E70" s="16">
        <v>7.1</v>
      </c>
      <c r="F70" s="16">
        <v>183</v>
      </c>
      <c r="G70" s="16">
        <v>192</v>
      </c>
      <c r="H70" s="16">
        <v>193</v>
      </c>
      <c r="I70" s="16">
        <v>191</v>
      </c>
      <c r="J70" s="108">
        <f t="shared" si="1"/>
        <v>189.75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7.47</v>
      </c>
      <c r="E73" s="11">
        <v>9.6999999999999993</v>
      </c>
      <c r="F73" s="23">
        <v>826</v>
      </c>
      <c r="G73" s="17"/>
      <c r="H73" s="24" t="s">
        <v>22</v>
      </c>
      <c r="I73" s="120">
        <v>4.76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57.65</v>
      </c>
      <c r="E74" s="11"/>
      <c r="F74" s="23">
        <v>197</v>
      </c>
      <c r="G74" s="17"/>
      <c r="H74" s="28" t="s">
        <v>26</v>
      </c>
      <c r="I74" s="122">
        <v>4.5</v>
      </c>
      <c r="J74" s="122"/>
      <c r="K74" s="123"/>
      <c r="M74" s="29">
        <v>6.8</v>
      </c>
      <c r="N74" s="30">
        <v>180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57.69</v>
      </c>
      <c r="E76" s="11"/>
      <c r="F76" s="23">
        <v>192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68.75</v>
      </c>
      <c r="E77" s="11"/>
      <c r="F77" s="23">
        <v>195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75.69</v>
      </c>
      <c r="E78" s="11"/>
      <c r="F78" s="23">
        <v>1932</v>
      </c>
      <c r="G78" s="17"/>
      <c r="H78" s="110">
        <v>5</v>
      </c>
      <c r="I78" s="112">
        <v>341</v>
      </c>
      <c r="J78" s="112">
        <v>206</v>
      </c>
      <c r="K78" s="114">
        <f>((I78-J78)/I78)</f>
        <v>0.39589442815249265</v>
      </c>
      <c r="M78" s="13">
        <v>2</v>
      </c>
      <c r="N78" s="38">
        <v>5.6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72.37</v>
      </c>
      <c r="E79" s="11">
        <v>6.3</v>
      </c>
      <c r="F79" s="23">
        <v>572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532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77.25</v>
      </c>
      <c r="E81" s="11">
        <v>6</v>
      </c>
      <c r="F81" s="23">
        <v>1114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0.55231195397400379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1054</v>
      </c>
      <c r="G82" s="17"/>
      <c r="M82" s="118" t="s">
        <v>44</v>
      </c>
      <c r="N82" s="119"/>
      <c r="O82" s="40">
        <f>(J67-J68)/J67</f>
        <v>0.32841504045692527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0.46066619418851878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2.6281208935611039E-3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91.45</v>
      </c>
      <c r="E85" s="36"/>
      <c r="F85" s="37"/>
      <c r="G85" s="49"/>
      <c r="H85" s="50" t="s">
        <v>22</v>
      </c>
      <c r="I85" s="36">
        <v>326</v>
      </c>
      <c r="J85" s="36">
        <v>285</v>
      </c>
      <c r="K85" s="37">
        <f>I85-J85</f>
        <v>41</v>
      </c>
      <c r="M85" s="129" t="s">
        <v>54</v>
      </c>
      <c r="N85" s="130"/>
      <c r="O85" s="51">
        <f>(J66-J70)/J66</f>
        <v>0.83826976347751969</v>
      </c>
      <c r="P85" s="2"/>
    </row>
    <row r="86" spans="1:16" ht="15.75" thickBot="1" x14ac:dyDescent="0.3">
      <c r="A86" s="2"/>
      <c r="B86" s="44"/>
      <c r="C86" s="48" t="s">
        <v>55</v>
      </c>
      <c r="D86" s="36">
        <v>72.599999999999994</v>
      </c>
      <c r="E86" s="36">
        <v>68.510000000000005</v>
      </c>
      <c r="F86" s="37">
        <v>94.37</v>
      </c>
      <c r="G86" s="52">
        <v>5.4</v>
      </c>
      <c r="H86" s="29" t="s">
        <v>26</v>
      </c>
      <c r="I86" s="38">
        <v>205</v>
      </c>
      <c r="J86" s="38">
        <v>191</v>
      </c>
      <c r="K86" s="37">
        <f>I86-J86</f>
        <v>14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78.150000000000006</v>
      </c>
      <c r="E87" s="36">
        <v>63.97</v>
      </c>
      <c r="F87" s="37">
        <v>81.86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77.849999999999994</v>
      </c>
      <c r="E88" s="36">
        <v>54.64</v>
      </c>
      <c r="F88" s="37">
        <v>70.180000000000007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53.25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480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481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482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483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485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 t="s">
        <v>484</v>
      </c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1579</v>
      </c>
      <c r="G119" s="12"/>
      <c r="H119" s="12"/>
      <c r="I119" s="12"/>
      <c r="J119" s="104">
        <f>AVERAGE(F119:I119)</f>
        <v>1579</v>
      </c>
      <c r="K119" s="105"/>
      <c r="M119" s="8">
        <v>2</v>
      </c>
      <c r="N119" s="102">
        <v>8.6999999999999993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621</v>
      </c>
      <c r="G120" s="12"/>
      <c r="H120" s="12"/>
      <c r="I120" s="12"/>
      <c r="J120" s="104">
        <f t="shared" ref="J120:J125" si="2">AVERAGE(F120:I120)</f>
        <v>621</v>
      </c>
      <c r="K120" s="105"/>
      <c r="M120" s="8">
        <v>3</v>
      </c>
      <c r="N120" s="102">
        <v>7.9</v>
      </c>
      <c r="O120" s="103"/>
      <c r="P120" s="2"/>
    </row>
    <row r="121" spans="1:16" x14ac:dyDescent="0.25">
      <c r="A121" s="2"/>
      <c r="C121" s="9" t="s">
        <v>13</v>
      </c>
      <c r="D121" s="11">
        <v>63.07</v>
      </c>
      <c r="E121" s="11">
        <v>8.1</v>
      </c>
      <c r="F121" s="11">
        <v>1169</v>
      </c>
      <c r="G121" s="11">
        <v>1177</v>
      </c>
      <c r="H121" s="11">
        <v>1189</v>
      </c>
      <c r="I121" s="11">
        <v>1138</v>
      </c>
      <c r="J121" s="104">
        <f t="shared" si="2"/>
        <v>1168.25</v>
      </c>
      <c r="K121" s="105"/>
      <c r="M121" s="8">
        <v>4</v>
      </c>
      <c r="N121" s="102">
        <v>7.2</v>
      </c>
      <c r="O121" s="103"/>
      <c r="P121" s="2"/>
    </row>
    <row r="122" spans="1:16" x14ac:dyDescent="0.25">
      <c r="A122" s="2"/>
      <c r="C122" s="9" t="s">
        <v>14</v>
      </c>
      <c r="D122" s="11">
        <v>62.11</v>
      </c>
      <c r="E122" s="11">
        <v>8</v>
      </c>
      <c r="F122" s="11">
        <v>559</v>
      </c>
      <c r="G122" s="11">
        <v>566</v>
      </c>
      <c r="H122" s="11">
        <v>591</v>
      </c>
      <c r="I122" s="11">
        <v>560</v>
      </c>
      <c r="J122" s="104">
        <f t="shared" si="2"/>
        <v>569</v>
      </c>
      <c r="K122" s="105"/>
      <c r="M122" s="8">
        <v>5</v>
      </c>
      <c r="N122" s="102">
        <v>8.9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319</v>
      </c>
      <c r="G123" s="69">
        <v>330</v>
      </c>
      <c r="H123" s="69">
        <v>344</v>
      </c>
      <c r="I123" s="69">
        <v>323</v>
      </c>
      <c r="J123" s="104">
        <f t="shared" si="2"/>
        <v>329</v>
      </c>
      <c r="K123" s="105"/>
      <c r="M123" s="13">
        <v>6</v>
      </c>
      <c r="N123" s="106">
        <v>7.5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209</v>
      </c>
      <c r="G124" s="69">
        <v>200</v>
      </c>
      <c r="H124" s="69">
        <v>204</v>
      </c>
      <c r="I124" s="69">
        <v>177</v>
      </c>
      <c r="J124" s="104">
        <f t="shared" si="2"/>
        <v>197.5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61.66</v>
      </c>
      <c r="E125" s="16">
        <v>7</v>
      </c>
      <c r="F125" s="16">
        <v>202</v>
      </c>
      <c r="G125" s="16">
        <v>205</v>
      </c>
      <c r="H125" s="16">
        <v>214</v>
      </c>
      <c r="I125" s="16">
        <v>189</v>
      </c>
      <c r="J125" s="108">
        <f t="shared" si="2"/>
        <v>202.5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9.1199999999999992</v>
      </c>
      <c r="E128" s="11">
        <v>10.7</v>
      </c>
      <c r="F128" s="23">
        <v>1261</v>
      </c>
      <c r="G128" s="17"/>
      <c r="H128" s="24" t="s">
        <v>22</v>
      </c>
      <c r="I128" s="120">
        <v>5.15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67.069999999999993</v>
      </c>
      <c r="E129" s="11"/>
      <c r="F129" s="23">
        <v>200</v>
      </c>
      <c r="G129" s="17"/>
      <c r="H129" s="28" t="s">
        <v>26</v>
      </c>
      <c r="I129" s="122">
        <v>4.4800000000000004</v>
      </c>
      <c r="J129" s="122"/>
      <c r="K129" s="123"/>
      <c r="M129" s="29">
        <v>6.9</v>
      </c>
      <c r="N129" s="30">
        <v>59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64.69</v>
      </c>
      <c r="E131" s="11"/>
      <c r="F131" s="23">
        <v>191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71.040000000000006</v>
      </c>
      <c r="E132" s="11"/>
      <c r="F132" s="23">
        <v>179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5.3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74.989999999999995</v>
      </c>
      <c r="E133" s="11"/>
      <c r="F133" s="23">
        <v>1883</v>
      </c>
      <c r="G133" s="17"/>
      <c r="H133" s="110">
        <v>3</v>
      </c>
      <c r="I133" s="112">
        <v>589</v>
      </c>
      <c r="J133" s="112">
        <v>470</v>
      </c>
      <c r="K133" s="114">
        <f>((I133-J133)/I133)</f>
        <v>0.20203735144312393</v>
      </c>
      <c r="M133" s="13">
        <v>2</v>
      </c>
      <c r="N133" s="38">
        <v>5.4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75.55</v>
      </c>
      <c r="E134" s="11">
        <v>6.3</v>
      </c>
      <c r="F134" s="23">
        <v>559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541</v>
      </c>
      <c r="G135" s="17"/>
      <c r="H135" s="110">
        <v>6</v>
      </c>
      <c r="I135" s="112">
        <v>466</v>
      </c>
      <c r="J135" s="112">
        <v>146</v>
      </c>
      <c r="K135" s="114">
        <f>((I135-J135)/I135)</f>
        <v>0.68669527896995708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78.040000000000006</v>
      </c>
      <c r="E136" s="11">
        <v>6</v>
      </c>
      <c r="F136" s="23">
        <v>1049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0.5129467151722662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1002</v>
      </c>
      <c r="G137" s="17"/>
      <c r="M137" s="118" t="s">
        <v>44</v>
      </c>
      <c r="N137" s="119"/>
      <c r="O137" s="40">
        <f>(J122-J123)/J122</f>
        <v>0.421792618629174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0.39969604863221886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-2.5316455696202531E-2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90.96</v>
      </c>
      <c r="E140" s="36"/>
      <c r="F140" s="37"/>
      <c r="G140" s="49"/>
      <c r="H140" s="50" t="s">
        <v>22</v>
      </c>
      <c r="I140" s="36">
        <v>777</v>
      </c>
      <c r="J140" s="36">
        <v>711</v>
      </c>
      <c r="K140" s="37">
        <f>I140-J140</f>
        <v>66</v>
      </c>
      <c r="M140" s="129" t="s">
        <v>54</v>
      </c>
      <c r="N140" s="130"/>
      <c r="O140" s="51">
        <f>(J121-J125)/J121</f>
        <v>0.82666381339610528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72.849999999999994</v>
      </c>
      <c r="E141" s="36">
        <v>68.5</v>
      </c>
      <c r="F141" s="37">
        <v>94.04</v>
      </c>
      <c r="G141" s="52">
        <v>5.4</v>
      </c>
      <c r="H141" s="29" t="s">
        <v>26</v>
      </c>
      <c r="I141" s="38">
        <v>227</v>
      </c>
      <c r="J141" s="38">
        <v>207</v>
      </c>
      <c r="K141" s="37">
        <f>I141-J141</f>
        <v>20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78.349999999999994</v>
      </c>
      <c r="E142" s="36">
        <v>64.45</v>
      </c>
      <c r="F142" s="37">
        <v>82.27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71.650000000000006</v>
      </c>
      <c r="E143" s="36">
        <v>50.69</v>
      </c>
      <c r="F143" s="37">
        <v>70.75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56.77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91.19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486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487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488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489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490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3D5F-FDD5-4814-958F-BADE0DA5B12D}">
  <sheetPr codeName="Sheet41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1255.75</v>
      </c>
    </row>
    <row r="7" spans="1:19" x14ac:dyDescent="0.25">
      <c r="A7" s="2"/>
      <c r="C7" s="9" t="s">
        <v>11</v>
      </c>
      <c r="D7" s="10"/>
      <c r="E7" s="10"/>
      <c r="F7" s="11">
        <v>1544</v>
      </c>
      <c r="G7" s="12"/>
      <c r="H7" s="12"/>
      <c r="I7" s="12"/>
      <c r="J7" s="104">
        <f>AVERAGE(F7:I7)</f>
        <v>1544</v>
      </c>
      <c r="K7" s="105"/>
      <c r="M7" s="8">
        <v>2</v>
      </c>
      <c r="N7" s="102">
        <v>8.6999999999999993</v>
      </c>
      <c r="O7" s="103"/>
      <c r="P7" s="2"/>
      <c r="R7" s="60" t="s">
        <v>22</v>
      </c>
      <c r="S7" s="138">
        <f>AVERAGE(J10,J67,J122)</f>
        <v>580.08333333333337</v>
      </c>
    </row>
    <row r="8" spans="1:19" x14ac:dyDescent="0.25">
      <c r="A8" s="2"/>
      <c r="C8" s="9" t="s">
        <v>12</v>
      </c>
      <c r="D8" s="10"/>
      <c r="E8" s="10"/>
      <c r="F8" s="11">
        <v>655</v>
      </c>
      <c r="G8" s="12"/>
      <c r="H8" s="12"/>
      <c r="I8" s="12"/>
      <c r="J8" s="104">
        <f t="shared" ref="J8:J13" si="0">AVERAGE(F8:I8)</f>
        <v>655</v>
      </c>
      <c r="K8" s="105"/>
      <c r="M8" s="8">
        <v>3</v>
      </c>
      <c r="N8" s="102">
        <v>8</v>
      </c>
      <c r="O8" s="103"/>
      <c r="P8" s="2"/>
      <c r="R8" s="60" t="s">
        <v>26</v>
      </c>
      <c r="S8" s="139">
        <f>AVERAGE(J13,J70,J125)</f>
        <v>193.33333333333334</v>
      </c>
    </row>
    <row r="9" spans="1:19" x14ac:dyDescent="0.25">
      <c r="A9" s="2"/>
      <c r="C9" s="9" t="s">
        <v>13</v>
      </c>
      <c r="D9" s="11">
        <v>54.22</v>
      </c>
      <c r="E9" s="11">
        <v>8.4</v>
      </c>
      <c r="F9" s="11">
        <v>1261</v>
      </c>
      <c r="G9" s="11">
        <v>1335</v>
      </c>
      <c r="H9" s="11">
        <v>1323</v>
      </c>
      <c r="I9" s="11">
        <v>1644</v>
      </c>
      <c r="J9" s="104">
        <f t="shared" si="0"/>
        <v>1390.75</v>
      </c>
      <c r="K9" s="105"/>
      <c r="M9" s="8">
        <v>4</v>
      </c>
      <c r="N9" s="102">
        <v>7.3</v>
      </c>
      <c r="O9" s="103"/>
      <c r="P9" s="2"/>
      <c r="R9" s="140" t="s">
        <v>629</v>
      </c>
      <c r="S9" s="141">
        <f>S6-S8</f>
        <v>1062.4166666666667</v>
      </c>
    </row>
    <row r="10" spans="1:19" x14ac:dyDescent="0.25">
      <c r="A10" s="2"/>
      <c r="C10" s="9" t="s">
        <v>14</v>
      </c>
      <c r="D10" s="11">
        <v>59.06</v>
      </c>
      <c r="E10" s="11">
        <v>7.5</v>
      </c>
      <c r="F10" s="11">
        <v>535</v>
      </c>
      <c r="G10" s="11">
        <v>406</v>
      </c>
      <c r="H10" s="11">
        <v>523</v>
      </c>
      <c r="I10" s="11">
        <v>552</v>
      </c>
      <c r="J10" s="104">
        <f t="shared" si="0"/>
        <v>504</v>
      </c>
      <c r="K10" s="105"/>
      <c r="M10" s="8">
        <v>5</v>
      </c>
      <c r="N10" s="102">
        <v>8.9</v>
      </c>
      <c r="O10" s="103"/>
      <c r="P10" s="2"/>
      <c r="R10" s="140" t="s">
        <v>630</v>
      </c>
      <c r="S10" s="142">
        <f>S7-S8</f>
        <v>386.75</v>
      </c>
    </row>
    <row r="11" spans="1:19" ht="15.75" thickBot="1" x14ac:dyDescent="0.3">
      <c r="A11" s="2"/>
      <c r="C11" s="9" t="s">
        <v>15</v>
      </c>
      <c r="D11" s="11"/>
      <c r="E11" s="11"/>
      <c r="F11" s="11">
        <v>341</v>
      </c>
      <c r="G11" s="69">
        <v>252</v>
      </c>
      <c r="H11" s="69">
        <v>370</v>
      </c>
      <c r="I11" s="69">
        <v>339</v>
      </c>
      <c r="J11" s="104">
        <f t="shared" si="0"/>
        <v>325.5</v>
      </c>
      <c r="K11" s="105"/>
      <c r="M11" s="13">
        <v>6</v>
      </c>
      <c r="N11" s="106">
        <v>7.5</v>
      </c>
      <c r="O11" s="107"/>
      <c r="P11" s="2"/>
      <c r="R11" s="143" t="s">
        <v>631</v>
      </c>
      <c r="S11" s="144">
        <f>S9/S6</f>
        <v>0.84604154223903383</v>
      </c>
    </row>
    <row r="12" spans="1:19" x14ac:dyDescent="0.25">
      <c r="A12" s="2"/>
      <c r="C12" s="9" t="s">
        <v>16</v>
      </c>
      <c r="D12" s="11"/>
      <c r="E12" s="11"/>
      <c r="F12" s="11">
        <v>200</v>
      </c>
      <c r="G12" s="69">
        <v>189</v>
      </c>
      <c r="H12" s="69">
        <v>165</v>
      </c>
      <c r="I12" s="69">
        <v>190</v>
      </c>
      <c r="J12" s="104">
        <f t="shared" si="0"/>
        <v>186</v>
      </c>
      <c r="K12" s="105"/>
      <c r="P12" s="2"/>
      <c r="R12" s="143" t="s">
        <v>632</v>
      </c>
      <c r="S12" s="145">
        <f>S10/S7</f>
        <v>0.66671455250682365</v>
      </c>
    </row>
    <row r="13" spans="1:19" ht="15.75" thickBot="1" x14ac:dyDescent="0.3">
      <c r="A13" s="2"/>
      <c r="C13" s="15" t="s">
        <v>17</v>
      </c>
      <c r="D13" s="16">
        <v>61.67</v>
      </c>
      <c r="E13" s="16">
        <v>7</v>
      </c>
      <c r="F13" s="16">
        <v>174</v>
      </c>
      <c r="G13" s="16">
        <v>186</v>
      </c>
      <c r="H13" s="16">
        <v>163</v>
      </c>
      <c r="I13" s="16">
        <v>178</v>
      </c>
      <c r="J13" s="108">
        <f t="shared" si="0"/>
        <v>175.25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11.34</v>
      </c>
      <c r="E16" s="11">
        <v>11.1</v>
      </c>
      <c r="F16" s="23">
        <v>1154</v>
      </c>
      <c r="G16" s="17"/>
      <c r="H16" s="24" t="s">
        <v>22</v>
      </c>
      <c r="I16" s="120">
        <v>5.12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70.260000000000005</v>
      </c>
      <c r="E17" s="11"/>
      <c r="F17" s="23">
        <v>190</v>
      </c>
      <c r="G17" s="17"/>
      <c r="H17" s="28" t="s">
        <v>26</v>
      </c>
      <c r="I17" s="122">
        <v>4.68</v>
      </c>
      <c r="J17" s="122"/>
      <c r="K17" s="123"/>
      <c r="M17" s="29">
        <v>6.8</v>
      </c>
      <c r="N17" s="30">
        <v>88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66.849999999999994</v>
      </c>
      <c r="E19" s="11"/>
      <c r="F19" s="23">
        <v>187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72.349999999999994</v>
      </c>
      <c r="E20" s="11"/>
      <c r="F20" s="23">
        <v>185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70.760000000000005</v>
      </c>
      <c r="E21" s="11"/>
      <c r="F21" s="23">
        <v>2223</v>
      </c>
      <c r="G21" s="17"/>
      <c r="H21" s="110">
        <v>7</v>
      </c>
      <c r="I21" s="112">
        <v>261</v>
      </c>
      <c r="J21" s="112">
        <v>129</v>
      </c>
      <c r="K21" s="114">
        <f>((I21-J21)/I21)</f>
        <v>0.50574712643678166</v>
      </c>
      <c r="M21" s="13">
        <v>2</v>
      </c>
      <c r="N21" s="38">
        <v>5.6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75.349999999999994</v>
      </c>
      <c r="E22" s="11">
        <v>6.2</v>
      </c>
      <c r="F22" s="23">
        <v>532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511</v>
      </c>
      <c r="G23" s="17"/>
      <c r="H23" s="110"/>
      <c r="I23" s="112"/>
      <c r="J23" s="112"/>
      <c r="K23" s="114" t="e">
        <f>((I23-J23)/I23)</f>
        <v>#DIV/0!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77.180000000000007</v>
      </c>
      <c r="E24" s="11">
        <v>6.1</v>
      </c>
      <c r="F24" s="23">
        <v>1045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0.63760560848463055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1023</v>
      </c>
      <c r="G25" s="17"/>
      <c r="M25" s="118" t="s">
        <v>44</v>
      </c>
      <c r="N25" s="119"/>
      <c r="O25" s="40">
        <f>(J10-J11)/J10</f>
        <v>0.35416666666666669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0.42857142857142855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5.779569892473118E-2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91.33</v>
      </c>
      <c r="E28" s="36"/>
      <c r="F28" s="37"/>
      <c r="G28" s="49"/>
      <c r="H28" s="50" t="s">
        <v>22</v>
      </c>
      <c r="I28" s="36">
        <v>548</v>
      </c>
      <c r="J28" s="36">
        <v>495</v>
      </c>
      <c r="K28" s="37">
        <f>I28-J28</f>
        <v>53</v>
      </c>
      <c r="M28" s="129" t="s">
        <v>54</v>
      </c>
      <c r="N28" s="130"/>
      <c r="O28" s="51">
        <f>(J9-J13)/J9</f>
        <v>0.87398885493438794</v>
      </c>
      <c r="P28" s="2"/>
    </row>
    <row r="29" spans="1:16" ht="15.75" thickBot="1" x14ac:dyDescent="0.3">
      <c r="A29" s="2"/>
      <c r="B29" s="44"/>
      <c r="C29" s="48" t="s">
        <v>55</v>
      </c>
      <c r="D29" s="36">
        <v>72.55</v>
      </c>
      <c r="E29" s="36">
        <v>68.489999999999995</v>
      </c>
      <c r="F29" s="37">
        <v>94.41</v>
      </c>
      <c r="G29" s="52">
        <v>5.2</v>
      </c>
      <c r="H29" s="29" t="s">
        <v>26</v>
      </c>
      <c r="I29" s="38">
        <v>190</v>
      </c>
      <c r="J29" s="38">
        <v>154</v>
      </c>
      <c r="K29" s="37">
        <f>I29-J29</f>
        <v>36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82.4</v>
      </c>
      <c r="E30" s="36">
        <v>62</v>
      </c>
      <c r="F30" s="37">
        <v>75.239999999999995</v>
      </c>
      <c r="P30" s="2"/>
    </row>
    <row r="31" spans="1:16" ht="15" customHeight="1" x14ac:dyDescent="0.25">
      <c r="A31" s="2"/>
      <c r="B31" s="44"/>
      <c r="C31" s="48" t="s">
        <v>57</v>
      </c>
      <c r="D31" s="36">
        <v>80.55</v>
      </c>
      <c r="E31" s="36">
        <v>53.26</v>
      </c>
      <c r="F31" s="37">
        <v>66.12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54.35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91.51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491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492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494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493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495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496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497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 t="s">
        <v>498</v>
      </c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1582</v>
      </c>
      <c r="G64" s="12"/>
      <c r="H64" s="12"/>
      <c r="I64" s="12"/>
      <c r="J64" s="104">
        <f>AVERAGE(F64:I64)</f>
        <v>1582</v>
      </c>
      <c r="K64" s="105"/>
      <c r="M64" s="8">
        <v>2</v>
      </c>
      <c r="N64" s="102">
        <v>8.9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637</v>
      </c>
      <c r="G65" s="12"/>
      <c r="H65" s="12"/>
      <c r="I65" s="12"/>
      <c r="J65" s="104">
        <f t="shared" ref="J65:J70" si="1">AVERAGE(F65:I65)</f>
        <v>637</v>
      </c>
      <c r="K65" s="105"/>
      <c r="M65" s="8">
        <v>3</v>
      </c>
      <c r="N65" s="102">
        <v>7.2</v>
      </c>
      <c r="O65" s="103"/>
      <c r="P65" s="2"/>
    </row>
    <row r="66" spans="1:16" ht="15" customHeight="1" x14ac:dyDescent="0.25">
      <c r="A66" s="2"/>
      <c r="C66" s="9" t="s">
        <v>13</v>
      </c>
      <c r="D66" s="11">
        <v>58.77</v>
      </c>
      <c r="E66" s="11">
        <v>8.4</v>
      </c>
      <c r="F66" s="11">
        <v>1272</v>
      </c>
      <c r="G66" s="11">
        <v>1222</v>
      </c>
      <c r="H66" s="11">
        <v>1253</v>
      </c>
      <c r="I66" s="11">
        <v>1305</v>
      </c>
      <c r="J66" s="104">
        <f t="shared" si="1"/>
        <v>1263</v>
      </c>
      <c r="K66" s="105"/>
      <c r="M66" s="8">
        <v>4</v>
      </c>
      <c r="N66" s="102">
        <v>6.9</v>
      </c>
      <c r="O66" s="103"/>
      <c r="P66" s="2"/>
    </row>
    <row r="67" spans="1:16" ht="15" customHeight="1" x14ac:dyDescent="0.25">
      <c r="A67" s="2"/>
      <c r="C67" s="9" t="s">
        <v>14</v>
      </c>
      <c r="D67" s="11">
        <v>56.56</v>
      </c>
      <c r="E67" s="11">
        <v>7.2</v>
      </c>
      <c r="F67" s="11">
        <v>542</v>
      </c>
      <c r="G67" s="11">
        <v>645</v>
      </c>
      <c r="H67" s="11">
        <v>662</v>
      </c>
      <c r="I67" s="11">
        <v>609</v>
      </c>
      <c r="J67" s="104">
        <f t="shared" si="1"/>
        <v>614.5</v>
      </c>
      <c r="K67" s="105"/>
      <c r="M67" s="8">
        <v>5</v>
      </c>
      <c r="N67" s="102">
        <v>8.3000000000000007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353</v>
      </c>
      <c r="G68" s="69">
        <v>451</v>
      </c>
      <c r="H68" s="69">
        <v>459</v>
      </c>
      <c r="I68" s="69">
        <v>442</v>
      </c>
      <c r="J68" s="104">
        <f t="shared" si="1"/>
        <v>426.25</v>
      </c>
      <c r="K68" s="105"/>
      <c r="M68" s="13">
        <v>6</v>
      </c>
      <c r="N68" s="106">
        <v>7.2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171</v>
      </c>
      <c r="G69" s="69">
        <v>196</v>
      </c>
      <c r="H69" s="69">
        <v>202</v>
      </c>
      <c r="I69" s="69">
        <v>205</v>
      </c>
      <c r="J69" s="104">
        <f t="shared" si="1"/>
        <v>193.5</v>
      </c>
      <c r="K69" s="105"/>
      <c r="P69" s="2"/>
    </row>
    <row r="70" spans="1:16" ht="15.75" thickBot="1" x14ac:dyDescent="0.3">
      <c r="A70" s="2"/>
      <c r="C70" s="15" t="s">
        <v>17</v>
      </c>
      <c r="D70" s="16">
        <v>57.84</v>
      </c>
      <c r="E70" s="16">
        <v>7</v>
      </c>
      <c r="F70" s="16">
        <v>173</v>
      </c>
      <c r="G70" s="16">
        <v>191</v>
      </c>
      <c r="H70" s="16">
        <v>207</v>
      </c>
      <c r="I70" s="16">
        <v>209</v>
      </c>
      <c r="J70" s="108">
        <f t="shared" si="1"/>
        <v>195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9.0399999999999991</v>
      </c>
      <c r="E73" s="11">
        <v>10.199999999999999</v>
      </c>
      <c r="F73" s="23">
        <v>962</v>
      </c>
      <c r="G73" s="17"/>
      <c r="H73" s="24" t="s">
        <v>22</v>
      </c>
      <c r="I73" s="120">
        <v>5.04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66.540000000000006</v>
      </c>
      <c r="E74" s="11"/>
      <c r="F74" s="23">
        <v>192</v>
      </c>
      <c r="G74" s="17"/>
      <c r="H74" s="28" t="s">
        <v>26</v>
      </c>
      <c r="I74" s="122">
        <v>4.76</v>
      </c>
      <c r="J74" s="122"/>
      <c r="K74" s="123"/>
      <c r="M74" s="29">
        <v>6.9</v>
      </c>
      <c r="N74" s="30">
        <v>145</v>
      </c>
      <c r="O74" s="31">
        <v>0.03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69.34</v>
      </c>
      <c r="E76" s="11"/>
      <c r="F76" s="23">
        <v>188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73.34</v>
      </c>
      <c r="E77" s="11"/>
      <c r="F77" s="23">
        <v>182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75.959999999999994</v>
      </c>
      <c r="E78" s="11"/>
      <c r="F78" s="23">
        <v>1423</v>
      </c>
      <c r="G78" s="17"/>
      <c r="H78" s="110">
        <v>4</v>
      </c>
      <c r="I78" s="112">
        <v>532</v>
      </c>
      <c r="J78" s="112">
        <v>354</v>
      </c>
      <c r="K78" s="114">
        <f>((I78-J78)/I78)</f>
        <v>0.33458646616541354</v>
      </c>
      <c r="M78" s="13">
        <v>2</v>
      </c>
      <c r="N78" s="38">
        <v>5.8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75.22</v>
      </c>
      <c r="E79" s="11">
        <v>6.7</v>
      </c>
      <c r="F79" s="23">
        <v>673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629</v>
      </c>
      <c r="G80" s="17"/>
      <c r="H80" s="110">
        <v>8</v>
      </c>
      <c r="I80" s="112">
        <v>346</v>
      </c>
      <c r="J80" s="112">
        <v>177</v>
      </c>
      <c r="K80" s="114">
        <f>((I80-J80)/I80)</f>
        <v>0.48843930635838151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76.52</v>
      </c>
      <c r="E81" s="11">
        <v>6.2</v>
      </c>
      <c r="F81" s="23">
        <v>1170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0.51346001583531276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1098</v>
      </c>
      <c r="G82" s="17"/>
      <c r="M82" s="118" t="s">
        <v>44</v>
      </c>
      <c r="N82" s="119"/>
      <c r="O82" s="40">
        <f>(J67-J68)/J67</f>
        <v>0.30634662327095197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0.54604105571847505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-7.7519379844961239E-3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91.5</v>
      </c>
      <c r="E85" s="36"/>
      <c r="F85" s="37"/>
      <c r="G85" s="49"/>
      <c r="H85" s="50" t="s">
        <v>22</v>
      </c>
      <c r="I85" s="36">
        <v>319</v>
      </c>
      <c r="J85" s="36">
        <v>272</v>
      </c>
      <c r="K85" s="37">
        <f>I85-J85</f>
        <v>47</v>
      </c>
      <c r="M85" s="129" t="s">
        <v>54</v>
      </c>
      <c r="N85" s="130"/>
      <c r="O85" s="51">
        <f>(J66-J70)/J66</f>
        <v>0.84560570071258911</v>
      </c>
      <c r="P85" s="2"/>
    </row>
    <row r="86" spans="1:16" ht="15.75" thickBot="1" x14ac:dyDescent="0.3">
      <c r="A86" s="2"/>
      <c r="B86" s="44"/>
      <c r="C86" s="48" t="s">
        <v>55</v>
      </c>
      <c r="D86" s="36">
        <v>72.45</v>
      </c>
      <c r="E86" s="36">
        <v>68.13</v>
      </c>
      <c r="F86" s="37">
        <v>94.04</v>
      </c>
      <c r="G86" s="52">
        <v>5.3</v>
      </c>
      <c r="H86" s="29" t="s">
        <v>26</v>
      </c>
      <c r="I86" s="38">
        <v>195</v>
      </c>
      <c r="J86" s="38">
        <v>180</v>
      </c>
      <c r="K86" s="37">
        <f>I86-J86</f>
        <v>15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77.849999999999994</v>
      </c>
      <c r="E87" s="36">
        <v>63.08</v>
      </c>
      <c r="F87" s="37">
        <v>81.03</v>
      </c>
      <c r="P87" s="2"/>
    </row>
    <row r="88" spans="1:16" ht="15" customHeight="1" x14ac:dyDescent="0.25">
      <c r="A88" s="2"/>
      <c r="B88" s="44"/>
      <c r="C88" s="48" t="s">
        <v>57</v>
      </c>
      <c r="D88" s="36">
        <v>77.25</v>
      </c>
      <c r="E88" s="36">
        <v>53.4</v>
      </c>
      <c r="F88" s="37">
        <v>69.12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53.2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499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500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501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503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502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 t="s">
        <v>504</v>
      </c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74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1544</v>
      </c>
      <c r="G119" s="12"/>
      <c r="H119" s="12"/>
      <c r="I119" s="12"/>
      <c r="J119" s="104">
        <f>AVERAGE(F119:I119)</f>
        <v>1544</v>
      </c>
      <c r="K119" s="105"/>
      <c r="M119" s="8">
        <v>2</v>
      </c>
      <c r="N119" s="102">
        <v>8.8000000000000007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618</v>
      </c>
      <c r="G120" s="12"/>
      <c r="H120" s="12"/>
      <c r="I120" s="12"/>
      <c r="J120" s="104">
        <f t="shared" ref="J120:J125" si="2">AVERAGE(F120:I120)</f>
        <v>618</v>
      </c>
      <c r="K120" s="105"/>
      <c r="M120" s="8">
        <v>3</v>
      </c>
      <c r="N120" s="102">
        <v>7.8</v>
      </c>
      <c r="O120" s="103"/>
      <c r="P120" s="2"/>
    </row>
    <row r="121" spans="1:16" x14ac:dyDescent="0.25">
      <c r="A121" s="2"/>
      <c r="C121" s="9" t="s">
        <v>13</v>
      </c>
      <c r="D121" s="11">
        <v>63.71</v>
      </c>
      <c r="E121" s="11">
        <v>8.4</v>
      </c>
      <c r="F121" s="11">
        <v>1107</v>
      </c>
      <c r="G121" s="11">
        <v>1119</v>
      </c>
      <c r="H121" s="11">
        <v>1126</v>
      </c>
      <c r="I121" s="11">
        <v>1102</v>
      </c>
      <c r="J121" s="104">
        <f t="shared" si="2"/>
        <v>1113.5</v>
      </c>
      <c r="K121" s="105"/>
      <c r="M121" s="8">
        <v>4</v>
      </c>
      <c r="N121" s="102">
        <v>7</v>
      </c>
      <c r="O121" s="103"/>
      <c r="P121" s="2"/>
    </row>
    <row r="122" spans="1:16" x14ac:dyDescent="0.25">
      <c r="A122" s="2"/>
      <c r="C122" s="9" t="s">
        <v>14</v>
      </c>
      <c r="D122" s="11">
        <v>61.72</v>
      </c>
      <c r="E122" s="11">
        <v>7.1</v>
      </c>
      <c r="F122" s="11">
        <v>639</v>
      </c>
      <c r="G122" s="11">
        <v>644</v>
      </c>
      <c r="H122" s="11">
        <v>638</v>
      </c>
      <c r="I122" s="11">
        <v>566</v>
      </c>
      <c r="J122" s="104">
        <f t="shared" si="2"/>
        <v>621.75</v>
      </c>
      <c r="K122" s="105"/>
      <c r="M122" s="8">
        <v>5</v>
      </c>
      <c r="N122" s="102">
        <v>8.6999999999999993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404</v>
      </c>
      <c r="G123" s="69">
        <v>411</v>
      </c>
      <c r="H123" s="69">
        <v>400</v>
      </c>
      <c r="I123" s="69">
        <v>389</v>
      </c>
      <c r="J123" s="104">
        <f t="shared" si="2"/>
        <v>401</v>
      </c>
      <c r="K123" s="105"/>
      <c r="M123" s="13">
        <v>6</v>
      </c>
      <c r="N123" s="106">
        <v>7.5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208</v>
      </c>
      <c r="G124" s="69">
        <v>209</v>
      </c>
      <c r="H124" s="69">
        <v>219</v>
      </c>
      <c r="I124" s="69">
        <v>177</v>
      </c>
      <c r="J124" s="104">
        <f t="shared" si="2"/>
        <v>203.25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60.64</v>
      </c>
      <c r="E125" s="16">
        <v>7</v>
      </c>
      <c r="F125" s="16">
        <v>219</v>
      </c>
      <c r="G125" s="16">
        <v>222</v>
      </c>
      <c r="H125" s="16">
        <v>210</v>
      </c>
      <c r="I125" s="16">
        <v>188</v>
      </c>
      <c r="J125" s="108">
        <f t="shared" si="2"/>
        <v>209.75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12.41</v>
      </c>
      <c r="E128" s="11">
        <v>10.199999999999999</v>
      </c>
      <c r="F128" s="23">
        <v>1179</v>
      </c>
      <c r="G128" s="17"/>
      <c r="H128" s="24" t="s">
        <v>22</v>
      </c>
      <c r="I128" s="120">
        <v>5.27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66.61</v>
      </c>
      <c r="E129" s="11"/>
      <c r="F129" s="23">
        <v>212</v>
      </c>
      <c r="G129" s="17"/>
      <c r="H129" s="28" t="s">
        <v>26</v>
      </c>
      <c r="I129" s="122">
        <v>4.82</v>
      </c>
      <c r="J129" s="122"/>
      <c r="K129" s="123"/>
      <c r="M129" s="29">
        <v>6.8</v>
      </c>
      <c r="N129" s="30">
        <v>51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63.01</v>
      </c>
      <c r="E131" s="11"/>
      <c r="F131" s="23">
        <v>207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71.22</v>
      </c>
      <c r="E132" s="11"/>
      <c r="F132" s="23">
        <v>198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5.2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75.03</v>
      </c>
      <c r="E133" s="11"/>
      <c r="F133" s="23">
        <v>1607</v>
      </c>
      <c r="G133" s="17"/>
      <c r="H133" s="110">
        <v>13</v>
      </c>
      <c r="I133" s="112">
        <v>377</v>
      </c>
      <c r="J133" s="112">
        <v>188</v>
      </c>
      <c r="K133" s="114">
        <f>((I133-J133)/I133)</f>
        <v>0.50132625994694957</v>
      </c>
      <c r="M133" s="13">
        <v>2</v>
      </c>
      <c r="N133" s="38">
        <v>5.3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76.63</v>
      </c>
      <c r="E134" s="11">
        <v>6.2</v>
      </c>
      <c r="F134" s="23">
        <v>469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444</v>
      </c>
      <c r="G135" s="17"/>
      <c r="H135" s="110"/>
      <c r="I135" s="112"/>
      <c r="J135" s="112"/>
      <c r="K135" s="114" t="e">
        <f>((I135-J135)/I135)</f>
        <v>#DIV/0!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79.13</v>
      </c>
      <c r="E136" s="11">
        <v>6</v>
      </c>
      <c r="F136" s="23">
        <v>1108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0.44162550516389765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1066</v>
      </c>
      <c r="G137" s="17"/>
      <c r="M137" s="118" t="s">
        <v>44</v>
      </c>
      <c r="N137" s="119"/>
      <c r="O137" s="40">
        <f>(J122-J123)/J122</f>
        <v>0.35504624045034178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0.493142144638404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-3.1980319803198029E-2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91.02</v>
      </c>
      <c r="E140" s="36"/>
      <c r="F140" s="37"/>
      <c r="G140" s="49"/>
      <c r="H140" s="50" t="s">
        <v>22</v>
      </c>
      <c r="I140" s="36">
        <v>811</v>
      </c>
      <c r="J140" s="36">
        <v>736</v>
      </c>
      <c r="K140" s="37">
        <f>I140-J140</f>
        <v>75</v>
      </c>
      <c r="M140" s="129" t="s">
        <v>54</v>
      </c>
      <c r="N140" s="130"/>
      <c r="O140" s="51">
        <f>(J121-J125)/J121</f>
        <v>0.8116299955096542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72.75</v>
      </c>
      <c r="E141" s="36">
        <v>67.790000000000006</v>
      </c>
      <c r="F141" s="37">
        <v>93.19</v>
      </c>
      <c r="G141" s="52">
        <v>5.3</v>
      </c>
      <c r="H141" s="29" t="s">
        <v>26</v>
      </c>
      <c r="I141" s="38">
        <v>233</v>
      </c>
      <c r="J141" s="38">
        <v>218</v>
      </c>
      <c r="K141" s="37">
        <f>I141-J141</f>
        <v>15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80.150000000000006</v>
      </c>
      <c r="E142" s="36">
        <v>65.73</v>
      </c>
      <c r="F142" s="37">
        <v>82.01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75.05</v>
      </c>
      <c r="E143" s="36">
        <v>52.36</v>
      </c>
      <c r="F143" s="37">
        <v>69.77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56.01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90.88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505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506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507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508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509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9E96-EDF5-4944-93FC-5DC8D353FC1D}">
  <sheetPr codeName="Sheet42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1428.8333333333333</v>
      </c>
    </row>
    <row r="7" spans="1:19" x14ac:dyDescent="0.25">
      <c r="A7" s="2"/>
      <c r="C7" s="9" t="s">
        <v>11</v>
      </c>
      <c r="D7" s="10"/>
      <c r="E7" s="10"/>
      <c r="F7" s="11">
        <v>1564</v>
      </c>
      <c r="G7" s="12"/>
      <c r="H7" s="12"/>
      <c r="I7" s="12"/>
      <c r="J7" s="104">
        <f>AVERAGE(F7:I7)</f>
        <v>1564</v>
      </c>
      <c r="K7" s="105"/>
      <c r="M7" s="8">
        <v>2</v>
      </c>
      <c r="N7" s="102">
        <v>8.9</v>
      </c>
      <c r="O7" s="103"/>
      <c r="P7" s="2"/>
      <c r="R7" s="60" t="s">
        <v>22</v>
      </c>
      <c r="S7" s="138">
        <f>AVERAGE(J10,J67,J122)</f>
        <v>707.41666666666663</v>
      </c>
    </row>
    <row r="8" spans="1:19" x14ac:dyDescent="0.25">
      <c r="A8" s="2"/>
      <c r="C8" s="9" t="s">
        <v>12</v>
      </c>
      <c r="D8" s="10"/>
      <c r="E8" s="10"/>
      <c r="F8" s="11">
        <v>644</v>
      </c>
      <c r="G8" s="12"/>
      <c r="H8" s="12"/>
      <c r="I8" s="12"/>
      <c r="J8" s="104">
        <f t="shared" ref="J8:J13" si="0">AVERAGE(F8:I8)</f>
        <v>644</v>
      </c>
      <c r="K8" s="105"/>
      <c r="M8" s="8">
        <v>3</v>
      </c>
      <c r="N8" s="102">
        <v>7.8</v>
      </c>
      <c r="O8" s="103"/>
      <c r="P8" s="2"/>
      <c r="R8" s="60" t="s">
        <v>26</v>
      </c>
      <c r="S8" s="139">
        <f>AVERAGE(J13,J70,J125)</f>
        <v>224.41666666666666</v>
      </c>
    </row>
    <row r="9" spans="1:19" x14ac:dyDescent="0.25">
      <c r="A9" s="2"/>
      <c r="C9" s="9" t="s">
        <v>13</v>
      </c>
      <c r="D9" s="11">
        <v>52.74</v>
      </c>
      <c r="E9" s="11">
        <v>8.4</v>
      </c>
      <c r="F9" s="11">
        <v>1644</v>
      </c>
      <c r="G9" s="11">
        <v>1502</v>
      </c>
      <c r="H9" s="11">
        <v>1397</v>
      </c>
      <c r="I9" s="11">
        <v>1488</v>
      </c>
      <c r="J9" s="104">
        <f t="shared" si="0"/>
        <v>1507.75</v>
      </c>
      <c r="K9" s="105"/>
      <c r="M9" s="8">
        <v>4</v>
      </c>
      <c r="N9" s="102">
        <v>7.1</v>
      </c>
      <c r="O9" s="103"/>
      <c r="P9" s="2"/>
      <c r="R9" s="140" t="s">
        <v>629</v>
      </c>
      <c r="S9" s="141">
        <f>S6-S8</f>
        <v>1204.4166666666665</v>
      </c>
    </row>
    <row r="10" spans="1:19" x14ac:dyDescent="0.25">
      <c r="A10" s="2"/>
      <c r="C10" s="9" t="s">
        <v>14</v>
      </c>
      <c r="D10" s="11">
        <v>60.23</v>
      </c>
      <c r="E10" s="11">
        <v>7.2</v>
      </c>
      <c r="F10" s="11">
        <v>533</v>
      </c>
      <c r="G10" s="11">
        <v>566</v>
      </c>
      <c r="H10" s="11">
        <v>627</v>
      </c>
      <c r="I10" s="11">
        <v>647</v>
      </c>
      <c r="J10" s="104">
        <f t="shared" si="0"/>
        <v>593.25</v>
      </c>
      <c r="K10" s="105"/>
      <c r="M10" s="8">
        <v>5</v>
      </c>
      <c r="N10" s="102">
        <v>8.6999999999999993</v>
      </c>
      <c r="O10" s="103"/>
      <c r="P10" s="2"/>
      <c r="R10" s="140" t="s">
        <v>630</v>
      </c>
      <c r="S10" s="142">
        <f>S7-S8</f>
        <v>483</v>
      </c>
    </row>
    <row r="11" spans="1:19" ht="15.75" thickBot="1" x14ac:dyDescent="0.3">
      <c r="A11" s="2"/>
      <c r="C11" s="9" t="s">
        <v>15</v>
      </c>
      <c r="D11" s="11"/>
      <c r="E11" s="11"/>
      <c r="F11" s="11">
        <v>302</v>
      </c>
      <c r="G11" s="69">
        <v>300</v>
      </c>
      <c r="H11" s="69">
        <v>252</v>
      </c>
      <c r="I11" s="69">
        <v>341</v>
      </c>
      <c r="J11" s="104">
        <f t="shared" si="0"/>
        <v>298.75</v>
      </c>
      <c r="K11" s="105"/>
      <c r="M11" s="13">
        <v>6</v>
      </c>
      <c r="N11" s="106">
        <v>7.5</v>
      </c>
      <c r="O11" s="107"/>
      <c r="P11" s="2"/>
      <c r="R11" s="143" t="s">
        <v>631</v>
      </c>
      <c r="S11" s="144">
        <f>S9/S6</f>
        <v>0.84293712819316458</v>
      </c>
    </row>
    <row r="12" spans="1:19" x14ac:dyDescent="0.25">
      <c r="A12" s="2"/>
      <c r="C12" s="9" t="s">
        <v>16</v>
      </c>
      <c r="D12" s="11"/>
      <c r="E12" s="11"/>
      <c r="F12" s="11">
        <v>177</v>
      </c>
      <c r="G12" s="69">
        <v>178</v>
      </c>
      <c r="H12" s="69">
        <v>182</v>
      </c>
      <c r="I12" s="69">
        <v>187</v>
      </c>
      <c r="J12" s="104">
        <f t="shared" si="0"/>
        <v>181</v>
      </c>
      <c r="K12" s="105"/>
      <c r="P12" s="2"/>
      <c r="R12" s="143" t="s">
        <v>632</v>
      </c>
      <c r="S12" s="145">
        <f>S10/S7</f>
        <v>0.68276593238308403</v>
      </c>
    </row>
    <row r="13" spans="1:19" ht="15.75" thickBot="1" x14ac:dyDescent="0.3">
      <c r="A13" s="2"/>
      <c r="C13" s="15" t="s">
        <v>17</v>
      </c>
      <c r="D13" s="16">
        <v>60.01</v>
      </c>
      <c r="E13" s="16">
        <v>7.2</v>
      </c>
      <c r="F13" s="16">
        <v>176</v>
      </c>
      <c r="G13" s="16">
        <v>164</v>
      </c>
      <c r="H13" s="16">
        <v>169</v>
      </c>
      <c r="I13" s="16">
        <v>178</v>
      </c>
      <c r="J13" s="108">
        <f t="shared" si="0"/>
        <v>171.75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15.34</v>
      </c>
      <c r="E16" s="11">
        <v>10</v>
      </c>
      <c r="F16" s="23">
        <v>1235</v>
      </c>
      <c r="G16" s="17"/>
      <c r="H16" s="24" t="s">
        <v>22</v>
      </c>
      <c r="I16" s="120">
        <v>5.16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66.47</v>
      </c>
      <c r="E17" s="11"/>
      <c r="F17" s="23">
        <v>188</v>
      </c>
      <c r="G17" s="17"/>
      <c r="H17" s="28" t="s">
        <v>26</v>
      </c>
      <c r="I17" s="122">
        <v>4.84</v>
      </c>
      <c r="J17" s="122"/>
      <c r="K17" s="123"/>
      <c r="M17" s="29">
        <v>6.7</v>
      </c>
      <c r="N17" s="30">
        <v>75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66.319999999999993</v>
      </c>
      <c r="E19" s="11"/>
      <c r="F19" s="23">
        <v>185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72.31</v>
      </c>
      <c r="E20" s="11"/>
      <c r="F20" s="23">
        <v>181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78.599999999999994</v>
      </c>
      <c r="E21" s="11"/>
      <c r="F21" s="23">
        <v>1575</v>
      </c>
      <c r="G21" s="17"/>
      <c r="H21" s="110">
        <v>14</v>
      </c>
      <c r="I21" s="112">
        <v>353</v>
      </c>
      <c r="J21" s="112">
        <v>132</v>
      </c>
      <c r="K21" s="114">
        <f>((I21-J21)/I21)</f>
        <v>0.62606232294617559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75.849999999999994</v>
      </c>
      <c r="E22" s="11">
        <v>6.3</v>
      </c>
      <c r="F22" s="23">
        <v>432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409</v>
      </c>
      <c r="G23" s="17"/>
      <c r="H23" s="110"/>
      <c r="I23" s="112"/>
      <c r="J23" s="112"/>
      <c r="K23" s="114" t="e">
        <f>((I23-J23)/I23)</f>
        <v>#DIV/0!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78.42</v>
      </c>
      <c r="E24" s="11">
        <v>6.1</v>
      </c>
      <c r="F24" s="23">
        <v>1055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0.60653291328137959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1025</v>
      </c>
      <c r="G25" s="17"/>
      <c r="M25" s="118" t="s">
        <v>44</v>
      </c>
      <c r="N25" s="119"/>
      <c r="O25" s="40">
        <f>(J10-J11)/J10</f>
        <v>0.49641803624104508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0.39414225941422593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5.1104972375690609E-2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91.44</v>
      </c>
      <c r="E28" s="36"/>
      <c r="F28" s="37"/>
      <c r="G28" s="49"/>
      <c r="H28" s="50" t="s">
        <v>22</v>
      </c>
      <c r="I28" s="36">
        <v>541</v>
      </c>
      <c r="J28" s="36">
        <v>492</v>
      </c>
      <c r="K28" s="37">
        <f>I28-J28</f>
        <v>49</v>
      </c>
      <c r="M28" s="129" t="s">
        <v>54</v>
      </c>
      <c r="N28" s="130"/>
      <c r="O28" s="51">
        <f>(J9-J13)/J9</f>
        <v>0.88608854253026037</v>
      </c>
      <c r="P28" s="2"/>
    </row>
    <row r="29" spans="1:16" ht="15.75" thickBot="1" x14ac:dyDescent="0.3">
      <c r="A29" s="2"/>
      <c r="B29" s="44"/>
      <c r="C29" s="48" t="s">
        <v>55</v>
      </c>
      <c r="D29" s="36">
        <v>72.45</v>
      </c>
      <c r="E29" s="36">
        <v>68.680000000000007</v>
      </c>
      <c r="F29" s="37">
        <v>94.25</v>
      </c>
      <c r="G29" s="52">
        <v>5.0999999999999996</v>
      </c>
      <c r="H29" s="29" t="s">
        <v>26</v>
      </c>
      <c r="I29" s="38">
        <v>188</v>
      </c>
      <c r="J29" s="38">
        <v>155</v>
      </c>
      <c r="K29" s="37">
        <f>I29-J29</f>
        <v>33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81.7</v>
      </c>
      <c r="E30" s="36">
        <v>66.67</v>
      </c>
      <c r="F30" s="37">
        <v>81.61</v>
      </c>
      <c r="P30" s="2"/>
    </row>
    <row r="31" spans="1:16" ht="15" customHeight="1" x14ac:dyDescent="0.25">
      <c r="A31" s="2"/>
      <c r="B31" s="44"/>
      <c r="C31" s="48" t="s">
        <v>57</v>
      </c>
      <c r="D31" s="36">
        <v>79.75</v>
      </c>
      <c r="E31" s="36">
        <v>52.67</v>
      </c>
      <c r="F31" s="37">
        <v>66.05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54.11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91.22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510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511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512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513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514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1519</v>
      </c>
      <c r="G64" s="12"/>
      <c r="H64" s="12"/>
      <c r="I64" s="12"/>
      <c r="J64" s="104">
        <f>AVERAGE(F64:I64)</f>
        <v>1519</v>
      </c>
      <c r="K64" s="105"/>
      <c r="M64" s="8">
        <v>2</v>
      </c>
      <c r="N64" s="102">
        <v>8.8000000000000007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614</v>
      </c>
      <c r="G65" s="12"/>
      <c r="H65" s="12"/>
      <c r="I65" s="12"/>
      <c r="J65" s="104">
        <f t="shared" ref="J65:J70" si="1">AVERAGE(F65:I65)</f>
        <v>614</v>
      </c>
      <c r="K65" s="105"/>
      <c r="M65" s="8">
        <v>3</v>
      </c>
      <c r="N65" s="102">
        <v>7.6</v>
      </c>
      <c r="O65" s="103"/>
      <c r="P65" s="2"/>
    </row>
    <row r="66" spans="1:16" ht="15" customHeight="1" x14ac:dyDescent="0.25">
      <c r="A66" s="2"/>
      <c r="C66" s="9" t="s">
        <v>13</v>
      </c>
      <c r="D66" s="11">
        <v>61.01</v>
      </c>
      <c r="E66" s="11">
        <v>8.1</v>
      </c>
      <c r="F66" s="11">
        <v>1439</v>
      </c>
      <c r="G66" s="11">
        <v>1445</v>
      </c>
      <c r="H66" s="11">
        <v>1409</v>
      </c>
      <c r="I66" s="11">
        <v>1474</v>
      </c>
      <c r="J66" s="104">
        <f t="shared" si="1"/>
        <v>1441.75</v>
      </c>
      <c r="K66" s="105"/>
      <c r="M66" s="8">
        <v>4</v>
      </c>
      <c r="N66" s="102">
        <v>7.1</v>
      </c>
      <c r="O66" s="103"/>
      <c r="P66" s="2"/>
    </row>
    <row r="67" spans="1:16" ht="15" customHeight="1" x14ac:dyDescent="0.25">
      <c r="A67" s="2"/>
      <c r="C67" s="9" t="s">
        <v>14</v>
      </c>
      <c r="D67" s="11">
        <v>58.77</v>
      </c>
      <c r="E67" s="11">
        <v>7</v>
      </c>
      <c r="F67" s="11">
        <v>709</v>
      </c>
      <c r="G67" s="11">
        <v>711</v>
      </c>
      <c r="H67" s="11">
        <v>744</v>
      </c>
      <c r="I67" s="11">
        <v>848</v>
      </c>
      <c r="J67" s="104">
        <f t="shared" si="1"/>
        <v>753</v>
      </c>
      <c r="K67" s="105"/>
      <c r="M67" s="8">
        <v>5</v>
      </c>
      <c r="N67" s="102">
        <v>8.9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411</v>
      </c>
      <c r="G68" s="69">
        <v>419</v>
      </c>
      <c r="H68" s="69">
        <v>446</v>
      </c>
      <c r="I68" s="69">
        <v>465</v>
      </c>
      <c r="J68" s="104">
        <f t="shared" si="1"/>
        <v>435.25</v>
      </c>
      <c r="K68" s="105"/>
      <c r="M68" s="13">
        <v>6</v>
      </c>
      <c r="N68" s="106">
        <v>7.3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188</v>
      </c>
      <c r="G69" s="69">
        <v>191</v>
      </c>
      <c r="H69" s="69">
        <v>199</v>
      </c>
      <c r="I69" s="69">
        <v>233</v>
      </c>
      <c r="J69" s="104">
        <f t="shared" si="1"/>
        <v>202.75</v>
      </c>
      <c r="K69" s="105"/>
      <c r="P69" s="2"/>
    </row>
    <row r="70" spans="1:16" ht="15.75" thickBot="1" x14ac:dyDescent="0.3">
      <c r="A70" s="2"/>
      <c r="C70" s="15" t="s">
        <v>17</v>
      </c>
      <c r="D70" s="16">
        <v>58.29</v>
      </c>
      <c r="E70" s="16">
        <v>6.8</v>
      </c>
      <c r="F70" s="16">
        <v>180</v>
      </c>
      <c r="G70" s="16">
        <v>184</v>
      </c>
      <c r="H70" s="16">
        <v>209</v>
      </c>
      <c r="I70" s="16">
        <v>239</v>
      </c>
      <c r="J70" s="108">
        <f t="shared" si="1"/>
        <v>203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12.88</v>
      </c>
      <c r="E73" s="11">
        <v>10.5</v>
      </c>
      <c r="F73" s="23">
        <v>1188</v>
      </c>
      <c r="G73" s="17"/>
      <c r="H73" s="24" t="s">
        <v>22</v>
      </c>
      <c r="I73" s="120">
        <v>5.49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66.06</v>
      </c>
      <c r="E74" s="11"/>
      <c r="F74" s="23">
        <v>183</v>
      </c>
      <c r="G74" s="17"/>
      <c r="H74" s="28" t="s">
        <v>26</v>
      </c>
      <c r="I74" s="122">
        <v>4.71</v>
      </c>
      <c r="J74" s="122"/>
      <c r="K74" s="123"/>
      <c r="M74" s="29">
        <v>6.8</v>
      </c>
      <c r="N74" s="30">
        <v>55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62.98</v>
      </c>
      <c r="E76" s="11"/>
      <c r="F76" s="23">
        <v>162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69.97</v>
      </c>
      <c r="E77" s="11"/>
      <c r="F77" s="23">
        <v>177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5.3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74.489999999999995</v>
      </c>
      <c r="E78" s="11"/>
      <c r="F78" s="23">
        <v>1709</v>
      </c>
      <c r="G78" s="17"/>
      <c r="H78" s="110">
        <v>12</v>
      </c>
      <c r="I78" s="112">
        <v>455</v>
      </c>
      <c r="J78" s="112">
        <v>108</v>
      </c>
      <c r="K78" s="114">
        <f>((I78-J78)/I78)</f>
        <v>0.76263736263736259</v>
      </c>
      <c r="M78" s="13">
        <v>2</v>
      </c>
      <c r="N78" s="38">
        <v>5.0999999999999996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73.91</v>
      </c>
      <c r="E79" s="11">
        <v>6.2</v>
      </c>
      <c r="F79" s="23">
        <v>488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470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76.61</v>
      </c>
      <c r="E81" s="11">
        <v>6</v>
      </c>
      <c r="F81" s="23">
        <v>1129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0.47771805097971215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1092</v>
      </c>
      <c r="G82" s="17"/>
      <c r="M82" s="118" t="s">
        <v>44</v>
      </c>
      <c r="N82" s="119"/>
      <c r="O82" s="40">
        <f>(J67-J68)/J67</f>
        <v>0.42197875166002657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0.53417576105686382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-1.2330456226880395E-3</v>
      </c>
      <c r="P84" s="2"/>
    </row>
    <row r="85" spans="1:16" ht="15.75" thickBot="1" x14ac:dyDescent="0.3">
      <c r="A85" s="2"/>
      <c r="B85" s="44"/>
      <c r="C85" s="48" t="s">
        <v>53</v>
      </c>
      <c r="D85" s="36">
        <v>90.96</v>
      </c>
      <c r="E85" s="36"/>
      <c r="F85" s="37"/>
      <c r="G85" s="49"/>
      <c r="H85" s="50" t="s">
        <v>22</v>
      </c>
      <c r="I85" s="36">
        <v>823</v>
      </c>
      <c r="J85" s="36">
        <v>739</v>
      </c>
      <c r="K85" s="37">
        <f>I85-J85</f>
        <v>84</v>
      </c>
      <c r="M85" s="129" t="s">
        <v>54</v>
      </c>
      <c r="N85" s="130"/>
      <c r="O85" s="51">
        <f>(J66-J70)/J66</f>
        <v>0.85919889023755858</v>
      </c>
      <c r="P85" s="2"/>
    </row>
    <row r="86" spans="1:16" ht="15.75" thickBot="1" x14ac:dyDescent="0.3">
      <c r="A86" s="2"/>
      <c r="B86" s="44"/>
      <c r="C86" s="48" t="s">
        <v>55</v>
      </c>
      <c r="D86" s="36">
        <v>73.25</v>
      </c>
      <c r="E86" s="36">
        <v>68.39</v>
      </c>
      <c r="F86" s="37">
        <v>93.37</v>
      </c>
      <c r="G86" s="52">
        <v>5.2</v>
      </c>
      <c r="H86" s="29" t="s">
        <v>26</v>
      </c>
      <c r="I86" s="38">
        <v>209</v>
      </c>
      <c r="J86" s="38">
        <v>190</v>
      </c>
      <c r="K86" s="37">
        <f>I86-J86</f>
        <v>19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80.099999999999994</v>
      </c>
      <c r="E87" s="36">
        <v>65.75</v>
      </c>
      <c r="F87" s="37">
        <v>82.09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75.05</v>
      </c>
      <c r="E88" s="36">
        <v>51.01</v>
      </c>
      <c r="F88" s="37">
        <v>67.98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56.63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91.03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515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516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517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518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519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1596</v>
      </c>
      <c r="G119" s="12"/>
      <c r="H119" s="12"/>
      <c r="I119" s="12"/>
      <c r="J119" s="104">
        <f>AVERAGE(F119:I119)</f>
        <v>1596</v>
      </c>
      <c r="K119" s="105"/>
      <c r="M119" s="8">
        <v>2</v>
      </c>
      <c r="N119" s="102">
        <v>8.6999999999999993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636</v>
      </c>
      <c r="G120" s="12"/>
      <c r="H120" s="12"/>
      <c r="I120" s="12"/>
      <c r="J120" s="104">
        <f t="shared" ref="J120:J125" si="2">AVERAGE(F120:I120)</f>
        <v>636</v>
      </c>
      <c r="K120" s="105"/>
      <c r="M120" s="8">
        <v>3</v>
      </c>
      <c r="N120" s="102">
        <v>7.4</v>
      </c>
      <c r="O120" s="103"/>
      <c r="P120" s="2"/>
    </row>
    <row r="121" spans="1:16" x14ac:dyDescent="0.25">
      <c r="A121" s="2"/>
      <c r="C121" s="9" t="s">
        <v>13</v>
      </c>
      <c r="D121" s="11">
        <v>59.23</v>
      </c>
      <c r="E121" s="11">
        <v>8</v>
      </c>
      <c r="F121" s="11">
        <v>1513</v>
      </c>
      <c r="G121" s="11">
        <v>1311</v>
      </c>
      <c r="H121" s="11">
        <v>1266</v>
      </c>
      <c r="I121" s="11">
        <v>1258</v>
      </c>
      <c r="J121" s="104">
        <f t="shared" si="2"/>
        <v>1337</v>
      </c>
      <c r="K121" s="105"/>
      <c r="M121" s="8">
        <v>4</v>
      </c>
      <c r="N121" s="102">
        <v>6.8</v>
      </c>
      <c r="O121" s="103"/>
      <c r="P121" s="2"/>
    </row>
    <row r="122" spans="1:16" x14ac:dyDescent="0.25">
      <c r="A122" s="2"/>
      <c r="C122" s="9" t="s">
        <v>14</v>
      </c>
      <c r="D122" s="11">
        <v>60.32</v>
      </c>
      <c r="E122" s="11">
        <v>7.4</v>
      </c>
      <c r="F122" s="11">
        <v>860</v>
      </c>
      <c r="G122" s="11">
        <v>807</v>
      </c>
      <c r="H122" s="11">
        <v>753</v>
      </c>
      <c r="I122" s="11">
        <v>684</v>
      </c>
      <c r="J122" s="104">
        <f t="shared" si="2"/>
        <v>776</v>
      </c>
      <c r="K122" s="105"/>
      <c r="M122" s="8">
        <v>5</v>
      </c>
      <c r="N122" s="102">
        <v>8.1999999999999993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612</v>
      </c>
      <c r="G123" s="69">
        <v>525</v>
      </c>
      <c r="H123" s="69">
        <v>501</v>
      </c>
      <c r="I123" s="69">
        <v>482</v>
      </c>
      <c r="J123" s="104">
        <f t="shared" si="2"/>
        <v>530</v>
      </c>
      <c r="K123" s="105"/>
      <c r="M123" s="13">
        <v>6</v>
      </c>
      <c r="N123" s="106">
        <v>7.2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292</v>
      </c>
      <c r="G124" s="69">
        <v>309</v>
      </c>
      <c r="H124" s="69">
        <v>314</v>
      </c>
      <c r="I124" s="69">
        <v>278</v>
      </c>
      <c r="J124" s="104">
        <f t="shared" si="2"/>
        <v>298.25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60.57</v>
      </c>
      <c r="E125" s="16">
        <v>6.9</v>
      </c>
      <c r="F125" s="16">
        <v>277</v>
      </c>
      <c r="G125" s="16">
        <v>302</v>
      </c>
      <c r="H125" s="16">
        <v>311</v>
      </c>
      <c r="I125" s="16">
        <v>304</v>
      </c>
      <c r="J125" s="108">
        <f t="shared" si="2"/>
        <v>298.5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10.84</v>
      </c>
      <c r="E128" s="11">
        <v>10.4</v>
      </c>
      <c r="F128" s="23">
        <v>1017</v>
      </c>
      <c r="G128" s="17"/>
      <c r="H128" s="24" t="s">
        <v>22</v>
      </c>
      <c r="I128" s="120">
        <v>6.62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66.36</v>
      </c>
      <c r="E129" s="11"/>
      <c r="F129" s="23">
        <v>276</v>
      </c>
      <c r="G129" s="17"/>
      <c r="H129" s="28" t="s">
        <v>26</v>
      </c>
      <c r="I129" s="122">
        <v>6.17</v>
      </c>
      <c r="J129" s="122"/>
      <c r="K129" s="123"/>
      <c r="M129" s="29">
        <v>6.8</v>
      </c>
      <c r="N129" s="30">
        <v>152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61.66</v>
      </c>
      <c r="E131" s="11"/>
      <c r="F131" s="23">
        <v>269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72.98</v>
      </c>
      <c r="E132" s="11"/>
      <c r="F132" s="23">
        <v>271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5.3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77.319999999999993</v>
      </c>
      <c r="E133" s="11"/>
      <c r="F133" s="23">
        <v>1826</v>
      </c>
      <c r="G133" s="17"/>
      <c r="H133" s="110">
        <v>5</v>
      </c>
      <c r="I133" s="112">
        <v>326</v>
      </c>
      <c r="J133" s="112">
        <v>212</v>
      </c>
      <c r="K133" s="114">
        <f>((I133-J133)/I133)</f>
        <v>0.34969325153374231</v>
      </c>
      <c r="M133" s="13">
        <v>2</v>
      </c>
      <c r="N133" s="38">
        <v>5.5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76.260000000000005</v>
      </c>
      <c r="E134" s="11">
        <v>6.5</v>
      </c>
      <c r="F134" s="23">
        <v>487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482</v>
      </c>
      <c r="G135" s="17"/>
      <c r="H135" s="110"/>
      <c r="I135" s="112"/>
      <c r="J135" s="112"/>
      <c r="K135" s="114" t="e">
        <f>((I135-J135)/I135)</f>
        <v>#DIV/0!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76.44</v>
      </c>
      <c r="E136" s="11">
        <v>6.4</v>
      </c>
      <c r="F136" s="23">
        <v>973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0.41959611069558711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959</v>
      </c>
      <c r="G137" s="17"/>
      <c r="M137" s="118" t="s">
        <v>44</v>
      </c>
      <c r="N137" s="119"/>
      <c r="O137" s="40">
        <f>(J122-J123)/J122</f>
        <v>0.3170103092783505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0.43726415094339621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-8.3822296730930428E-4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91.75</v>
      </c>
      <c r="E140" s="36"/>
      <c r="F140" s="37"/>
      <c r="G140" s="49"/>
      <c r="H140" s="50" t="s">
        <v>22</v>
      </c>
      <c r="I140" s="36">
        <v>459</v>
      </c>
      <c r="J140" s="36">
        <v>394</v>
      </c>
      <c r="K140" s="37">
        <f>I140-J140</f>
        <v>65</v>
      </c>
      <c r="M140" s="129" t="s">
        <v>54</v>
      </c>
      <c r="N140" s="130"/>
      <c r="O140" s="51">
        <f>(J121-J125)/J121</f>
        <v>0.77673896783844432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72.650000000000006</v>
      </c>
      <c r="E141" s="36">
        <v>68.38</v>
      </c>
      <c r="F141" s="37">
        <v>94.12</v>
      </c>
      <c r="G141" s="52">
        <v>5.3</v>
      </c>
      <c r="H141" s="29" t="s">
        <v>26</v>
      </c>
      <c r="I141" s="38">
        <v>255</v>
      </c>
      <c r="J141" s="38">
        <v>232</v>
      </c>
      <c r="K141" s="37">
        <f>I141-J141</f>
        <v>23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77.849999999999994</v>
      </c>
      <c r="E142" s="36">
        <v>63.26</v>
      </c>
      <c r="F142" s="37">
        <v>81.260000000000005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77.5</v>
      </c>
      <c r="E143" s="36">
        <v>52.72</v>
      </c>
      <c r="F143" s="37">
        <v>68.02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54.25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91.6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520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521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522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524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523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C75-FFA0-4518-8015-CF6B72729195}">
  <sheetPr codeName="Sheet4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5311-A38E-4236-86DA-C4CE6FBF844F}">
  <sheetPr codeName="Sheet4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DC1D-BA69-4BB1-92FE-334DDAC66AFA}">
  <sheetPr codeName="Sheet45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67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1264</v>
      </c>
    </row>
    <row r="7" spans="1:19" x14ac:dyDescent="0.25">
      <c r="A7" s="2"/>
      <c r="C7" s="9" t="s">
        <v>11</v>
      </c>
      <c r="D7" s="10"/>
      <c r="E7" s="10"/>
      <c r="F7" s="11">
        <v>1576</v>
      </c>
      <c r="G7" s="12"/>
      <c r="H7" s="12"/>
      <c r="I7" s="12"/>
      <c r="J7" s="104">
        <f>AVERAGE(F7:I7)</f>
        <v>1576</v>
      </c>
      <c r="K7" s="105"/>
      <c r="M7" s="8">
        <v>2</v>
      </c>
      <c r="N7" s="102">
        <v>8.8000000000000007</v>
      </c>
      <c r="O7" s="103"/>
      <c r="P7" s="2"/>
      <c r="R7" s="60" t="s">
        <v>22</v>
      </c>
      <c r="S7" s="138">
        <f>AVERAGE(J10,J67,J122)</f>
        <v>625.58333333333337</v>
      </c>
    </row>
    <row r="8" spans="1:19" x14ac:dyDescent="0.25">
      <c r="A8" s="2"/>
      <c r="C8" s="9" t="s">
        <v>12</v>
      </c>
      <c r="D8" s="10"/>
      <c r="E8" s="10"/>
      <c r="F8" s="11">
        <v>654</v>
      </c>
      <c r="G8" s="12"/>
      <c r="H8" s="12"/>
      <c r="I8" s="12"/>
      <c r="J8" s="104">
        <f t="shared" ref="J8:J13" si="0">AVERAGE(F8:I8)</f>
        <v>654</v>
      </c>
      <c r="K8" s="105"/>
      <c r="M8" s="8">
        <v>3</v>
      </c>
      <c r="N8" s="102">
        <v>7.5</v>
      </c>
      <c r="O8" s="103"/>
      <c r="P8" s="2"/>
      <c r="R8" s="60" t="s">
        <v>26</v>
      </c>
      <c r="S8" s="139">
        <f>AVERAGE(J13,J70,J125)</f>
        <v>230.08333333333334</v>
      </c>
    </row>
    <row r="9" spans="1:19" x14ac:dyDescent="0.25">
      <c r="A9" s="2"/>
      <c r="C9" s="9" t="s">
        <v>13</v>
      </c>
      <c r="D9" s="11">
        <v>62.4</v>
      </c>
      <c r="E9" s="11">
        <v>8.5</v>
      </c>
      <c r="F9" s="11">
        <v>1255</v>
      </c>
      <c r="G9" s="11">
        <v>1404</v>
      </c>
      <c r="H9" s="11">
        <v>1330</v>
      </c>
      <c r="I9" s="11">
        <v>1244</v>
      </c>
      <c r="J9" s="104">
        <f t="shared" si="0"/>
        <v>1308.25</v>
      </c>
      <c r="K9" s="105"/>
      <c r="M9" s="8">
        <v>4</v>
      </c>
      <c r="N9" s="102">
        <v>6.8</v>
      </c>
      <c r="O9" s="103"/>
      <c r="P9" s="2"/>
      <c r="R9" s="140" t="s">
        <v>629</v>
      </c>
      <c r="S9" s="141">
        <f>S6-S8</f>
        <v>1033.9166666666667</v>
      </c>
    </row>
    <row r="10" spans="1:19" x14ac:dyDescent="0.25">
      <c r="A10" s="2"/>
      <c r="C10" s="9" t="s">
        <v>14</v>
      </c>
      <c r="D10" s="11">
        <v>60.09</v>
      </c>
      <c r="E10" s="11">
        <v>7.5</v>
      </c>
      <c r="F10" s="11">
        <v>657</v>
      </c>
      <c r="G10" s="11">
        <v>655</v>
      </c>
      <c r="H10" s="11">
        <v>662</v>
      </c>
      <c r="I10" s="11">
        <v>667</v>
      </c>
      <c r="J10" s="104">
        <f t="shared" si="0"/>
        <v>660.25</v>
      </c>
      <c r="K10" s="105"/>
      <c r="M10" s="8">
        <v>5</v>
      </c>
      <c r="N10" s="102">
        <v>8.1</v>
      </c>
      <c r="O10" s="103"/>
      <c r="P10" s="2"/>
      <c r="R10" s="140" t="s">
        <v>630</v>
      </c>
      <c r="S10" s="142">
        <f>S7-S8</f>
        <v>395.5</v>
      </c>
    </row>
    <row r="11" spans="1:19" ht="15.75" thickBot="1" x14ac:dyDescent="0.3">
      <c r="A11" s="2"/>
      <c r="C11" s="9" t="s">
        <v>15</v>
      </c>
      <c r="D11" s="11"/>
      <c r="E11" s="11"/>
      <c r="F11" s="11">
        <v>435</v>
      </c>
      <c r="G11" s="69">
        <v>410</v>
      </c>
      <c r="H11" s="69">
        <v>404</v>
      </c>
      <c r="I11" s="69">
        <v>325</v>
      </c>
      <c r="J11" s="104">
        <f t="shared" si="0"/>
        <v>393.5</v>
      </c>
      <c r="K11" s="105"/>
      <c r="M11" s="13">
        <v>6</v>
      </c>
      <c r="N11" s="106">
        <v>7.4</v>
      </c>
      <c r="O11" s="107"/>
      <c r="P11" s="2"/>
      <c r="R11" s="143" t="s">
        <v>631</v>
      </c>
      <c r="S11" s="144">
        <f>S9/S6</f>
        <v>0.81797204641350219</v>
      </c>
    </row>
    <row r="12" spans="1:19" x14ac:dyDescent="0.25">
      <c r="A12" s="2"/>
      <c r="C12" s="9" t="s">
        <v>16</v>
      </c>
      <c r="D12" s="11"/>
      <c r="E12" s="11"/>
      <c r="F12" s="11">
        <v>254</v>
      </c>
      <c r="G12" s="69">
        <v>250</v>
      </c>
      <c r="H12" s="69">
        <v>246</v>
      </c>
      <c r="I12" s="69">
        <v>232</v>
      </c>
      <c r="J12" s="104">
        <f t="shared" si="0"/>
        <v>245.5</v>
      </c>
      <c r="K12" s="105"/>
      <c r="P12" s="2"/>
      <c r="R12" s="143" t="s">
        <v>632</v>
      </c>
      <c r="S12" s="145">
        <f>S10/S7</f>
        <v>0.63220993739176767</v>
      </c>
    </row>
    <row r="13" spans="1:19" ht="15.75" thickBot="1" x14ac:dyDescent="0.3">
      <c r="A13" s="2"/>
      <c r="C13" s="15" t="s">
        <v>17</v>
      </c>
      <c r="D13" s="16">
        <v>59.73</v>
      </c>
      <c r="E13" s="16">
        <v>6.9</v>
      </c>
      <c r="F13" s="16">
        <v>249</v>
      </c>
      <c r="G13" s="16">
        <v>235</v>
      </c>
      <c r="H13" s="16">
        <v>237</v>
      </c>
      <c r="I13" s="16">
        <v>225</v>
      </c>
      <c r="J13" s="108">
        <f t="shared" si="0"/>
        <v>236.5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17.809999999999999</v>
      </c>
      <c r="E16" s="11">
        <v>9.9</v>
      </c>
      <c r="F16" s="23">
        <v>1132</v>
      </c>
      <c r="G16" s="17"/>
      <c r="H16" s="24" t="s">
        <v>22</v>
      </c>
      <c r="I16" s="120">
        <v>5.98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66.47</v>
      </c>
      <c r="E17" s="11"/>
      <c r="F17" s="23">
        <v>260</v>
      </c>
      <c r="G17" s="17"/>
      <c r="H17" s="28" t="s">
        <v>26</v>
      </c>
      <c r="I17" s="122">
        <v>5.35</v>
      </c>
      <c r="J17" s="122"/>
      <c r="K17" s="123"/>
      <c r="M17" s="29">
        <v>6.7</v>
      </c>
      <c r="N17" s="30">
        <v>86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6626</v>
      </c>
      <c r="E19" s="11"/>
      <c r="F19" s="23">
        <v>256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71.66</v>
      </c>
      <c r="E20" s="11"/>
      <c r="F20" s="23">
        <v>252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5.9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74.41</v>
      </c>
      <c r="E21" s="11"/>
      <c r="F21" s="23">
        <v>1595</v>
      </c>
      <c r="G21" s="17"/>
      <c r="H21" s="110"/>
      <c r="I21" s="112"/>
      <c r="J21" s="112"/>
      <c r="K21" s="114" t="e">
        <f>((I21-J21)/I21)</f>
        <v>#DIV/0!</v>
      </c>
      <c r="M21" s="13">
        <v>2</v>
      </c>
      <c r="N21" s="38">
        <v>5.8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76.349999999999994</v>
      </c>
      <c r="E22" s="11">
        <v>6.5</v>
      </c>
      <c r="F22" s="23">
        <v>474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448</v>
      </c>
      <c r="G23" s="17"/>
      <c r="H23" s="110"/>
      <c r="I23" s="112"/>
      <c r="J23" s="112"/>
      <c r="K23" s="114" t="e">
        <f>((I23-J23)/I23)</f>
        <v>#DIV/0!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77.27</v>
      </c>
      <c r="E24" s="11">
        <v>6.3</v>
      </c>
      <c r="F24" s="23">
        <v>935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0.49531817313204662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911</v>
      </c>
      <c r="G25" s="17"/>
      <c r="M25" s="118" t="s">
        <v>44</v>
      </c>
      <c r="N25" s="119"/>
      <c r="O25" s="40">
        <f>(J10-J11)/J10</f>
        <v>0.40401363120030293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0.37611181702668361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3.6659877800407331E-2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91.65</v>
      </c>
      <c r="E28" s="36"/>
      <c r="F28" s="37"/>
      <c r="G28" s="49"/>
      <c r="H28" s="50" t="s">
        <v>96</v>
      </c>
      <c r="I28" s="36">
        <v>668</v>
      </c>
      <c r="J28" s="36">
        <v>604</v>
      </c>
      <c r="K28" s="37">
        <f>I28-J28</f>
        <v>64</v>
      </c>
      <c r="M28" s="129" t="s">
        <v>54</v>
      </c>
      <c r="N28" s="130"/>
      <c r="O28" s="51">
        <f>(J9-J13)/J9</f>
        <v>0.81922415440473917</v>
      </c>
      <c r="P28" s="2"/>
    </row>
    <row r="29" spans="1:16" ht="15.75" thickBot="1" x14ac:dyDescent="0.3">
      <c r="A29" s="2"/>
      <c r="B29" s="44"/>
      <c r="C29" s="48" t="s">
        <v>55</v>
      </c>
      <c r="D29" s="36">
        <v>72.45</v>
      </c>
      <c r="E29" s="36">
        <v>68.28</v>
      </c>
      <c r="F29" s="37">
        <v>94.25</v>
      </c>
      <c r="G29" s="52">
        <v>5.0999999999999996</v>
      </c>
      <c r="H29" s="29" t="s">
        <v>97</v>
      </c>
      <c r="I29" s="38">
        <v>260</v>
      </c>
      <c r="J29" s="38">
        <v>221</v>
      </c>
      <c r="K29" s="37">
        <f>I29-J29</f>
        <v>39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81.45</v>
      </c>
      <c r="E30" s="36">
        <v>66.14</v>
      </c>
      <c r="F30" s="37">
        <v>81.209999999999994</v>
      </c>
      <c r="P30" s="2"/>
    </row>
    <row r="31" spans="1:16" ht="15" customHeight="1" x14ac:dyDescent="0.25">
      <c r="A31" s="2"/>
      <c r="B31" s="44"/>
      <c r="C31" s="48" t="s">
        <v>57</v>
      </c>
      <c r="D31" s="36">
        <v>79.349999999999994</v>
      </c>
      <c r="E31" s="36">
        <v>52.82</v>
      </c>
      <c r="F31" s="37">
        <v>66.569999999999993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53.77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91.41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525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526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527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528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529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1521</v>
      </c>
      <c r="G64" s="12"/>
      <c r="H64" s="12"/>
      <c r="I64" s="12"/>
      <c r="J64" s="104">
        <f>AVERAGE(F64:I64)</f>
        <v>1521</v>
      </c>
      <c r="K64" s="105"/>
      <c r="M64" s="8">
        <v>2</v>
      </c>
      <c r="N64" s="102">
        <v>8.9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639</v>
      </c>
      <c r="G65" s="12"/>
      <c r="H65" s="12"/>
      <c r="I65" s="12"/>
      <c r="J65" s="104">
        <f t="shared" ref="J65:J70" si="1">AVERAGE(F65:I65)</f>
        <v>639</v>
      </c>
      <c r="K65" s="105"/>
      <c r="M65" s="8">
        <v>3</v>
      </c>
      <c r="N65" s="102">
        <v>7.8</v>
      </c>
      <c r="O65" s="103"/>
      <c r="P65" s="2"/>
    </row>
    <row r="66" spans="1:16" ht="15" customHeight="1" x14ac:dyDescent="0.25">
      <c r="A66" s="2"/>
      <c r="C66" s="9" t="s">
        <v>13</v>
      </c>
      <c r="D66" s="11">
        <v>61.77</v>
      </c>
      <c r="E66" s="11">
        <v>7</v>
      </c>
      <c r="F66" s="11">
        <v>1255</v>
      </c>
      <c r="G66" s="11">
        <v>1269</v>
      </c>
      <c r="H66" s="11">
        <v>1242</v>
      </c>
      <c r="I66" s="11">
        <v>1209</v>
      </c>
      <c r="J66" s="104">
        <f t="shared" si="1"/>
        <v>1243.75</v>
      </c>
      <c r="K66" s="105"/>
      <c r="M66" s="8">
        <v>4</v>
      </c>
      <c r="N66" s="102">
        <v>7</v>
      </c>
      <c r="O66" s="103"/>
      <c r="P66" s="2"/>
    </row>
    <row r="67" spans="1:16" ht="15" customHeight="1" x14ac:dyDescent="0.25">
      <c r="A67" s="2"/>
      <c r="C67" s="9" t="s">
        <v>14</v>
      </c>
      <c r="D67" s="11">
        <v>60.02</v>
      </c>
      <c r="E67" s="11">
        <v>7.1</v>
      </c>
      <c r="F67" s="11">
        <v>719</v>
      </c>
      <c r="G67" s="11">
        <v>712</v>
      </c>
      <c r="H67" s="11">
        <v>624</v>
      </c>
      <c r="I67" s="11">
        <v>620</v>
      </c>
      <c r="J67" s="104">
        <f t="shared" si="1"/>
        <v>668.75</v>
      </c>
      <c r="K67" s="105"/>
      <c r="M67" s="8">
        <v>5</v>
      </c>
      <c r="N67" s="102">
        <v>8.6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389</v>
      </c>
      <c r="G68" s="69">
        <v>385</v>
      </c>
      <c r="H68" s="69">
        <v>379</v>
      </c>
      <c r="I68" s="69">
        <v>387</v>
      </c>
      <c r="J68" s="104">
        <f t="shared" si="1"/>
        <v>385</v>
      </c>
      <c r="K68" s="105"/>
      <c r="M68" s="13">
        <v>6</v>
      </c>
      <c r="N68" s="106">
        <v>7.3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221</v>
      </c>
      <c r="G69" s="69">
        <v>222</v>
      </c>
      <c r="H69" s="69">
        <v>221</v>
      </c>
      <c r="I69" s="69">
        <v>190</v>
      </c>
      <c r="J69" s="104">
        <f t="shared" si="1"/>
        <v>213.5</v>
      </c>
      <c r="K69" s="105"/>
      <c r="P69" s="2"/>
    </row>
    <row r="70" spans="1:16" ht="15.75" thickBot="1" x14ac:dyDescent="0.3">
      <c r="A70" s="2"/>
      <c r="C70" s="15" t="s">
        <v>17</v>
      </c>
      <c r="D70" s="16">
        <v>60.11</v>
      </c>
      <c r="E70" s="16">
        <v>6.8</v>
      </c>
      <c r="F70" s="16">
        <v>235</v>
      </c>
      <c r="G70" s="16">
        <v>238</v>
      </c>
      <c r="H70" s="16">
        <v>242</v>
      </c>
      <c r="I70" s="16">
        <v>204</v>
      </c>
      <c r="J70" s="108">
        <f t="shared" si="1"/>
        <v>229.75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17.22</v>
      </c>
      <c r="E73" s="11">
        <v>10.4</v>
      </c>
      <c r="F73" s="23">
        <v>1331</v>
      </c>
      <c r="G73" s="17"/>
      <c r="H73" s="24" t="s">
        <v>22</v>
      </c>
      <c r="I73" s="120">
        <v>5.15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68.180000000000007</v>
      </c>
      <c r="E74" s="11"/>
      <c r="F74" s="23">
        <v>233</v>
      </c>
      <c r="G74" s="17"/>
      <c r="H74" s="28" t="s">
        <v>26</v>
      </c>
      <c r="I74" s="122">
        <v>4.71</v>
      </c>
      <c r="J74" s="122"/>
      <c r="K74" s="123"/>
      <c r="M74" s="29">
        <v>6.9</v>
      </c>
      <c r="N74" s="30">
        <v>62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65.03</v>
      </c>
      <c r="E76" s="11"/>
      <c r="F76" s="23">
        <v>208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71.209999999999994</v>
      </c>
      <c r="E77" s="11"/>
      <c r="F77" s="23">
        <v>216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5.3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73.989999999999995</v>
      </c>
      <c r="E78" s="11"/>
      <c r="F78" s="23">
        <v>1671</v>
      </c>
      <c r="G78" s="17"/>
      <c r="H78" s="110">
        <v>3</v>
      </c>
      <c r="I78" s="112">
        <v>533</v>
      </c>
      <c r="J78" s="112">
        <v>377</v>
      </c>
      <c r="K78" s="114">
        <f>((I78-J78)/I78)</f>
        <v>0.29268292682926828</v>
      </c>
      <c r="M78" s="13">
        <v>2</v>
      </c>
      <c r="N78" s="38">
        <v>5.4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74.430000000000007</v>
      </c>
      <c r="E79" s="11">
        <v>6.1</v>
      </c>
      <c r="F79" s="23">
        <v>606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588</v>
      </c>
      <c r="G80" s="17"/>
      <c r="H80" s="110">
        <v>13</v>
      </c>
      <c r="I80" s="112">
        <v>366</v>
      </c>
      <c r="J80" s="112">
        <v>191</v>
      </c>
      <c r="K80" s="114">
        <f>((I80-J80)/I80)</f>
        <v>0.47814207650273222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77.11</v>
      </c>
      <c r="E81" s="11">
        <v>5.9</v>
      </c>
      <c r="F81" s="23">
        <v>1195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0.46231155778894473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1146</v>
      </c>
      <c r="G82" s="17"/>
      <c r="M82" s="118" t="s">
        <v>44</v>
      </c>
      <c r="N82" s="119"/>
      <c r="O82" s="40">
        <f>(J67-J68)/J67</f>
        <v>0.42429906542056073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0.44545454545454544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-7.611241217798595E-2</v>
      </c>
      <c r="P84" s="2"/>
    </row>
    <row r="85" spans="1:16" ht="15.75" thickBot="1" x14ac:dyDescent="0.3">
      <c r="A85" s="2"/>
      <c r="B85" s="44"/>
      <c r="C85" s="48" t="s">
        <v>53</v>
      </c>
      <c r="D85" s="36">
        <v>90.88</v>
      </c>
      <c r="E85" s="36"/>
      <c r="F85" s="37"/>
      <c r="G85" s="49"/>
      <c r="H85" s="50" t="s">
        <v>22</v>
      </c>
      <c r="I85" s="36">
        <v>888</v>
      </c>
      <c r="J85" s="36">
        <v>823</v>
      </c>
      <c r="K85" s="37">
        <f>I85-J85</f>
        <v>65</v>
      </c>
      <c r="M85" s="129" t="s">
        <v>54</v>
      </c>
      <c r="N85" s="130"/>
      <c r="O85" s="51">
        <f>(J66-J70)/J66</f>
        <v>0.81527638190954776</v>
      </c>
      <c r="P85" s="2"/>
    </row>
    <row r="86" spans="1:16" ht="15.75" thickBot="1" x14ac:dyDescent="0.3">
      <c r="A86" s="2"/>
      <c r="B86" s="44"/>
      <c r="C86" s="48" t="s">
        <v>55</v>
      </c>
      <c r="D86" s="36">
        <v>72.849999999999994</v>
      </c>
      <c r="E86" s="36">
        <v>68.55</v>
      </c>
      <c r="F86" s="37">
        <v>94.11</v>
      </c>
      <c r="G86" s="52">
        <v>5.4</v>
      </c>
      <c r="H86" s="29" t="s">
        <v>26</v>
      </c>
      <c r="I86" s="38">
        <v>261</v>
      </c>
      <c r="J86" s="38">
        <v>246</v>
      </c>
      <c r="K86" s="37">
        <f>I86-J86</f>
        <v>15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78.849999999999994</v>
      </c>
      <c r="E87" s="36">
        <v>64.66</v>
      </c>
      <c r="F87" s="37">
        <v>82.01</v>
      </c>
      <c r="P87" s="2"/>
    </row>
    <row r="88" spans="1:16" ht="15" customHeight="1" x14ac:dyDescent="0.25">
      <c r="A88" s="2"/>
      <c r="B88" s="44"/>
      <c r="C88" s="48" t="s">
        <v>57</v>
      </c>
      <c r="D88" s="36">
        <v>72.25</v>
      </c>
      <c r="E88" s="36">
        <v>51.13</v>
      </c>
      <c r="F88" s="37">
        <v>70.78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57.12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90.92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530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532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533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534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531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1545</v>
      </c>
      <c r="G119" s="12"/>
      <c r="H119" s="12"/>
      <c r="I119" s="12"/>
      <c r="J119" s="104">
        <f>AVERAGE(F119:I119)</f>
        <v>1545</v>
      </c>
      <c r="K119" s="105"/>
      <c r="M119" s="8">
        <v>2</v>
      </c>
      <c r="N119" s="102">
        <v>8.5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655</v>
      </c>
      <c r="G120" s="12"/>
      <c r="H120" s="12"/>
      <c r="I120" s="12"/>
      <c r="J120" s="104">
        <f t="shared" ref="J120:J125" si="2">AVERAGE(F120:I120)</f>
        <v>655</v>
      </c>
      <c r="K120" s="105"/>
      <c r="M120" s="8">
        <v>3</v>
      </c>
      <c r="N120" s="102">
        <v>7.4</v>
      </c>
      <c r="O120" s="103"/>
      <c r="P120" s="2"/>
    </row>
    <row r="121" spans="1:16" x14ac:dyDescent="0.25">
      <c r="A121" s="2"/>
      <c r="C121" s="9" t="s">
        <v>13</v>
      </c>
      <c r="D121" s="11">
        <v>58.97</v>
      </c>
      <c r="E121" s="11">
        <v>8.3000000000000007</v>
      </c>
      <c r="F121" s="11">
        <v>1234</v>
      </c>
      <c r="G121" s="11">
        <v>1250</v>
      </c>
      <c r="H121" s="11">
        <v>1244</v>
      </c>
      <c r="I121" s="11">
        <v>1232</v>
      </c>
      <c r="J121" s="104">
        <f t="shared" si="2"/>
        <v>1240</v>
      </c>
      <c r="K121" s="105"/>
      <c r="M121" s="8">
        <v>4</v>
      </c>
      <c r="N121" s="102">
        <v>6.8</v>
      </c>
      <c r="O121" s="103"/>
      <c r="P121" s="2"/>
    </row>
    <row r="122" spans="1:16" x14ac:dyDescent="0.25">
      <c r="A122" s="2"/>
      <c r="C122" s="9" t="s">
        <v>14</v>
      </c>
      <c r="D122" s="11">
        <v>60.14</v>
      </c>
      <c r="E122" s="11">
        <v>7.7</v>
      </c>
      <c r="F122" s="11">
        <v>544</v>
      </c>
      <c r="G122" s="11">
        <v>560</v>
      </c>
      <c r="H122" s="11">
        <v>538</v>
      </c>
      <c r="I122" s="11">
        <v>549</v>
      </c>
      <c r="J122" s="104">
        <f t="shared" si="2"/>
        <v>547.75</v>
      </c>
      <c r="K122" s="105"/>
      <c r="M122" s="8">
        <v>5</v>
      </c>
      <c r="N122" s="102">
        <v>7.9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355</v>
      </c>
      <c r="G123" s="69">
        <v>369</v>
      </c>
      <c r="H123" s="69">
        <v>375</v>
      </c>
      <c r="I123" s="69">
        <v>363</v>
      </c>
      <c r="J123" s="104">
        <f t="shared" si="2"/>
        <v>365.5</v>
      </c>
      <c r="K123" s="105"/>
      <c r="M123" s="13">
        <v>6</v>
      </c>
      <c r="N123" s="106">
        <v>7.1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223</v>
      </c>
      <c r="G124" s="69">
        <v>226</v>
      </c>
      <c r="H124" s="69">
        <v>230</v>
      </c>
      <c r="I124" s="69">
        <v>227</v>
      </c>
      <c r="J124" s="104">
        <f t="shared" si="2"/>
        <v>226.5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59.4</v>
      </c>
      <c r="E125" s="16">
        <v>7.5</v>
      </c>
      <c r="F125" s="16">
        <v>222</v>
      </c>
      <c r="G125" s="16">
        <v>224</v>
      </c>
      <c r="H125" s="16">
        <v>226</v>
      </c>
      <c r="I125" s="16">
        <v>224</v>
      </c>
      <c r="J125" s="108">
        <f t="shared" si="2"/>
        <v>224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10.37</v>
      </c>
      <c r="E128" s="11">
        <v>10.8</v>
      </c>
      <c r="F128" s="23">
        <v>890</v>
      </c>
      <c r="G128" s="17"/>
      <c r="H128" s="24" t="s">
        <v>22</v>
      </c>
      <c r="I128" s="120">
        <v>5.05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66.64</v>
      </c>
      <c r="E129" s="11"/>
      <c r="F129" s="23">
        <v>217</v>
      </c>
      <c r="G129" s="17"/>
      <c r="H129" s="28" t="s">
        <v>26</v>
      </c>
      <c r="I129" s="122">
        <v>4.82</v>
      </c>
      <c r="J129" s="122"/>
      <c r="K129" s="123"/>
      <c r="M129" s="29">
        <v>6.8</v>
      </c>
      <c r="N129" s="30">
        <v>46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65.67</v>
      </c>
      <c r="E131" s="11"/>
      <c r="F131" s="23">
        <v>213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71.41</v>
      </c>
      <c r="E132" s="11"/>
      <c r="F132" s="23">
        <v>214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5.7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74.97</v>
      </c>
      <c r="E133" s="11"/>
      <c r="F133" s="23">
        <v>1795</v>
      </c>
      <c r="G133" s="17"/>
      <c r="H133" s="110">
        <v>4</v>
      </c>
      <c r="I133" s="112">
        <v>539</v>
      </c>
      <c r="J133" s="112">
        <v>334</v>
      </c>
      <c r="K133" s="114">
        <f>((I133-J133)/I133)</f>
        <v>0.38033395176252321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74.760000000000005</v>
      </c>
      <c r="E134" s="11">
        <v>6.4</v>
      </c>
      <c r="F134" s="23">
        <v>601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590</v>
      </c>
      <c r="G135" s="17"/>
      <c r="H135" s="110">
        <v>7</v>
      </c>
      <c r="I135" s="112">
        <v>385</v>
      </c>
      <c r="J135" s="112">
        <v>204</v>
      </c>
      <c r="K135" s="114">
        <f>((I135-J135)/I135)</f>
        <v>0.47012987012987012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76.87</v>
      </c>
      <c r="E136" s="11">
        <v>6.1</v>
      </c>
      <c r="F136" s="23">
        <v>1180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0.55826612903225803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1169</v>
      </c>
      <c r="G137" s="17"/>
      <c r="M137" s="118" t="s">
        <v>44</v>
      </c>
      <c r="N137" s="119"/>
      <c r="O137" s="40">
        <f>(J122-J123)/J122</f>
        <v>0.33272478320401644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0.38030095759233928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1.1037527593818985E-2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91.35</v>
      </c>
      <c r="E140" s="36"/>
      <c r="F140" s="37"/>
      <c r="G140" s="49"/>
      <c r="H140" s="50" t="s">
        <v>535</v>
      </c>
      <c r="I140" s="36">
        <v>383</v>
      </c>
      <c r="J140" s="36">
        <v>294</v>
      </c>
      <c r="K140" s="37">
        <f>I140-J140</f>
        <v>89</v>
      </c>
      <c r="M140" s="129" t="s">
        <v>54</v>
      </c>
      <c r="N140" s="130"/>
      <c r="O140" s="51">
        <f>(J121-J125)/J121</f>
        <v>0.8193548387096774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72.599999999999994</v>
      </c>
      <c r="E141" s="36">
        <v>68.17</v>
      </c>
      <c r="F141" s="37">
        <v>93.9</v>
      </c>
      <c r="G141" s="52">
        <v>5.2</v>
      </c>
      <c r="H141" s="29" t="s">
        <v>26</v>
      </c>
      <c r="I141" s="38">
        <v>181</v>
      </c>
      <c r="J141" s="38">
        <v>153</v>
      </c>
      <c r="K141" s="37">
        <f>I141-J141</f>
        <v>28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78.2</v>
      </c>
      <c r="E142" s="36">
        <v>64.34</v>
      </c>
      <c r="F142" s="37">
        <v>82.28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74.150000000000006</v>
      </c>
      <c r="E143" s="36">
        <v>52.25</v>
      </c>
      <c r="F143" s="37">
        <v>70.47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52.75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91.25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536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537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538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539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540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36D1-B003-4759-AC2E-31B7CDE25225}">
  <sheetPr codeName="Sheet46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1395.6666666666667</v>
      </c>
    </row>
    <row r="7" spans="1:19" x14ac:dyDescent="0.25">
      <c r="A7" s="2"/>
      <c r="C7" s="9" t="s">
        <v>11</v>
      </c>
      <c r="D7" s="10"/>
      <c r="E7" s="10"/>
      <c r="F7" s="11">
        <v>1645</v>
      </c>
      <c r="G7" s="12"/>
      <c r="H7" s="12"/>
      <c r="I7" s="12"/>
      <c r="J7" s="104">
        <f>AVERAGE(F7:I7)</f>
        <v>1645</v>
      </c>
      <c r="K7" s="105"/>
      <c r="M7" s="8">
        <v>2</v>
      </c>
      <c r="N7" s="102">
        <v>8.5</v>
      </c>
      <c r="O7" s="103"/>
      <c r="P7" s="2"/>
      <c r="R7" s="60" t="s">
        <v>22</v>
      </c>
      <c r="S7" s="138">
        <f>AVERAGE(J10,J67,J122)</f>
        <v>622</v>
      </c>
    </row>
    <row r="8" spans="1:19" x14ac:dyDescent="0.25">
      <c r="A8" s="2"/>
      <c r="C8" s="9" t="s">
        <v>12</v>
      </c>
      <c r="D8" s="10"/>
      <c r="E8" s="10"/>
      <c r="F8" s="11">
        <v>679</v>
      </c>
      <c r="G8" s="12"/>
      <c r="H8" s="12"/>
      <c r="I8" s="12"/>
      <c r="J8" s="104">
        <f t="shared" ref="J8:J13" si="0">AVERAGE(F8:I8)</f>
        <v>679</v>
      </c>
      <c r="K8" s="105"/>
      <c r="M8" s="8">
        <v>3</v>
      </c>
      <c r="N8" s="102">
        <v>7.4</v>
      </c>
      <c r="O8" s="103"/>
      <c r="P8" s="2"/>
      <c r="R8" s="60" t="s">
        <v>26</v>
      </c>
      <c r="S8" s="139">
        <f>AVERAGE(J13,J70,J125)</f>
        <v>234.33333333333334</v>
      </c>
    </row>
    <row r="9" spans="1:19" x14ac:dyDescent="0.25">
      <c r="A9" s="2"/>
      <c r="C9" s="9" t="s">
        <v>13</v>
      </c>
      <c r="D9" s="11">
        <v>61.68</v>
      </c>
      <c r="E9" s="11">
        <v>8.1999999999999993</v>
      </c>
      <c r="F9" s="11">
        <v>1246</v>
      </c>
      <c r="G9" s="11">
        <v>1316</v>
      </c>
      <c r="H9" s="11">
        <v>1352</v>
      </c>
      <c r="I9" s="11">
        <v>1264</v>
      </c>
      <c r="J9" s="104">
        <f t="shared" si="0"/>
        <v>1294.5</v>
      </c>
      <c r="K9" s="105"/>
      <c r="M9" s="8">
        <v>4</v>
      </c>
      <c r="N9" s="102">
        <v>6.8</v>
      </c>
      <c r="O9" s="103"/>
      <c r="P9" s="2"/>
      <c r="R9" s="140" t="s">
        <v>629</v>
      </c>
      <c r="S9" s="141">
        <f>S6-S8</f>
        <v>1161.3333333333335</v>
      </c>
    </row>
    <row r="10" spans="1:19" x14ac:dyDescent="0.25">
      <c r="A10" s="2"/>
      <c r="C10" s="9" t="s">
        <v>14</v>
      </c>
      <c r="D10" s="11">
        <v>59.72</v>
      </c>
      <c r="E10" s="11">
        <v>7.3</v>
      </c>
      <c r="F10" s="11">
        <v>538</v>
      </c>
      <c r="G10" s="11">
        <v>560</v>
      </c>
      <c r="H10" s="11">
        <v>578</v>
      </c>
      <c r="I10" s="11">
        <v>581</v>
      </c>
      <c r="J10" s="104">
        <f t="shared" si="0"/>
        <v>564.25</v>
      </c>
      <c r="K10" s="105"/>
      <c r="M10" s="8">
        <v>5</v>
      </c>
      <c r="N10" s="102">
        <v>8.3000000000000007</v>
      </c>
      <c r="O10" s="103"/>
      <c r="P10" s="2"/>
      <c r="R10" s="140" t="s">
        <v>630</v>
      </c>
      <c r="S10" s="142">
        <f>S7-S8</f>
        <v>387.66666666666663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350</v>
      </c>
      <c r="G11" s="69">
        <v>362</v>
      </c>
      <c r="H11" s="69">
        <v>398</v>
      </c>
      <c r="I11" s="69">
        <v>371</v>
      </c>
      <c r="J11" s="104">
        <f t="shared" si="0"/>
        <v>370.25</v>
      </c>
      <c r="K11" s="105"/>
      <c r="M11" s="13">
        <v>6</v>
      </c>
      <c r="N11" s="106">
        <v>7</v>
      </c>
      <c r="O11" s="107"/>
      <c r="P11" s="2"/>
      <c r="R11" s="143" t="s">
        <v>631</v>
      </c>
      <c r="S11" s="144">
        <f>S9/S6</f>
        <v>0.83209935514688327</v>
      </c>
    </row>
    <row r="12" spans="1:19" x14ac:dyDescent="0.25">
      <c r="A12" s="2"/>
      <c r="C12" s="9" t="s">
        <v>16</v>
      </c>
      <c r="D12" s="11"/>
      <c r="E12" s="11"/>
      <c r="F12" s="11">
        <v>221</v>
      </c>
      <c r="G12" s="69">
        <v>228</v>
      </c>
      <c r="H12" s="69">
        <v>222</v>
      </c>
      <c r="I12" s="69">
        <v>204</v>
      </c>
      <c r="J12" s="104">
        <f t="shared" si="0"/>
        <v>218.75</v>
      </c>
      <c r="K12" s="105"/>
      <c r="P12" s="2"/>
      <c r="R12" s="143" t="s">
        <v>632</v>
      </c>
      <c r="S12" s="145">
        <f>S10/S7</f>
        <v>0.62325830653804926</v>
      </c>
    </row>
    <row r="13" spans="1:19" ht="15.75" thickBot="1" x14ac:dyDescent="0.3">
      <c r="A13" s="2"/>
      <c r="C13" s="15" t="s">
        <v>17</v>
      </c>
      <c r="D13" s="16">
        <v>60.24</v>
      </c>
      <c r="E13" s="16">
        <v>7.2</v>
      </c>
      <c r="F13" s="16">
        <v>230</v>
      </c>
      <c r="G13" s="16">
        <v>232</v>
      </c>
      <c r="H13" s="16">
        <v>244</v>
      </c>
      <c r="I13" s="16">
        <v>211</v>
      </c>
      <c r="J13" s="108">
        <f t="shared" si="0"/>
        <v>229.25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9.4499999999999993</v>
      </c>
      <c r="E16" s="11">
        <v>10.8</v>
      </c>
      <c r="F16" s="23">
        <v>882</v>
      </c>
      <c r="G16" s="17"/>
      <c r="H16" s="24" t="s">
        <v>22</v>
      </c>
      <c r="I16" s="120">
        <v>5.46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66.75</v>
      </c>
      <c r="E17" s="11"/>
      <c r="F17" s="23">
        <v>239</v>
      </c>
      <c r="G17" s="17"/>
      <c r="H17" s="28" t="s">
        <v>26</v>
      </c>
      <c r="I17" s="122">
        <v>5.18</v>
      </c>
      <c r="J17" s="122"/>
      <c r="K17" s="123"/>
      <c r="M17" s="29">
        <v>7</v>
      </c>
      <c r="N17" s="30">
        <v>114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61.38</v>
      </c>
      <c r="E19" s="11"/>
      <c r="F19" s="23">
        <v>233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72.89</v>
      </c>
      <c r="E20" s="11"/>
      <c r="F20" s="23">
        <v>236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5.7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76.89</v>
      </c>
      <c r="E21" s="11"/>
      <c r="F21" s="23">
        <v>1951</v>
      </c>
      <c r="G21" s="17"/>
      <c r="H21" s="110">
        <v>8</v>
      </c>
      <c r="I21" s="112">
        <v>404</v>
      </c>
      <c r="J21" s="112">
        <v>260</v>
      </c>
      <c r="K21" s="114">
        <f>((I21-J21)/I21)</f>
        <v>0.35643564356435642</v>
      </c>
      <c r="M21" s="13">
        <v>2</v>
      </c>
      <c r="N21" s="38">
        <v>5.6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75.709999999999994</v>
      </c>
      <c r="E22" s="11">
        <v>6.8</v>
      </c>
      <c r="F22" s="23">
        <v>579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554</v>
      </c>
      <c r="G23" s="17"/>
      <c r="H23" s="110"/>
      <c r="I23" s="112"/>
      <c r="J23" s="112"/>
      <c r="K23" s="114" t="e">
        <f>((I23-J23)/I23)</f>
        <v>#DIV/0!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78.66</v>
      </c>
      <c r="E24" s="11">
        <v>6.2</v>
      </c>
      <c r="F24" s="23">
        <v>1096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0.56411741985322517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1023</v>
      </c>
      <c r="G25" s="17"/>
      <c r="M25" s="118" t="s">
        <v>44</v>
      </c>
      <c r="N25" s="119"/>
      <c r="O25" s="40">
        <f>(J10-J11)/J10</f>
        <v>0.34381922906513068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0.40918298446995272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-4.8000000000000001E-2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91.4</v>
      </c>
      <c r="E28" s="36"/>
      <c r="F28" s="37"/>
      <c r="G28" s="49"/>
      <c r="H28" s="50" t="s">
        <v>22</v>
      </c>
      <c r="I28" s="36">
        <v>351</v>
      </c>
      <c r="J28" s="36">
        <v>302</v>
      </c>
      <c r="K28" s="37">
        <f>I28-J28</f>
        <v>49</v>
      </c>
      <c r="M28" s="129" t="s">
        <v>54</v>
      </c>
      <c r="N28" s="130"/>
      <c r="O28" s="51">
        <f>(J9-J13)/J9</f>
        <v>0.8229045963692545</v>
      </c>
      <c r="P28" s="2"/>
    </row>
    <row r="29" spans="1:16" ht="15.75" thickBot="1" x14ac:dyDescent="0.3">
      <c r="A29" s="2"/>
      <c r="B29" s="44"/>
      <c r="C29" s="48" t="s">
        <v>55</v>
      </c>
      <c r="D29" s="36">
        <v>72.349999999999994</v>
      </c>
      <c r="E29" s="36">
        <v>68.209999999999994</v>
      </c>
      <c r="F29" s="37">
        <v>94.28</v>
      </c>
      <c r="G29" s="52">
        <v>5.3</v>
      </c>
      <c r="H29" s="29" t="s">
        <v>26</v>
      </c>
      <c r="I29" s="38">
        <v>236</v>
      </c>
      <c r="J29" s="38">
        <v>222</v>
      </c>
      <c r="K29" s="37">
        <f>I29-J29</f>
        <v>14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78.849999999999994</v>
      </c>
      <c r="E30" s="36">
        <v>64.790000000000006</v>
      </c>
      <c r="F30" s="37">
        <v>82.17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77.650000000000006</v>
      </c>
      <c r="E31" s="36">
        <v>54.15</v>
      </c>
      <c r="F31" s="37">
        <v>69.739999999999995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54.15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541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542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543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544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545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 t="s">
        <v>546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1581</v>
      </c>
      <c r="G64" s="12"/>
      <c r="H64" s="12"/>
      <c r="I64" s="12"/>
      <c r="J64" s="104">
        <f>AVERAGE(F64:I64)</f>
        <v>1581</v>
      </c>
      <c r="K64" s="105"/>
      <c r="M64" s="8">
        <v>2</v>
      </c>
      <c r="N64" s="102">
        <v>8.6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630</v>
      </c>
      <c r="G65" s="12"/>
      <c r="H65" s="12"/>
      <c r="I65" s="12"/>
      <c r="J65" s="104">
        <f t="shared" ref="J65:J70" si="1">AVERAGE(F65:I65)</f>
        <v>630</v>
      </c>
      <c r="K65" s="105"/>
      <c r="M65" s="8">
        <v>3</v>
      </c>
      <c r="N65" s="102">
        <v>8</v>
      </c>
      <c r="O65" s="103"/>
      <c r="P65" s="2"/>
    </row>
    <row r="66" spans="1:16" ht="15" customHeight="1" x14ac:dyDescent="0.25">
      <c r="A66" s="2"/>
      <c r="C66" s="9" t="s">
        <v>13</v>
      </c>
      <c r="D66" s="11">
        <v>61.61</v>
      </c>
      <c r="E66" s="11">
        <v>8.4</v>
      </c>
      <c r="F66" s="11">
        <v>1377</v>
      </c>
      <c r="G66" s="11">
        <v>1361</v>
      </c>
      <c r="H66" s="11">
        <v>1349</v>
      </c>
      <c r="I66" s="11">
        <v>1339</v>
      </c>
      <c r="J66" s="104">
        <f t="shared" si="1"/>
        <v>1356.5</v>
      </c>
      <c r="K66" s="105"/>
      <c r="M66" s="8">
        <v>4</v>
      </c>
      <c r="N66" s="102">
        <v>6.9</v>
      </c>
      <c r="O66" s="103"/>
      <c r="P66" s="2"/>
    </row>
    <row r="67" spans="1:16" ht="15" customHeight="1" x14ac:dyDescent="0.25">
      <c r="A67" s="2"/>
      <c r="C67" s="9" t="s">
        <v>14</v>
      </c>
      <c r="D67" s="11">
        <v>61.17</v>
      </c>
      <c r="E67" s="11">
        <v>7.1</v>
      </c>
      <c r="F67" s="11">
        <v>617</v>
      </c>
      <c r="G67" s="11">
        <v>611</v>
      </c>
      <c r="H67" s="11">
        <v>606</v>
      </c>
      <c r="I67" s="11">
        <v>659</v>
      </c>
      <c r="J67" s="104">
        <f t="shared" si="1"/>
        <v>623.25</v>
      </c>
      <c r="K67" s="105"/>
      <c r="M67" s="8">
        <v>5</v>
      </c>
      <c r="N67" s="102">
        <v>8.5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392</v>
      </c>
      <c r="G68" s="69">
        <v>401</v>
      </c>
      <c r="H68" s="69">
        <v>399</v>
      </c>
      <c r="I68" s="69">
        <v>394</v>
      </c>
      <c r="J68" s="104">
        <f t="shared" si="1"/>
        <v>396.5</v>
      </c>
      <c r="K68" s="105"/>
      <c r="M68" s="13">
        <v>6</v>
      </c>
      <c r="N68" s="106">
        <v>7.4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203</v>
      </c>
      <c r="G69" s="69">
        <v>209</v>
      </c>
      <c r="H69" s="69">
        <v>227</v>
      </c>
      <c r="I69" s="69">
        <v>222</v>
      </c>
      <c r="J69" s="104">
        <f t="shared" si="1"/>
        <v>215.25</v>
      </c>
      <c r="K69" s="105"/>
      <c r="P69" s="2"/>
    </row>
    <row r="70" spans="1:16" ht="15.75" thickBot="1" x14ac:dyDescent="0.3">
      <c r="A70" s="2"/>
      <c r="C70" s="15" t="s">
        <v>17</v>
      </c>
      <c r="D70" s="16">
        <v>60.81</v>
      </c>
      <c r="E70" s="16">
        <v>6.9</v>
      </c>
      <c r="F70" s="16">
        <v>215</v>
      </c>
      <c r="G70" s="16">
        <v>222</v>
      </c>
      <c r="H70" s="16">
        <v>219</v>
      </c>
      <c r="I70" s="16">
        <v>211</v>
      </c>
      <c r="J70" s="108">
        <f t="shared" si="1"/>
        <v>216.75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12.26</v>
      </c>
      <c r="E73" s="11">
        <v>10.7</v>
      </c>
      <c r="F73" s="23">
        <v>1092</v>
      </c>
      <c r="G73" s="17"/>
      <c r="H73" s="24" t="s">
        <v>22</v>
      </c>
      <c r="I73" s="120">
        <v>5.15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66.77</v>
      </c>
      <c r="E74" s="11"/>
      <c r="F74" s="23">
        <v>240</v>
      </c>
      <c r="G74" s="17"/>
      <c r="H74" s="28" t="s">
        <v>26</v>
      </c>
      <c r="I74" s="122">
        <v>4.82</v>
      </c>
      <c r="J74" s="122"/>
      <c r="K74" s="123"/>
      <c r="M74" s="29">
        <v>6.8</v>
      </c>
      <c r="N74" s="30">
        <v>61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64.92</v>
      </c>
      <c r="E76" s="11"/>
      <c r="F76" s="23">
        <v>209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72.02</v>
      </c>
      <c r="E77" s="11"/>
      <c r="F77" s="23">
        <v>222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5.4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75.06</v>
      </c>
      <c r="E78" s="11"/>
      <c r="F78" s="23">
        <v>1888</v>
      </c>
      <c r="G78" s="17"/>
      <c r="H78" s="110">
        <v>9</v>
      </c>
      <c r="I78" s="112">
        <v>611</v>
      </c>
      <c r="J78" s="112">
        <v>170</v>
      </c>
      <c r="K78" s="114">
        <f>((I78-J78)/I78)</f>
        <v>0.72176759410801961</v>
      </c>
      <c r="M78" s="13">
        <v>2</v>
      </c>
      <c r="N78" s="38">
        <v>5.3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76.09</v>
      </c>
      <c r="E79" s="11">
        <v>6.3</v>
      </c>
      <c r="F79" s="23">
        <v>588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569</v>
      </c>
      <c r="G80" s="17"/>
      <c r="H80" s="110">
        <v>12</v>
      </c>
      <c r="I80" s="112">
        <v>303</v>
      </c>
      <c r="J80" s="112">
        <v>166</v>
      </c>
      <c r="K80" s="114">
        <f>((I80-J80)/I80)</f>
        <v>0.45214521452145212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78.03</v>
      </c>
      <c r="E81" s="11">
        <v>6.1</v>
      </c>
      <c r="F81" s="23">
        <v>1069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0.54054552156284552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994</v>
      </c>
      <c r="G82" s="17"/>
      <c r="M82" s="118" t="s">
        <v>44</v>
      </c>
      <c r="N82" s="119"/>
      <c r="O82" s="40">
        <f>(J67-J68)/J67</f>
        <v>0.36381869233854791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0.45712484237074402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-6.9686411149825784E-3</v>
      </c>
      <c r="P84" s="2"/>
    </row>
    <row r="85" spans="1:16" ht="15.75" thickBot="1" x14ac:dyDescent="0.3">
      <c r="A85" s="2"/>
      <c r="B85" s="44"/>
      <c r="C85" s="48" t="s">
        <v>53</v>
      </c>
      <c r="D85" s="36">
        <v>90.92</v>
      </c>
      <c r="E85" s="36"/>
      <c r="F85" s="37"/>
      <c r="G85" s="49"/>
      <c r="H85" s="50" t="s">
        <v>22</v>
      </c>
      <c r="I85" s="36">
        <v>791</v>
      </c>
      <c r="J85" s="36">
        <v>729</v>
      </c>
      <c r="K85" s="37">
        <f>I85-J85</f>
        <v>62</v>
      </c>
      <c r="M85" s="129" t="s">
        <v>54</v>
      </c>
      <c r="N85" s="130"/>
      <c r="O85" s="51">
        <f>(J66-J70)/J66</f>
        <v>0.84021378547733139</v>
      </c>
      <c r="P85" s="2"/>
    </row>
    <row r="86" spans="1:16" ht="15.75" thickBot="1" x14ac:dyDescent="0.3">
      <c r="A86" s="2"/>
      <c r="B86" s="44"/>
      <c r="C86" s="48" t="s">
        <v>55</v>
      </c>
      <c r="D86" s="36">
        <v>73.05</v>
      </c>
      <c r="E86" s="36">
        <v>68</v>
      </c>
      <c r="F86" s="37">
        <v>93.09</v>
      </c>
      <c r="G86" s="52">
        <v>5.2</v>
      </c>
      <c r="H86" s="29" t="s">
        <v>26</v>
      </c>
      <c r="I86" s="38">
        <v>239</v>
      </c>
      <c r="J86" s="38">
        <v>216</v>
      </c>
      <c r="K86" s="37">
        <f>I86-J86</f>
        <v>23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79.650000000000006</v>
      </c>
      <c r="E87" s="36">
        <v>66.13</v>
      </c>
      <c r="F87" s="37">
        <v>83.03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75.650000000000006</v>
      </c>
      <c r="E88" s="36">
        <v>53.2</v>
      </c>
      <c r="F88" s="37">
        <v>70.33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54.47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91.06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547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549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550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551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548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557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1610</v>
      </c>
      <c r="G119" s="12"/>
      <c r="H119" s="12"/>
      <c r="I119" s="12"/>
      <c r="J119" s="104">
        <f>AVERAGE(F119:I119)</f>
        <v>1610</v>
      </c>
      <c r="K119" s="105"/>
      <c r="M119" s="8">
        <v>2</v>
      </c>
      <c r="N119" s="102">
        <v>8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660</v>
      </c>
      <c r="G120" s="12"/>
      <c r="H120" s="12"/>
      <c r="I120" s="12"/>
      <c r="J120" s="104">
        <f t="shared" ref="J120:J125" si="2">AVERAGE(F120:I120)</f>
        <v>660</v>
      </c>
      <c r="K120" s="105"/>
      <c r="M120" s="8">
        <v>3</v>
      </c>
      <c r="N120" s="102">
        <v>7.4</v>
      </c>
      <c r="O120" s="103"/>
      <c r="P120" s="2"/>
    </row>
    <row r="121" spans="1:16" x14ac:dyDescent="0.25">
      <c r="A121" s="2"/>
      <c r="C121" s="9" t="s">
        <v>13</v>
      </c>
      <c r="D121" s="11">
        <v>60.93</v>
      </c>
      <c r="E121" s="11">
        <v>7.7</v>
      </c>
      <c r="F121" s="11">
        <v>1593</v>
      </c>
      <c r="G121" s="11">
        <v>1565</v>
      </c>
      <c r="H121" s="11">
        <v>1501</v>
      </c>
      <c r="I121" s="11">
        <v>1485</v>
      </c>
      <c r="J121" s="104">
        <f t="shared" si="2"/>
        <v>1536</v>
      </c>
      <c r="K121" s="105"/>
      <c r="M121" s="8">
        <v>4</v>
      </c>
      <c r="N121" s="102">
        <v>6.9</v>
      </c>
      <c r="O121" s="103"/>
      <c r="P121" s="2"/>
    </row>
    <row r="122" spans="1:16" x14ac:dyDescent="0.25">
      <c r="A122" s="2"/>
      <c r="C122" s="9" t="s">
        <v>14</v>
      </c>
      <c r="D122" s="11">
        <v>61.11</v>
      </c>
      <c r="E122" s="11">
        <v>7.6</v>
      </c>
      <c r="F122" s="11">
        <v>666</v>
      </c>
      <c r="G122" s="11">
        <v>645</v>
      </c>
      <c r="H122" s="11">
        <v>707</v>
      </c>
      <c r="I122" s="11">
        <v>696</v>
      </c>
      <c r="J122" s="104">
        <f t="shared" si="2"/>
        <v>678.5</v>
      </c>
      <c r="K122" s="105"/>
      <c r="M122" s="8">
        <v>5</v>
      </c>
      <c r="N122" s="102">
        <v>8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396</v>
      </c>
      <c r="G123" s="69">
        <v>404</v>
      </c>
      <c r="H123" s="69">
        <v>435</v>
      </c>
      <c r="I123" s="69">
        <v>420</v>
      </c>
      <c r="J123" s="104">
        <f t="shared" si="2"/>
        <v>413.75</v>
      </c>
      <c r="K123" s="105"/>
      <c r="M123" s="13">
        <v>6</v>
      </c>
      <c r="N123" s="106">
        <v>7.1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251</v>
      </c>
      <c r="G124" s="69">
        <v>249</v>
      </c>
      <c r="H124" s="69">
        <v>261</v>
      </c>
      <c r="I124" s="69">
        <v>259</v>
      </c>
      <c r="J124" s="104">
        <f t="shared" si="2"/>
        <v>255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60.93</v>
      </c>
      <c r="E125" s="16">
        <v>6.5</v>
      </c>
      <c r="F125" s="16">
        <v>259</v>
      </c>
      <c r="G125" s="16">
        <v>256</v>
      </c>
      <c r="H125" s="16">
        <v>258</v>
      </c>
      <c r="I125" s="16">
        <v>255</v>
      </c>
      <c r="J125" s="108">
        <f t="shared" si="2"/>
        <v>257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13.83</v>
      </c>
      <c r="E128" s="11">
        <v>10</v>
      </c>
      <c r="F128" s="23">
        <v>1180</v>
      </c>
      <c r="G128" s="17"/>
      <c r="H128" s="24" t="s">
        <v>22</v>
      </c>
      <c r="I128" s="120">
        <v>5.5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67.25</v>
      </c>
      <c r="E129" s="11"/>
      <c r="F129" s="23">
        <v>229</v>
      </c>
      <c r="G129" s="17"/>
      <c r="H129" s="28" t="s">
        <v>26</v>
      </c>
      <c r="I129" s="122">
        <v>5.27</v>
      </c>
      <c r="J129" s="122"/>
      <c r="K129" s="123"/>
      <c r="M129" s="29">
        <v>6.7</v>
      </c>
      <c r="N129" s="30">
        <v>77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66.959999999999994</v>
      </c>
      <c r="E131" s="11"/>
      <c r="F131" s="23">
        <v>226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72.040000000000006</v>
      </c>
      <c r="E132" s="11"/>
      <c r="F132" s="23">
        <v>224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74.849999999999994</v>
      </c>
      <c r="E133" s="11"/>
      <c r="F133" s="23">
        <v>1996</v>
      </c>
      <c r="G133" s="17"/>
      <c r="H133" s="110">
        <v>1</v>
      </c>
      <c r="I133" s="112">
        <v>659</v>
      </c>
      <c r="J133" s="112">
        <v>356</v>
      </c>
      <c r="K133" s="114">
        <f>((I133-J133)/I133)</f>
        <v>0.4597875569044006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75.67</v>
      </c>
      <c r="E134" s="11">
        <v>6.5</v>
      </c>
      <c r="F134" s="23">
        <v>573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555</v>
      </c>
      <c r="G135" s="17"/>
      <c r="H135" s="110">
        <v>5</v>
      </c>
      <c r="I135" s="112">
        <v>405</v>
      </c>
      <c r="J135" s="112">
        <v>207</v>
      </c>
      <c r="K135" s="114">
        <f>((I135-J135)/I135)</f>
        <v>0.48888888888888887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77.8</v>
      </c>
      <c r="E136" s="11">
        <v>6.2</v>
      </c>
      <c r="F136" s="23">
        <v>1040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0.55826822916666663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1015</v>
      </c>
      <c r="G137" s="17"/>
      <c r="M137" s="118" t="s">
        <v>44</v>
      </c>
      <c r="N137" s="119"/>
      <c r="O137" s="40">
        <f>(J122-J123)/J122</f>
        <v>0.39019896831245393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0.38368580060422963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-7.8431372549019607E-3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91.4</v>
      </c>
      <c r="E140" s="36"/>
      <c r="F140" s="37"/>
      <c r="G140" s="49"/>
      <c r="H140" s="50" t="s">
        <v>535</v>
      </c>
      <c r="I140" s="36">
        <v>379</v>
      </c>
      <c r="J140" s="36">
        <v>288</v>
      </c>
      <c r="K140" s="37">
        <f>I140-J140</f>
        <v>91</v>
      </c>
      <c r="M140" s="129" t="s">
        <v>54</v>
      </c>
      <c r="N140" s="130"/>
      <c r="O140" s="51">
        <f>(J121-J125)/J121</f>
        <v>0.83268229166666663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72.8</v>
      </c>
      <c r="E141" s="36">
        <v>67.97</v>
      </c>
      <c r="F141" s="37">
        <v>93.37</v>
      </c>
      <c r="G141" s="52">
        <v>5</v>
      </c>
      <c r="H141" s="29" t="s">
        <v>26</v>
      </c>
      <c r="I141" s="38">
        <v>239</v>
      </c>
      <c r="J141" s="38">
        <v>154</v>
      </c>
      <c r="K141" s="37">
        <f>I141-J141</f>
        <v>85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78.900000000000006</v>
      </c>
      <c r="E142" s="36">
        <v>65.7</v>
      </c>
      <c r="F142" s="37">
        <v>83.27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75.150000000000006</v>
      </c>
      <c r="E143" s="36">
        <v>52.95</v>
      </c>
      <c r="F143" s="37">
        <v>70.459999999999994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52.9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552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553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554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555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556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sheetPr codeName="Sheet47"/>
  <dimension ref="A1"/>
  <sheetViews>
    <sheetView zoomScale="86" zoomScaleNormal="86" workbookViewId="0"/>
  </sheetViews>
  <sheetFormatPr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6A12-E0DE-41E5-9C03-3C4B79AF1C57}">
  <sheetPr codeName="Sheet48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1348.25</v>
      </c>
    </row>
    <row r="7" spans="1:19" x14ac:dyDescent="0.25">
      <c r="A7" s="2"/>
      <c r="C7" s="9" t="s">
        <v>11</v>
      </c>
      <c r="D7" s="10"/>
      <c r="E7" s="10"/>
      <c r="F7" s="11">
        <v>1659</v>
      </c>
      <c r="G7" s="12"/>
      <c r="H7" s="12"/>
      <c r="I7" s="12"/>
      <c r="J7" s="104">
        <f>AVERAGE(F7:I7)</f>
        <v>1659</v>
      </c>
      <c r="K7" s="105"/>
      <c r="M7" s="8">
        <v>2</v>
      </c>
      <c r="N7" s="102">
        <v>8.6</v>
      </c>
      <c r="O7" s="103"/>
      <c r="P7" s="2"/>
      <c r="R7" s="60" t="s">
        <v>22</v>
      </c>
      <c r="S7" s="138">
        <f>AVERAGE(J10,J67,J122)</f>
        <v>682.25</v>
      </c>
    </row>
    <row r="8" spans="1:19" x14ac:dyDescent="0.25">
      <c r="A8" s="2"/>
      <c r="C8" s="9" t="s">
        <v>12</v>
      </c>
      <c r="D8" s="10"/>
      <c r="E8" s="10"/>
      <c r="F8" s="11">
        <v>682</v>
      </c>
      <c r="G8" s="12"/>
      <c r="H8" s="12"/>
      <c r="I8" s="12"/>
      <c r="J8" s="104">
        <f t="shared" ref="J8:J13" si="0">AVERAGE(F8:I8)</f>
        <v>682</v>
      </c>
      <c r="K8" s="105"/>
      <c r="M8" s="8">
        <v>3</v>
      </c>
      <c r="N8" s="102">
        <v>7</v>
      </c>
      <c r="O8" s="103"/>
      <c r="P8" s="2"/>
      <c r="R8" s="60" t="s">
        <v>26</v>
      </c>
      <c r="S8" s="139">
        <f>AVERAGE(J13,J70,J125)</f>
        <v>288.66666666666669</v>
      </c>
    </row>
    <row r="9" spans="1:19" x14ac:dyDescent="0.25">
      <c r="A9" s="2"/>
      <c r="C9" s="9" t="s">
        <v>13</v>
      </c>
      <c r="D9" s="11">
        <v>62.43</v>
      </c>
      <c r="E9" s="11">
        <v>7.8</v>
      </c>
      <c r="F9" s="11">
        <v>1433</v>
      </c>
      <c r="G9" s="11">
        <v>1444</v>
      </c>
      <c r="H9" s="11">
        <v>1468</v>
      </c>
      <c r="I9" s="11">
        <v>1250</v>
      </c>
      <c r="J9" s="104">
        <f t="shared" si="0"/>
        <v>1398.75</v>
      </c>
      <c r="K9" s="105"/>
      <c r="M9" s="8">
        <v>4</v>
      </c>
      <c r="N9" s="102">
        <v>7.1</v>
      </c>
      <c r="O9" s="103"/>
      <c r="P9" s="2"/>
      <c r="R9" s="140" t="s">
        <v>629</v>
      </c>
      <c r="S9" s="141">
        <f>S6-S8</f>
        <v>1059.5833333333333</v>
      </c>
    </row>
    <row r="10" spans="1:19" x14ac:dyDescent="0.25">
      <c r="A10" s="2"/>
      <c r="C10" s="9" t="s">
        <v>14</v>
      </c>
      <c r="D10" s="11">
        <v>60.29</v>
      </c>
      <c r="E10" s="11">
        <v>7.2</v>
      </c>
      <c r="F10" s="11">
        <v>750</v>
      </c>
      <c r="G10" s="11">
        <v>658</v>
      </c>
      <c r="H10" s="11">
        <v>765</v>
      </c>
      <c r="I10" s="11">
        <v>760</v>
      </c>
      <c r="J10" s="104">
        <f t="shared" si="0"/>
        <v>733.25</v>
      </c>
      <c r="K10" s="105"/>
      <c r="M10" s="8">
        <v>5</v>
      </c>
      <c r="N10" s="102">
        <v>7.8</v>
      </c>
      <c r="O10" s="103"/>
      <c r="P10" s="2"/>
      <c r="R10" s="140" t="s">
        <v>630</v>
      </c>
      <c r="S10" s="142">
        <f>S7-S8</f>
        <v>393.58333333333331</v>
      </c>
    </row>
    <row r="11" spans="1:19" ht="15.75" thickBot="1" x14ac:dyDescent="0.3">
      <c r="A11" s="2"/>
      <c r="C11" s="9" t="s">
        <v>15</v>
      </c>
      <c r="D11" s="11"/>
      <c r="E11" s="11"/>
      <c r="F11" s="11">
        <v>471</v>
      </c>
      <c r="G11" s="69">
        <v>458</v>
      </c>
      <c r="H11" s="69">
        <v>532</v>
      </c>
      <c r="I11" s="69">
        <v>526</v>
      </c>
      <c r="J11" s="104">
        <f t="shared" si="0"/>
        <v>496.75</v>
      </c>
      <c r="K11" s="105"/>
      <c r="M11" s="13">
        <v>6</v>
      </c>
      <c r="N11" s="106">
        <v>7</v>
      </c>
      <c r="O11" s="107"/>
      <c r="P11" s="2"/>
      <c r="R11" s="143" t="s">
        <v>631</v>
      </c>
      <c r="S11" s="144">
        <f>S9/S6</f>
        <v>0.78589529637183997</v>
      </c>
    </row>
    <row r="12" spans="1:19" x14ac:dyDescent="0.25">
      <c r="A12" s="2"/>
      <c r="C12" s="9" t="s">
        <v>16</v>
      </c>
      <c r="D12" s="11"/>
      <c r="E12" s="11"/>
      <c r="F12" s="11">
        <v>295</v>
      </c>
      <c r="G12" s="69">
        <v>302</v>
      </c>
      <c r="H12" s="69">
        <v>277</v>
      </c>
      <c r="I12" s="69">
        <v>295</v>
      </c>
      <c r="J12" s="104">
        <f t="shared" si="0"/>
        <v>292.25</v>
      </c>
      <c r="K12" s="105"/>
      <c r="P12" s="2"/>
      <c r="R12" s="143" t="s">
        <v>632</v>
      </c>
      <c r="S12" s="145">
        <f>S10/S7</f>
        <v>0.57689019176743617</v>
      </c>
    </row>
    <row r="13" spans="1:19" ht="15.75" thickBot="1" x14ac:dyDescent="0.3">
      <c r="A13" s="2"/>
      <c r="C13" s="15" t="s">
        <v>17</v>
      </c>
      <c r="D13" s="16">
        <v>59.98</v>
      </c>
      <c r="E13" s="16">
        <v>6.9</v>
      </c>
      <c r="F13" s="16">
        <v>297</v>
      </c>
      <c r="G13" s="16">
        <v>300</v>
      </c>
      <c r="H13" s="16">
        <v>284</v>
      </c>
      <c r="I13" s="16">
        <v>299</v>
      </c>
      <c r="J13" s="108">
        <f t="shared" si="0"/>
        <v>295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11.73</v>
      </c>
      <c r="E16" s="11">
        <v>10.5</v>
      </c>
      <c r="F16" s="23">
        <v>1047</v>
      </c>
      <c r="G16" s="17"/>
      <c r="H16" s="24" t="s">
        <v>22</v>
      </c>
      <c r="I16" s="120">
        <v>6.52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66.97</v>
      </c>
      <c r="E17" s="11"/>
      <c r="F17" s="23">
        <v>302</v>
      </c>
      <c r="G17" s="17"/>
      <c r="H17" s="28" t="s">
        <v>26</v>
      </c>
      <c r="I17" s="122">
        <v>6.08</v>
      </c>
      <c r="J17" s="122"/>
      <c r="K17" s="123"/>
      <c r="M17" s="29">
        <v>6.9</v>
      </c>
      <c r="N17" s="30">
        <v>112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62.16</v>
      </c>
      <c r="E19" s="11"/>
      <c r="F19" s="23">
        <v>298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72.78</v>
      </c>
      <c r="E20" s="11"/>
      <c r="F20" s="23">
        <v>297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77.88</v>
      </c>
      <c r="E21" s="11"/>
      <c r="F21" s="23">
        <v>2054</v>
      </c>
      <c r="G21" s="17"/>
      <c r="H21" s="110">
        <v>2</v>
      </c>
      <c r="I21" s="112">
        <v>745</v>
      </c>
      <c r="J21" s="112">
        <v>625</v>
      </c>
      <c r="K21" s="114">
        <f>((I21-J21)/I21)</f>
        <v>0.16107382550335569</v>
      </c>
      <c r="M21" s="13">
        <v>2</v>
      </c>
      <c r="N21" s="38">
        <v>5.6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74.040000000000006</v>
      </c>
      <c r="E22" s="11">
        <v>6.5</v>
      </c>
      <c r="F22" s="23">
        <v>585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561</v>
      </c>
      <c r="G23" s="17"/>
      <c r="H23" s="110">
        <v>6</v>
      </c>
      <c r="I23" s="112">
        <v>477</v>
      </c>
      <c r="J23" s="112">
        <v>211</v>
      </c>
      <c r="K23" s="114">
        <f>((I23-J23)/I23)</f>
        <v>0.55765199161425572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77.09</v>
      </c>
      <c r="E24" s="11">
        <v>6.2</v>
      </c>
      <c r="F24" s="23">
        <v>1039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0.47578194816800717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1002</v>
      </c>
      <c r="G25" s="17"/>
      <c r="M25" s="118" t="s">
        <v>44</v>
      </c>
      <c r="N25" s="119"/>
      <c r="O25" s="40">
        <f>(J10-J11)/J10</f>
        <v>0.3225366518922605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0.41167589330649218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-9.4097519247219839E-3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91.75</v>
      </c>
      <c r="E28" s="36"/>
      <c r="F28" s="37"/>
      <c r="G28" s="49"/>
      <c r="H28" s="50" t="s">
        <v>22</v>
      </c>
      <c r="I28" s="36">
        <v>402</v>
      </c>
      <c r="J28" s="36">
        <v>340</v>
      </c>
      <c r="K28" s="37">
        <f>I28-J28</f>
        <v>62</v>
      </c>
      <c r="M28" s="129" t="s">
        <v>54</v>
      </c>
      <c r="N28" s="130"/>
      <c r="O28" s="51">
        <f>(J9-J13)/J9</f>
        <v>0.78909740840035747</v>
      </c>
      <c r="P28" s="2"/>
    </row>
    <row r="29" spans="1:16" ht="15.75" thickBot="1" x14ac:dyDescent="0.3">
      <c r="A29" s="2"/>
      <c r="B29" s="44"/>
      <c r="C29" s="48" t="s">
        <v>55</v>
      </c>
      <c r="D29" s="36">
        <v>73.25</v>
      </c>
      <c r="E29" s="36">
        <v>68.97</v>
      </c>
      <c r="F29" s="37">
        <v>94.16</v>
      </c>
      <c r="G29" s="52">
        <v>5.3</v>
      </c>
      <c r="H29" s="29" t="s">
        <v>26</v>
      </c>
      <c r="I29" s="38">
        <v>161</v>
      </c>
      <c r="J29" s="38">
        <v>143</v>
      </c>
      <c r="K29" s="37">
        <f>I29-J29</f>
        <v>18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79.150000000000006</v>
      </c>
      <c r="E30" s="36">
        <v>63.53</v>
      </c>
      <c r="F30" s="37">
        <v>80.27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77.25</v>
      </c>
      <c r="E31" s="36">
        <v>53.89</v>
      </c>
      <c r="F31" s="37">
        <v>69.760000000000005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53.55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558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562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559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560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561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1607</v>
      </c>
      <c r="G64" s="12"/>
      <c r="H64" s="12"/>
      <c r="I64" s="12"/>
      <c r="J64" s="104">
        <f>AVERAGE(F64:I64)</f>
        <v>1607</v>
      </c>
      <c r="K64" s="105"/>
      <c r="M64" s="8">
        <v>2</v>
      </c>
      <c r="N64" s="102">
        <v>8.8000000000000007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650</v>
      </c>
      <c r="G65" s="12"/>
      <c r="H65" s="12"/>
      <c r="I65" s="12"/>
      <c r="J65" s="104">
        <f t="shared" ref="J65:J70" si="1">AVERAGE(F65:I65)</f>
        <v>650</v>
      </c>
      <c r="K65" s="105"/>
      <c r="M65" s="8">
        <v>3</v>
      </c>
      <c r="N65" s="102">
        <v>7.7</v>
      </c>
      <c r="O65" s="103"/>
      <c r="P65" s="2"/>
    </row>
    <row r="66" spans="1:16" ht="15" customHeight="1" x14ac:dyDescent="0.25">
      <c r="A66" s="2"/>
      <c r="C66" s="9" t="s">
        <v>13</v>
      </c>
      <c r="D66" s="11">
        <v>64.209999999999994</v>
      </c>
      <c r="E66" s="11">
        <v>8.3000000000000007</v>
      </c>
      <c r="F66" s="11">
        <v>1359</v>
      </c>
      <c r="G66" s="11">
        <v>1341</v>
      </c>
      <c r="H66" s="11">
        <v>1333</v>
      </c>
      <c r="I66" s="11">
        <v>1298</v>
      </c>
      <c r="J66" s="104">
        <f t="shared" si="1"/>
        <v>1332.75</v>
      </c>
      <c r="K66" s="105"/>
      <c r="M66" s="8">
        <v>4</v>
      </c>
      <c r="N66" s="102">
        <v>7</v>
      </c>
      <c r="O66" s="103"/>
      <c r="P66" s="2"/>
    </row>
    <row r="67" spans="1:16" ht="15" customHeight="1" x14ac:dyDescent="0.25">
      <c r="A67" s="2"/>
      <c r="C67" s="9" t="s">
        <v>14</v>
      </c>
      <c r="D67" s="11">
        <v>61.22</v>
      </c>
      <c r="E67" s="11">
        <v>7.2</v>
      </c>
      <c r="F67" s="11">
        <v>770</v>
      </c>
      <c r="G67" s="11">
        <v>766</v>
      </c>
      <c r="H67" s="11">
        <v>630</v>
      </c>
      <c r="I67" s="11">
        <v>606</v>
      </c>
      <c r="J67" s="104">
        <f t="shared" si="1"/>
        <v>693</v>
      </c>
      <c r="K67" s="105"/>
      <c r="M67" s="8">
        <v>5</v>
      </c>
      <c r="N67" s="102">
        <v>8.1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588</v>
      </c>
      <c r="G68" s="69">
        <v>569</v>
      </c>
      <c r="H68" s="69">
        <v>577</v>
      </c>
      <c r="I68" s="69">
        <v>544</v>
      </c>
      <c r="J68" s="104">
        <f t="shared" si="1"/>
        <v>569.5</v>
      </c>
      <c r="K68" s="105"/>
      <c r="M68" s="13">
        <v>6</v>
      </c>
      <c r="N68" s="106">
        <v>7.3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321</v>
      </c>
      <c r="G69" s="69">
        <v>310</v>
      </c>
      <c r="H69" s="69">
        <v>320</v>
      </c>
      <c r="I69" s="69">
        <v>255</v>
      </c>
      <c r="J69" s="104">
        <f t="shared" si="1"/>
        <v>301.5</v>
      </c>
      <c r="K69" s="105"/>
      <c r="P69" s="2"/>
    </row>
    <row r="70" spans="1:16" ht="15.75" thickBot="1" x14ac:dyDescent="0.3">
      <c r="A70" s="2"/>
      <c r="C70" s="15" t="s">
        <v>17</v>
      </c>
      <c r="D70" s="16">
        <v>60.71</v>
      </c>
      <c r="E70" s="16">
        <v>6.9</v>
      </c>
      <c r="F70" s="16">
        <v>311</v>
      </c>
      <c r="G70" s="16">
        <v>323</v>
      </c>
      <c r="H70" s="16">
        <v>337</v>
      </c>
      <c r="I70" s="16">
        <v>277</v>
      </c>
      <c r="J70" s="108">
        <f t="shared" si="1"/>
        <v>312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8.7200000000000006</v>
      </c>
      <c r="E73" s="11">
        <v>10.4</v>
      </c>
      <c r="F73" s="23">
        <v>1337</v>
      </c>
      <c r="G73" s="17"/>
      <c r="H73" s="24" t="s">
        <v>22</v>
      </c>
      <c r="I73" s="120">
        <v>5.27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67.069999999999993</v>
      </c>
      <c r="E74" s="11"/>
      <c r="F74" s="23">
        <v>302</v>
      </c>
      <c r="G74" s="17"/>
      <c r="H74" s="28" t="s">
        <v>26</v>
      </c>
      <c r="I74" s="122">
        <v>4.26</v>
      </c>
      <c r="J74" s="122"/>
      <c r="K74" s="123"/>
      <c r="M74" s="29">
        <v>7</v>
      </c>
      <c r="N74" s="30">
        <v>112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62.61</v>
      </c>
      <c r="E76" s="11"/>
      <c r="F76" s="23">
        <v>288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71.290000000000006</v>
      </c>
      <c r="E77" s="11"/>
      <c r="F77" s="23">
        <v>279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5.0999999999999996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77.010000000000005</v>
      </c>
      <c r="E78" s="11"/>
      <c r="F78" s="23">
        <v>1777</v>
      </c>
      <c r="G78" s="17"/>
      <c r="H78" s="110">
        <v>3</v>
      </c>
      <c r="I78" s="112">
        <v>755</v>
      </c>
      <c r="J78" s="112">
        <v>544</v>
      </c>
      <c r="K78" s="114">
        <f>((I78-J78)/I78)</f>
        <v>0.27947019867549666</v>
      </c>
      <c r="M78" s="13">
        <v>2</v>
      </c>
      <c r="N78" s="38">
        <v>5.3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75.61</v>
      </c>
      <c r="E79" s="11">
        <v>6.3</v>
      </c>
      <c r="F79" s="23">
        <v>622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610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77.78</v>
      </c>
      <c r="E81" s="11">
        <v>6</v>
      </c>
      <c r="F81" s="23">
        <v>968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0.4800225098480585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952</v>
      </c>
      <c r="G82" s="17"/>
      <c r="M82" s="118" t="s">
        <v>44</v>
      </c>
      <c r="N82" s="119"/>
      <c r="O82" s="40">
        <f>(J67-J68)/J67</f>
        <v>0.17821067821067821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0.47058823529411764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-3.482587064676617E-2</v>
      </c>
      <c r="P84" s="2"/>
    </row>
    <row r="85" spans="1:16" ht="15.75" thickBot="1" x14ac:dyDescent="0.3">
      <c r="A85" s="2"/>
      <c r="B85" s="44"/>
      <c r="C85" s="48" t="s">
        <v>53</v>
      </c>
      <c r="D85" s="36">
        <v>90.77</v>
      </c>
      <c r="E85" s="36"/>
      <c r="F85" s="37"/>
      <c r="G85" s="49"/>
      <c r="H85" s="50" t="s">
        <v>22</v>
      </c>
      <c r="I85" s="36">
        <v>971</v>
      </c>
      <c r="J85" s="36">
        <v>906</v>
      </c>
      <c r="K85" s="37">
        <f>I85-J85</f>
        <v>65</v>
      </c>
      <c r="M85" s="129" t="s">
        <v>54</v>
      </c>
      <c r="N85" s="130"/>
      <c r="O85" s="51">
        <f>(J66-J70)/J66</f>
        <v>0.76589758019133369</v>
      </c>
      <c r="P85" s="2"/>
    </row>
    <row r="86" spans="1:16" ht="15.75" thickBot="1" x14ac:dyDescent="0.3">
      <c r="A86" s="2"/>
      <c r="B86" s="44"/>
      <c r="C86" s="48" t="s">
        <v>55</v>
      </c>
      <c r="D86" s="36">
        <v>73.349999999999994</v>
      </c>
      <c r="E86" s="36">
        <v>68.69</v>
      </c>
      <c r="F86" s="37">
        <v>93.66</v>
      </c>
      <c r="G86" s="52">
        <v>5.3</v>
      </c>
      <c r="H86" s="29" t="s">
        <v>26</v>
      </c>
      <c r="I86" s="38">
        <v>339</v>
      </c>
      <c r="J86" s="38">
        <v>322</v>
      </c>
      <c r="K86" s="37">
        <f>I86-J86</f>
        <v>17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79.650000000000006</v>
      </c>
      <c r="E87" s="36">
        <v>65.12</v>
      </c>
      <c r="F87" s="37">
        <v>81.77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75.55</v>
      </c>
      <c r="E88" s="36">
        <v>53.01</v>
      </c>
      <c r="F88" s="37">
        <v>70.17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54.77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91.15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563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566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567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568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565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564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1588</v>
      </c>
      <c r="G119" s="12"/>
      <c r="H119" s="12"/>
      <c r="I119" s="12"/>
      <c r="J119" s="104">
        <f>AVERAGE(F119:I119)</f>
        <v>1588</v>
      </c>
      <c r="K119" s="105"/>
      <c r="M119" s="8">
        <v>2</v>
      </c>
      <c r="N119" s="102">
        <v>8.9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647</v>
      </c>
      <c r="G120" s="12"/>
      <c r="H120" s="12"/>
      <c r="I120" s="12"/>
      <c r="J120" s="104">
        <f t="shared" ref="J120:J125" si="2">AVERAGE(F120:I120)</f>
        <v>647</v>
      </c>
      <c r="K120" s="105"/>
      <c r="M120" s="8">
        <v>3</v>
      </c>
      <c r="N120" s="102">
        <v>7.6</v>
      </c>
      <c r="O120" s="103"/>
      <c r="P120" s="2"/>
    </row>
    <row r="121" spans="1:16" x14ac:dyDescent="0.25">
      <c r="A121" s="2"/>
      <c r="C121" s="9" t="s">
        <v>13</v>
      </c>
      <c r="D121" s="11">
        <v>65.209999999999994</v>
      </c>
      <c r="E121" s="11">
        <v>8.3000000000000007</v>
      </c>
      <c r="F121" s="11">
        <v>1268</v>
      </c>
      <c r="G121" s="11">
        <v>1439</v>
      </c>
      <c r="H121" s="11">
        <v>1290</v>
      </c>
      <c r="I121" s="11">
        <v>1256</v>
      </c>
      <c r="J121" s="104">
        <f t="shared" si="2"/>
        <v>1313.25</v>
      </c>
      <c r="K121" s="105"/>
      <c r="M121" s="8">
        <v>4</v>
      </c>
      <c r="N121" s="102">
        <v>7.1</v>
      </c>
      <c r="O121" s="103"/>
      <c r="P121" s="2"/>
    </row>
    <row r="122" spans="1:16" x14ac:dyDescent="0.25">
      <c r="A122" s="2"/>
      <c r="C122" s="9" t="s">
        <v>14</v>
      </c>
      <c r="D122" s="11">
        <v>63.76</v>
      </c>
      <c r="E122" s="11">
        <v>7.2</v>
      </c>
      <c r="F122" s="11">
        <v>608</v>
      </c>
      <c r="G122" s="11">
        <v>634</v>
      </c>
      <c r="H122" s="11">
        <v>631</v>
      </c>
      <c r="I122" s="11">
        <v>609</v>
      </c>
      <c r="J122" s="104">
        <f t="shared" si="2"/>
        <v>620.5</v>
      </c>
      <c r="K122" s="105"/>
      <c r="M122" s="8">
        <v>5</v>
      </c>
      <c r="N122" s="102">
        <v>8.1999999999999993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440</v>
      </c>
      <c r="G123" s="69">
        <v>407</v>
      </c>
      <c r="H123" s="69">
        <v>450</v>
      </c>
      <c r="I123" s="69">
        <v>432</v>
      </c>
      <c r="J123" s="104">
        <f t="shared" si="2"/>
        <v>432.25</v>
      </c>
      <c r="K123" s="105"/>
      <c r="M123" s="13">
        <v>6</v>
      </c>
      <c r="N123" s="106">
        <v>7.4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254</v>
      </c>
      <c r="G124" s="69">
        <v>258</v>
      </c>
      <c r="H124" s="69">
        <v>269</v>
      </c>
      <c r="I124" s="69">
        <v>271</v>
      </c>
      <c r="J124" s="104">
        <f t="shared" si="2"/>
        <v>263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61.71</v>
      </c>
      <c r="E125" s="16">
        <v>6.8</v>
      </c>
      <c r="F125" s="16">
        <v>252</v>
      </c>
      <c r="G125" s="16">
        <v>256</v>
      </c>
      <c r="H125" s="16">
        <v>259</v>
      </c>
      <c r="I125" s="16">
        <v>269</v>
      </c>
      <c r="J125" s="108">
        <f t="shared" si="2"/>
        <v>259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10.19</v>
      </c>
      <c r="E128" s="11">
        <v>10.8</v>
      </c>
      <c r="F128" s="23">
        <v>1121</v>
      </c>
      <c r="G128" s="17"/>
      <c r="H128" s="24" t="s">
        <v>22</v>
      </c>
      <c r="I128" s="120">
        <v>5.74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66.47</v>
      </c>
      <c r="E129" s="11"/>
      <c r="F129" s="23">
        <v>262</v>
      </c>
      <c r="G129" s="17"/>
      <c r="H129" s="28" t="s">
        <v>26</v>
      </c>
      <c r="I129" s="122">
        <v>4.8600000000000003</v>
      </c>
      <c r="J129" s="122"/>
      <c r="K129" s="123"/>
      <c r="M129" s="29">
        <v>6.8</v>
      </c>
      <c r="N129" s="30">
        <v>79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66.349999999999994</v>
      </c>
      <c r="E131" s="11"/>
      <c r="F131" s="23">
        <v>259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71.56</v>
      </c>
      <c r="E132" s="11"/>
      <c r="F132" s="23">
        <v>256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76.31</v>
      </c>
      <c r="E133" s="11"/>
      <c r="F133" s="23">
        <v>1725</v>
      </c>
      <c r="G133" s="17"/>
      <c r="H133" s="110">
        <v>4</v>
      </c>
      <c r="I133" s="112">
        <v>580</v>
      </c>
      <c r="J133" s="112">
        <v>500</v>
      </c>
      <c r="K133" s="114">
        <f>((I133-J133)/I133)</f>
        <v>0.13793103448275862</v>
      </c>
      <c r="M133" s="13">
        <v>2</v>
      </c>
      <c r="N133" s="38">
        <v>5.9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75.84</v>
      </c>
      <c r="E134" s="11">
        <v>6.4</v>
      </c>
      <c r="F134" s="23">
        <v>596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581</v>
      </c>
      <c r="G135" s="17"/>
      <c r="H135" s="110">
        <v>7</v>
      </c>
      <c r="I135" s="112">
        <v>374</v>
      </c>
      <c r="J135" s="112">
        <v>178</v>
      </c>
      <c r="K135" s="114">
        <f>((I135-J135)/I135)</f>
        <v>0.52406417112299464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77.41</v>
      </c>
      <c r="E136" s="11">
        <v>6.1</v>
      </c>
      <c r="F136" s="23">
        <v>932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0.52750809061488668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908</v>
      </c>
      <c r="G137" s="17"/>
      <c r="M137" s="118" t="s">
        <v>44</v>
      </c>
      <c r="N137" s="119"/>
      <c r="O137" s="40">
        <f>(J122-J123)/J122</f>
        <v>0.30338436744560837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0.39155581260844419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1.5209125475285171E-2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91.54</v>
      </c>
      <c r="E140" s="36"/>
      <c r="F140" s="37"/>
      <c r="G140" s="49"/>
      <c r="H140" s="50" t="s">
        <v>96</v>
      </c>
      <c r="I140" s="36">
        <v>620</v>
      </c>
      <c r="J140" s="36">
        <v>561</v>
      </c>
      <c r="K140" s="37">
        <f>I140-J140</f>
        <v>59</v>
      </c>
      <c r="M140" s="129" t="s">
        <v>54</v>
      </c>
      <c r="N140" s="130"/>
      <c r="O140" s="51">
        <f>(J121-J125)/J121</f>
        <v>0.80277936417285356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72.45</v>
      </c>
      <c r="E141" s="36">
        <v>68.47</v>
      </c>
      <c r="F141" s="37">
        <v>94.52</v>
      </c>
      <c r="G141" s="52">
        <v>5.0999999999999996</v>
      </c>
      <c r="H141" s="29" t="s">
        <v>97</v>
      </c>
      <c r="I141" s="38">
        <v>263</v>
      </c>
      <c r="J141" s="38">
        <v>230</v>
      </c>
      <c r="K141" s="37">
        <f>I141-J141</f>
        <v>33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81.45</v>
      </c>
      <c r="E142" s="36">
        <v>66.23</v>
      </c>
      <c r="F142" s="37">
        <v>81.319999999999993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76.55</v>
      </c>
      <c r="E143" s="36">
        <v>53.9</v>
      </c>
      <c r="F143" s="37">
        <v>70.42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53.77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91.48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569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573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570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571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572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574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575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 t="s">
        <v>576</v>
      </c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 t="s">
        <v>577</v>
      </c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180C-33A6-4CF3-A745-62F3999881D5}">
  <sheetPr codeName="Sheet18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1354.8333333333333</v>
      </c>
    </row>
    <row r="7" spans="1:19" x14ac:dyDescent="0.25">
      <c r="A7" s="2"/>
      <c r="C7" s="9" t="s">
        <v>11</v>
      </c>
      <c r="D7" s="10"/>
      <c r="E7" s="10"/>
      <c r="F7" s="11">
        <v>2731</v>
      </c>
      <c r="G7" s="12"/>
      <c r="H7" s="12"/>
      <c r="I7" s="12"/>
      <c r="J7" s="104">
        <f>AVERAGE(F7:I7)</f>
        <v>2731</v>
      </c>
      <c r="K7" s="105"/>
      <c r="M7" s="8">
        <v>2</v>
      </c>
      <c r="N7" s="102">
        <v>8.6</v>
      </c>
      <c r="O7" s="103"/>
      <c r="P7" s="2"/>
      <c r="R7" s="60" t="s">
        <v>22</v>
      </c>
      <c r="S7" s="138">
        <f>AVERAGE(J10,J67,J122)</f>
        <v>590.83333333333337</v>
      </c>
    </row>
    <row r="8" spans="1:19" x14ac:dyDescent="0.25">
      <c r="A8" s="2"/>
      <c r="C8" s="9" t="s">
        <v>12</v>
      </c>
      <c r="D8" s="10"/>
      <c r="E8" s="10"/>
      <c r="F8" s="11">
        <v>986</v>
      </c>
      <c r="G8" s="12"/>
      <c r="H8" s="12"/>
      <c r="I8" s="12"/>
      <c r="J8" s="104">
        <f t="shared" ref="J8:J13" si="0">AVERAGE(F8:I8)</f>
        <v>986</v>
      </c>
      <c r="K8" s="105"/>
      <c r="M8" s="8">
        <v>3</v>
      </c>
      <c r="N8" s="102">
        <v>7.7</v>
      </c>
      <c r="O8" s="103"/>
      <c r="P8" s="2"/>
      <c r="R8" s="60" t="s">
        <v>26</v>
      </c>
      <c r="S8" s="139">
        <f>AVERAGE(J13,J70,J125)</f>
        <v>191.66666666666666</v>
      </c>
    </row>
    <row r="9" spans="1:19" x14ac:dyDescent="0.25">
      <c r="A9" s="2"/>
      <c r="C9" s="9" t="s">
        <v>13</v>
      </c>
      <c r="D9" s="11">
        <v>63.79</v>
      </c>
      <c r="E9" s="11">
        <v>8.5</v>
      </c>
      <c r="F9" s="11">
        <v>1169</v>
      </c>
      <c r="G9" s="11">
        <v>1223</v>
      </c>
      <c r="H9" s="11">
        <v>1312</v>
      </c>
      <c r="I9" s="11">
        <v>1317</v>
      </c>
      <c r="J9" s="104">
        <f t="shared" si="0"/>
        <v>1255.25</v>
      </c>
      <c r="K9" s="105"/>
      <c r="M9" s="8">
        <v>4</v>
      </c>
      <c r="N9" s="102">
        <v>6.9</v>
      </c>
      <c r="O9" s="103"/>
      <c r="P9" s="2"/>
      <c r="R9" s="140" t="s">
        <v>629</v>
      </c>
      <c r="S9" s="141">
        <f>S6-S8</f>
        <v>1163.1666666666665</v>
      </c>
    </row>
    <row r="10" spans="1:19" x14ac:dyDescent="0.25">
      <c r="A10" s="2"/>
      <c r="C10" s="9" t="s">
        <v>14</v>
      </c>
      <c r="D10" s="11">
        <v>60.39</v>
      </c>
      <c r="E10" s="11">
        <v>7.4</v>
      </c>
      <c r="F10" s="11">
        <v>554</v>
      </c>
      <c r="G10" s="11">
        <v>532</v>
      </c>
      <c r="H10" s="11">
        <v>480</v>
      </c>
      <c r="I10" s="11">
        <v>522</v>
      </c>
      <c r="J10" s="104">
        <f t="shared" si="0"/>
        <v>522</v>
      </c>
      <c r="K10" s="105"/>
      <c r="M10" s="8">
        <v>5</v>
      </c>
      <c r="N10" s="102">
        <v>8.4</v>
      </c>
      <c r="O10" s="103"/>
      <c r="P10" s="2"/>
      <c r="R10" s="140" t="s">
        <v>630</v>
      </c>
      <c r="S10" s="142">
        <f>S7-S8</f>
        <v>399.16666666666674</v>
      </c>
    </row>
    <row r="11" spans="1:19" ht="15.75" thickBot="1" x14ac:dyDescent="0.3">
      <c r="A11" s="2"/>
      <c r="C11" s="9" t="s">
        <v>15</v>
      </c>
      <c r="D11" s="11"/>
      <c r="E11" s="11"/>
      <c r="F11" s="11">
        <v>319</v>
      </c>
      <c r="G11" s="69">
        <v>311</v>
      </c>
      <c r="H11" s="69">
        <v>303</v>
      </c>
      <c r="I11" s="69">
        <v>352</v>
      </c>
      <c r="J11" s="104">
        <f t="shared" si="0"/>
        <v>321.25</v>
      </c>
      <c r="K11" s="105"/>
      <c r="M11" s="13">
        <v>6</v>
      </c>
      <c r="N11" s="106">
        <v>7</v>
      </c>
      <c r="O11" s="107"/>
      <c r="P11" s="2"/>
      <c r="R11" s="143" t="s">
        <v>631</v>
      </c>
      <c r="S11" s="144">
        <f>S9/S6</f>
        <v>0.85853118464755807</v>
      </c>
    </row>
    <row r="12" spans="1:19" x14ac:dyDescent="0.25">
      <c r="A12" s="2"/>
      <c r="C12" s="9" t="s">
        <v>16</v>
      </c>
      <c r="D12" s="11"/>
      <c r="E12" s="11"/>
      <c r="F12" s="11">
        <v>164</v>
      </c>
      <c r="G12" s="69">
        <v>171</v>
      </c>
      <c r="H12" s="69">
        <v>165</v>
      </c>
      <c r="I12" s="69">
        <v>169</v>
      </c>
      <c r="J12" s="104">
        <f t="shared" si="0"/>
        <v>167.25</v>
      </c>
      <c r="K12" s="105"/>
      <c r="P12" s="2"/>
      <c r="R12" s="143" t="s">
        <v>632</v>
      </c>
      <c r="S12" s="145">
        <f>S10/S7</f>
        <v>0.67559943582510584</v>
      </c>
    </row>
    <row r="13" spans="1:19" ht="15.75" thickBot="1" x14ac:dyDescent="0.3">
      <c r="A13" s="2"/>
      <c r="C13" s="15" t="s">
        <v>17</v>
      </c>
      <c r="D13" s="16">
        <v>59.56</v>
      </c>
      <c r="E13" s="16">
        <v>7.1</v>
      </c>
      <c r="F13" s="16">
        <v>170</v>
      </c>
      <c r="G13" s="16">
        <v>176</v>
      </c>
      <c r="H13" s="16">
        <v>181</v>
      </c>
      <c r="I13" s="16">
        <v>162</v>
      </c>
      <c r="J13" s="108">
        <f t="shared" si="0"/>
        <v>172.25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7.53</v>
      </c>
      <c r="E16" s="11">
        <v>10.4</v>
      </c>
      <c r="F16" s="23">
        <v>1082</v>
      </c>
      <c r="G16" s="17"/>
      <c r="H16" s="24" t="s">
        <v>22</v>
      </c>
      <c r="I16" s="120">
        <v>5.72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67.599999999999994</v>
      </c>
      <c r="E17" s="11"/>
      <c r="F17" s="23">
        <v>172</v>
      </c>
      <c r="G17" s="17"/>
      <c r="H17" s="28" t="s">
        <v>26</v>
      </c>
      <c r="I17" s="122">
        <v>5.43</v>
      </c>
      <c r="J17" s="122"/>
      <c r="K17" s="123"/>
      <c r="M17" s="29">
        <v>7.1</v>
      </c>
      <c r="N17" s="30">
        <v>156</v>
      </c>
      <c r="O17" s="31">
        <v>0.02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61.94</v>
      </c>
      <c r="E19" s="11"/>
      <c r="F19" s="23">
        <v>169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72.61</v>
      </c>
      <c r="E20" s="11"/>
      <c r="F20" s="23">
        <v>171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5.8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76.52</v>
      </c>
      <c r="E21" s="11"/>
      <c r="F21" s="23">
        <v>1996</v>
      </c>
      <c r="G21" s="17"/>
      <c r="H21" s="110">
        <v>3</v>
      </c>
      <c r="I21" s="112">
        <v>536</v>
      </c>
      <c r="J21" s="112">
        <v>384</v>
      </c>
      <c r="K21" s="114">
        <f>((I21-J21)/I21)</f>
        <v>0.28358208955223879</v>
      </c>
      <c r="M21" s="13">
        <v>2</v>
      </c>
      <c r="N21" s="38">
        <v>5.9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76.459999999999994</v>
      </c>
      <c r="E22" s="11">
        <v>6.8</v>
      </c>
      <c r="F22" s="23">
        <v>405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378</v>
      </c>
      <c r="G23" s="17"/>
      <c r="H23" s="110">
        <v>7</v>
      </c>
      <c r="I23" s="112">
        <v>329</v>
      </c>
      <c r="J23" s="112">
        <v>126</v>
      </c>
      <c r="K23" s="114">
        <f>((I23-J23)/I23)</f>
        <v>0.61702127659574468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77.97</v>
      </c>
      <c r="E24" s="11">
        <v>6.2</v>
      </c>
      <c r="F24" s="23">
        <v>856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0.58414658434574784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806</v>
      </c>
      <c r="G25" s="17"/>
      <c r="M25" s="118" t="s">
        <v>44</v>
      </c>
      <c r="N25" s="119"/>
      <c r="O25" s="40">
        <f>(J10-J11)/J10</f>
        <v>0.38457854406130271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0.4793774319066148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-2.9895366218236172E-2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91.2</v>
      </c>
      <c r="E28" s="36"/>
      <c r="F28" s="37"/>
      <c r="G28" s="49"/>
      <c r="H28" s="50" t="s">
        <v>22</v>
      </c>
      <c r="I28" s="36">
        <v>336</v>
      </c>
      <c r="J28" s="36">
        <v>288</v>
      </c>
      <c r="K28" s="37">
        <f>I28-J28</f>
        <v>48</v>
      </c>
      <c r="M28" s="129" t="s">
        <v>54</v>
      </c>
      <c r="N28" s="130"/>
      <c r="O28" s="51">
        <f>(J9-J13)/J9</f>
        <v>0.86277633937462661</v>
      </c>
      <c r="P28" s="2"/>
    </row>
    <row r="29" spans="1:16" ht="15.75" thickBot="1" x14ac:dyDescent="0.3">
      <c r="A29" s="2"/>
      <c r="B29" s="44"/>
      <c r="C29" s="48" t="s">
        <v>55</v>
      </c>
      <c r="D29" s="36">
        <v>72.45</v>
      </c>
      <c r="E29" s="36">
        <v>67.55</v>
      </c>
      <c r="F29" s="37">
        <v>93.24</v>
      </c>
      <c r="G29" s="52">
        <v>5.2</v>
      </c>
      <c r="H29" s="29" t="s">
        <v>26</v>
      </c>
      <c r="I29" s="38">
        <v>201</v>
      </c>
      <c r="J29" s="38">
        <v>185</v>
      </c>
      <c r="K29" s="37">
        <f>I29-J29</f>
        <v>16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79.349999999999994</v>
      </c>
      <c r="E30" s="36">
        <v>67.58</v>
      </c>
      <c r="F30" s="37">
        <v>85.17</v>
      </c>
      <c r="P30" s="2"/>
    </row>
    <row r="31" spans="1:16" ht="15" customHeight="1" x14ac:dyDescent="0.25">
      <c r="A31" s="2"/>
      <c r="B31" s="44"/>
      <c r="C31" s="48" t="s">
        <v>57</v>
      </c>
      <c r="D31" s="36">
        <v>78.099999999999994</v>
      </c>
      <c r="E31" s="36">
        <v>55.81</v>
      </c>
      <c r="F31" s="37">
        <v>71.459999999999994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53.25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91.5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120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121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122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123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124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 t="s">
        <v>125</v>
      </c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 t="s">
        <v>128</v>
      </c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 t="s">
        <v>126</v>
      </c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 t="s">
        <v>127</v>
      </c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1902</v>
      </c>
      <c r="G64" s="12"/>
      <c r="H64" s="12"/>
      <c r="I64" s="12"/>
      <c r="J64" s="104">
        <f>AVERAGE(F64:I64)</f>
        <v>1902</v>
      </c>
      <c r="K64" s="105"/>
      <c r="M64" s="8">
        <v>2</v>
      </c>
      <c r="N64" s="102">
        <v>8.6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888</v>
      </c>
      <c r="G65" s="12"/>
      <c r="H65" s="12"/>
      <c r="I65" s="12"/>
      <c r="J65" s="104">
        <f t="shared" ref="J65:J70" si="1">AVERAGE(F65:I65)</f>
        <v>888</v>
      </c>
      <c r="K65" s="105"/>
      <c r="M65" s="8">
        <v>3</v>
      </c>
      <c r="N65" s="102">
        <v>7.5</v>
      </c>
      <c r="O65" s="103"/>
      <c r="P65" s="2"/>
    </row>
    <row r="66" spans="1:16" ht="15" customHeight="1" x14ac:dyDescent="0.25">
      <c r="A66" s="2"/>
      <c r="C66" s="9" t="s">
        <v>13</v>
      </c>
      <c r="D66" s="11">
        <v>63.27</v>
      </c>
      <c r="E66" s="11">
        <v>8.4</v>
      </c>
      <c r="F66" s="11">
        <v>1339</v>
      </c>
      <c r="G66" s="11">
        <v>1308</v>
      </c>
      <c r="H66" s="11">
        <v>1290</v>
      </c>
      <c r="I66" s="11">
        <v>1361</v>
      </c>
      <c r="J66" s="104">
        <f t="shared" si="1"/>
        <v>1324.5</v>
      </c>
      <c r="K66" s="105"/>
      <c r="M66" s="8">
        <v>4</v>
      </c>
      <c r="N66" s="102">
        <v>7.2</v>
      </c>
      <c r="O66" s="103"/>
      <c r="P66" s="2"/>
    </row>
    <row r="67" spans="1:16" ht="15" customHeight="1" x14ac:dyDescent="0.25">
      <c r="A67" s="2"/>
      <c r="C67" s="9" t="s">
        <v>14</v>
      </c>
      <c r="D67" s="11">
        <v>60.91</v>
      </c>
      <c r="E67" s="11">
        <v>7.4</v>
      </c>
      <c r="F67" s="11">
        <v>531</v>
      </c>
      <c r="G67" s="11">
        <v>539</v>
      </c>
      <c r="H67" s="11">
        <v>577</v>
      </c>
      <c r="I67" s="11">
        <v>583</v>
      </c>
      <c r="J67" s="104">
        <f t="shared" si="1"/>
        <v>557.5</v>
      </c>
      <c r="K67" s="105"/>
      <c r="M67" s="8">
        <v>5</v>
      </c>
      <c r="N67" s="102">
        <v>8.6999999999999993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333</v>
      </c>
      <c r="G68" s="69">
        <v>342</v>
      </c>
      <c r="H68" s="69">
        <v>349</v>
      </c>
      <c r="I68" s="69">
        <v>355</v>
      </c>
      <c r="J68" s="104">
        <f t="shared" si="1"/>
        <v>344.75</v>
      </c>
      <c r="K68" s="105"/>
      <c r="M68" s="13">
        <v>6</v>
      </c>
      <c r="N68" s="106">
        <v>7.6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161</v>
      </c>
      <c r="G69" s="69">
        <v>177</v>
      </c>
      <c r="H69" s="69">
        <v>179</v>
      </c>
      <c r="I69" s="69">
        <v>184</v>
      </c>
      <c r="J69" s="104">
        <f t="shared" si="1"/>
        <v>175.25</v>
      </c>
      <c r="K69" s="105"/>
      <c r="P69" s="2"/>
    </row>
    <row r="70" spans="1:16" ht="15.75" thickBot="1" x14ac:dyDescent="0.3">
      <c r="A70" s="2"/>
      <c r="C70" s="15" t="s">
        <v>17</v>
      </c>
      <c r="D70" s="16">
        <v>60.74</v>
      </c>
      <c r="E70" s="16">
        <v>7</v>
      </c>
      <c r="F70" s="16">
        <v>175</v>
      </c>
      <c r="G70" s="16">
        <v>186</v>
      </c>
      <c r="H70" s="16">
        <v>191</v>
      </c>
      <c r="I70" s="16">
        <v>197</v>
      </c>
      <c r="J70" s="108">
        <f t="shared" si="1"/>
        <v>187.25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17.46</v>
      </c>
      <c r="E73" s="11">
        <v>10.5</v>
      </c>
      <c r="F73" s="23">
        <v>1379</v>
      </c>
      <c r="G73" s="17"/>
      <c r="H73" s="24" t="s">
        <v>22</v>
      </c>
      <c r="I73" s="120">
        <v>5.27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68.77</v>
      </c>
      <c r="E74" s="11"/>
      <c r="F74" s="23">
        <v>181</v>
      </c>
      <c r="G74" s="17"/>
      <c r="H74" s="28" t="s">
        <v>26</v>
      </c>
      <c r="I74" s="122">
        <v>4.71</v>
      </c>
      <c r="J74" s="122"/>
      <c r="K74" s="123"/>
      <c r="M74" s="29">
        <v>6.9</v>
      </c>
      <c r="N74" s="30">
        <v>75</v>
      </c>
      <c r="O74" s="31">
        <v>0.04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66.11</v>
      </c>
      <c r="E76" s="11"/>
      <c r="F76" s="23">
        <v>162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71.23</v>
      </c>
      <c r="E77" s="11"/>
      <c r="F77" s="23">
        <v>175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5.5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74.75</v>
      </c>
      <c r="E78" s="11"/>
      <c r="F78" s="23">
        <v>1881</v>
      </c>
      <c r="G78" s="17"/>
      <c r="H78" s="110">
        <v>12</v>
      </c>
      <c r="I78" s="112">
        <v>333</v>
      </c>
      <c r="J78" s="112">
        <v>111</v>
      </c>
      <c r="K78" s="114">
        <f>((I78-J78)/I78)</f>
        <v>0.66666666666666663</v>
      </c>
      <c r="M78" s="13">
        <v>2</v>
      </c>
      <c r="N78" s="38">
        <v>5.0999999999999996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73.38</v>
      </c>
      <c r="E79" s="11">
        <v>6.7</v>
      </c>
      <c r="F79" s="23">
        <v>454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441</v>
      </c>
      <c r="G80" s="17"/>
      <c r="H80" s="110"/>
      <c r="I80" s="112"/>
      <c r="J80" s="112"/>
      <c r="K80" s="114" t="e">
        <f>((I80-J80)/I80)</f>
        <v>#DIV/0!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75.91</v>
      </c>
      <c r="E81" s="11">
        <v>6.4</v>
      </c>
      <c r="F81" s="23">
        <v>779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0.57908644771611928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755</v>
      </c>
      <c r="G82" s="17"/>
      <c r="M82" s="118" t="s">
        <v>44</v>
      </c>
      <c r="N82" s="119"/>
      <c r="O82" s="40">
        <f>(J67-J68)/J67</f>
        <v>0.38161434977578473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0.49166062364031909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-6.8473609129814553E-2</v>
      </c>
      <c r="P84" s="2"/>
    </row>
    <row r="85" spans="1:16" ht="15.75" thickBot="1" x14ac:dyDescent="0.3">
      <c r="A85" s="2"/>
      <c r="B85" s="44"/>
      <c r="C85" s="48" t="s">
        <v>53</v>
      </c>
      <c r="D85" s="36">
        <v>90.99</v>
      </c>
      <c r="E85" s="36"/>
      <c r="F85" s="37"/>
      <c r="G85" s="49"/>
      <c r="H85" s="50" t="s">
        <v>22</v>
      </c>
      <c r="I85" s="36">
        <v>706</v>
      </c>
      <c r="J85" s="36">
        <v>633</v>
      </c>
      <c r="K85" s="37">
        <f>I85-J85</f>
        <v>73</v>
      </c>
      <c r="M85" s="129" t="s">
        <v>54</v>
      </c>
      <c r="N85" s="130"/>
      <c r="O85" s="51">
        <f>(J66-J70)/J66</f>
        <v>0.85862589656474142</v>
      </c>
      <c r="P85" s="2"/>
    </row>
    <row r="86" spans="1:16" ht="15.75" thickBot="1" x14ac:dyDescent="0.3">
      <c r="A86" s="2"/>
      <c r="B86" s="44"/>
      <c r="C86" s="48" t="s">
        <v>55</v>
      </c>
      <c r="D86" s="36">
        <v>73.150000000000006</v>
      </c>
      <c r="E86" s="36">
        <v>68.69</v>
      </c>
      <c r="F86" s="37">
        <v>93.91</v>
      </c>
      <c r="G86" s="52">
        <v>5.2</v>
      </c>
      <c r="H86" s="29" t="s">
        <v>26</v>
      </c>
      <c r="I86" s="38">
        <v>222</v>
      </c>
      <c r="J86" s="38">
        <v>209</v>
      </c>
      <c r="K86" s="37">
        <f>I86-J86</f>
        <v>13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78.81</v>
      </c>
      <c r="E87" s="36">
        <v>66.91</v>
      </c>
      <c r="F87" s="37">
        <v>84.91</v>
      </c>
      <c r="P87" s="2"/>
    </row>
    <row r="88" spans="1:16" ht="15" customHeight="1" x14ac:dyDescent="0.25">
      <c r="A88" s="2"/>
      <c r="B88" s="44"/>
      <c r="C88" s="48" t="s">
        <v>57</v>
      </c>
      <c r="D88" s="36">
        <v>73.88</v>
      </c>
      <c r="E88" s="36">
        <v>53.4</v>
      </c>
      <c r="F88" s="37">
        <v>72.290000000000006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56.09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91.13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129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130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131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133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132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 t="s">
        <v>134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1940</v>
      </c>
      <c r="G119" s="12"/>
      <c r="H119" s="12"/>
      <c r="I119" s="12"/>
      <c r="J119" s="104">
        <f>AVERAGE(F119:I119)</f>
        <v>1940</v>
      </c>
      <c r="K119" s="105"/>
      <c r="M119" s="8">
        <v>2</v>
      </c>
      <c r="N119" s="102">
        <v>8.8000000000000007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902</v>
      </c>
      <c r="G120" s="12"/>
      <c r="H120" s="12"/>
      <c r="I120" s="12"/>
      <c r="J120" s="104">
        <f t="shared" ref="J120:J125" si="2">AVERAGE(F120:I120)</f>
        <v>902</v>
      </c>
      <c r="K120" s="105"/>
      <c r="M120" s="8">
        <v>3</v>
      </c>
      <c r="N120" s="102">
        <v>7.4</v>
      </c>
      <c r="O120" s="103"/>
      <c r="P120" s="2"/>
    </row>
    <row r="121" spans="1:16" x14ac:dyDescent="0.25">
      <c r="A121" s="2"/>
      <c r="C121" s="9" t="s">
        <v>13</v>
      </c>
      <c r="D121" s="11">
        <v>64.13</v>
      </c>
      <c r="E121" s="11">
        <v>8</v>
      </c>
      <c r="F121" s="11">
        <v>1553</v>
      </c>
      <c r="G121" s="11">
        <v>1583</v>
      </c>
      <c r="H121" s="11">
        <v>1410</v>
      </c>
      <c r="I121" s="11">
        <v>1393</v>
      </c>
      <c r="J121" s="104">
        <f t="shared" si="2"/>
        <v>1484.75</v>
      </c>
      <c r="K121" s="105"/>
      <c r="M121" s="8">
        <v>4</v>
      </c>
      <c r="N121" s="102">
        <v>6.8</v>
      </c>
      <c r="O121" s="103"/>
      <c r="P121" s="2"/>
    </row>
    <row r="122" spans="1:16" x14ac:dyDescent="0.25">
      <c r="A122" s="2"/>
      <c r="C122" s="9" t="s">
        <v>14</v>
      </c>
      <c r="D122" s="11">
        <v>60.72</v>
      </c>
      <c r="E122" s="11">
        <v>7.3</v>
      </c>
      <c r="F122" s="11">
        <v>638</v>
      </c>
      <c r="G122" s="11">
        <v>679</v>
      </c>
      <c r="H122" s="11">
        <v>735</v>
      </c>
      <c r="I122" s="11">
        <v>720</v>
      </c>
      <c r="J122" s="104">
        <f t="shared" si="2"/>
        <v>693</v>
      </c>
      <c r="K122" s="105"/>
      <c r="M122" s="8">
        <v>5</v>
      </c>
      <c r="N122" s="102">
        <v>8.3000000000000007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363</v>
      </c>
      <c r="G123" s="69">
        <v>378</v>
      </c>
      <c r="H123" s="69">
        <v>402</v>
      </c>
      <c r="I123" s="69">
        <v>407</v>
      </c>
      <c r="J123" s="104">
        <f t="shared" si="2"/>
        <v>387.5</v>
      </c>
      <c r="K123" s="105"/>
      <c r="M123" s="13">
        <v>6</v>
      </c>
      <c r="N123" s="106">
        <v>7.2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199</v>
      </c>
      <c r="G124" s="69">
        <v>201</v>
      </c>
      <c r="H124" s="69">
        <v>234</v>
      </c>
      <c r="I124" s="69">
        <v>236</v>
      </c>
      <c r="J124" s="104">
        <f t="shared" si="2"/>
        <v>217.5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60.43</v>
      </c>
      <c r="E125" s="16">
        <v>7.3</v>
      </c>
      <c r="F125" s="16">
        <v>197</v>
      </c>
      <c r="G125" s="16">
        <v>199</v>
      </c>
      <c r="H125" s="16">
        <v>232</v>
      </c>
      <c r="I125" s="16">
        <v>234</v>
      </c>
      <c r="J125" s="108">
        <f t="shared" si="2"/>
        <v>215.5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10.52</v>
      </c>
      <c r="E128" s="11">
        <v>10.9</v>
      </c>
      <c r="F128" s="23">
        <v>1330</v>
      </c>
      <c r="G128" s="17"/>
      <c r="H128" s="24" t="s">
        <v>22</v>
      </c>
      <c r="I128" s="120">
        <v>5.83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68.36</v>
      </c>
      <c r="E129" s="11"/>
      <c r="F129" s="23">
        <v>188</v>
      </c>
      <c r="G129" s="17"/>
      <c r="H129" s="28" t="s">
        <v>26</v>
      </c>
      <c r="I129" s="122">
        <v>5.49</v>
      </c>
      <c r="J129" s="122"/>
      <c r="K129" s="123"/>
      <c r="M129" s="29">
        <v>6.8</v>
      </c>
      <c r="N129" s="30">
        <v>116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66.84</v>
      </c>
      <c r="E131" s="11"/>
      <c r="F131" s="23">
        <v>185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71.510000000000005</v>
      </c>
      <c r="E132" s="11"/>
      <c r="F132" s="23">
        <v>181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5.9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75.349999999999994</v>
      </c>
      <c r="E133" s="11"/>
      <c r="F133" s="23">
        <v>1979</v>
      </c>
      <c r="G133" s="17"/>
      <c r="H133" s="110">
        <v>4</v>
      </c>
      <c r="I133" s="112">
        <v>635</v>
      </c>
      <c r="J133" s="112">
        <v>324</v>
      </c>
      <c r="K133" s="114">
        <f>((I133-J133)/I133)</f>
        <v>0.48976377952755906</v>
      </c>
      <c r="M133" s="13">
        <v>2</v>
      </c>
      <c r="N133" s="38">
        <v>5.8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73.87</v>
      </c>
      <c r="E134" s="11">
        <v>6.9</v>
      </c>
      <c r="F134" s="23">
        <v>480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464</v>
      </c>
      <c r="G135" s="17"/>
      <c r="H135" s="110">
        <v>5</v>
      </c>
      <c r="I135" s="112">
        <v>385</v>
      </c>
      <c r="J135" s="112">
        <v>185</v>
      </c>
      <c r="K135" s="114">
        <f>((I135-J135)/I135)</f>
        <v>0.51948051948051943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76.3</v>
      </c>
      <c r="E136" s="11">
        <v>6.5</v>
      </c>
      <c r="F136" s="23">
        <v>840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0.53325475669304601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828</v>
      </c>
      <c r="G137" s="17"/>
      <c r="M137" s="118" t="s">
        <v>44</v>
      </c>
      <c r="N137" s="119"/>
      <c r="O137" s="40">
        <f>(J122-J123)/J122</f>
        <v>0.44083694083694086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0.43870967741935485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9.1954022988505746E-3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</v>
      </c>
      <c r="E140" s="36"/>
      <c r="F140" s="37"/>
      <c r="G140" s="49"/>
      <c r="H140" s="50" t="s">
        <v>22</v>
      </c>
      <c r="I140" s="36">
        <v>328</v>
      </c>
      <c r="J140" s="36">
        <v>291</v>
      </c>
      <c r="K140" s="37">
        <f>I140-J140</f>
        <v>37</v>
      </c>
      <c r="M140" s="129" t="s">
        <v>54</v>
      </c>
      <c r="N140" s="130"/>
      <c r="O140" s="51">
        <f>(J121-J125)/J121</f>
        <v>0.85485772015490824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72.599999999999994</v>
      </c>
      <c r="E141" s="36">
        <v>68.06</v>
      </c>
      <c r="F141" s="37">
        <v>93.75</v>
      </c>
      <c r="G141" s="52">
        <v>5.0999999999999996</v>
      </c>
      <c r="H141" s="29" t="s">
        <v>26</v>
      </c>
      <c r="I141" s="38">
        <v>150</v>
      </c>
      <c r="J141" s="38">
        <v>122</v>
      </c>
      <c r="K141" s="37">
        <f>I141-J141</f>
        <v>28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78.2</v>
      </c>
      <c r="E142" s="36">
        <v>66.16</v>
      </c>
      <c r="F142" s="37">
        <v>84.6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75.150000000000006</v>
      </c>
      <c r="E143" s="36">
        <v>54.14</v>
      </c>
      <c r="F143" s="37">
        <v>72.040000000000006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52.85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135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136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137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138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139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140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4C4E-4BBD-42A6-A576-73F3D2E69FFE}">
  <sheetPr codeName="Sheet49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0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1248.0833333333333</v>
      </c>
    </row>
    <row r="7" spans="1:19" x14ac:dyDescent="0.25">
      <c r="A7" s="2"/>
      <c r="C7" s="9" t="s">
        <v>11</v>
      </c>
      <c r="D7" s="10"/>
      <c r="E7" s="10"/>
      <c r="F7" s="11">
        <v>1378</v>
      </c>
      <c r="G7" s="12"/>
      <c r="H7" s="12"/>
      <c r="I7" s="12"/>
      <c r="J7" s="104">
        <f>AVERAGE(F7:I7)</f>
        <v>1378</v>
      </c>
      <c r="K7" s="105"/>
      <c r="M7" s="8">
        <v>2</v>
      </c>
      <c r="N7" s="102">
        <v>8.4</v>
      </c>
      <c r="O7" s="103"/>
      <c r="P7" s="2"/>
      <c r="R7" s="60" t="s">
        <v>22</v>
      </c>
      <c r="S7" s="138">
        <f>AVERAGE(J10,J67,J122)</f>
        <v>561.83333333333337</v>
      </c>
    </row>
    <row r="8" spans="1:19" x14ac:dyDescent="0.25">
      <c r="A8" s="2"/>
      <c r="C8" s="9" t="s">
        <v>12</v>
      </c>
      <c r="D8" s="10"/>
      <c r="E8" s="10"/>
      <c r="F8" s="11">
        <v>578</v>
      </c>
      <c r="G8" s="12"/>
      <c r="H8" s="12"/>
      <c r="I8" s="12"/>
      <c r="J8" s="104">
        <f t="shared" ref="J8:J13" si="0">AVERAGE(F8:I8)</f>
        <v>578</v>
      </c>
      <c r="K8" s="105"/>
      <c r="M8" s="8">
        <v>3</v>
      </c>
      <c r="N8" s="102">
        <v>7.4</v>
      </c>
      <c r="O8" s="103"/>
      <c r="P8" s="2"/>
      <c r="R8" s="60" t="s">
        <v>26</v>
      </c>
      <c r="S8" s="139">
        <f>AVERAGE(J13,J70,J125)</f>
        <v>235.5</v>
      </c>
    </row>
    <row r="9" spans="1:19" x14ac:dyDescent="0.25">
      <c r="A9" s="2"/>
      <c r="C9" s="9" t="s">
        <v>13</v>
      </c>
      <c r="D9" s="11">
        <v>65.88</v>
      </c>
      <c r="E9" s="11">
        <v>7.5</v>
      </c>
      <c r="F9" s="11">
        <v>1258</v>
      </c>
      <c r="G9" s="11">
        <v>1264</v>
      </c>
      <c r="H9" s="11">
        <v>1286</v>
      </c>
      <c r="I9" s="11">
        <v>1313</v>
      </c>
      <c r="J9" s="104">
        <f t="shared" si="0"/>
        <v>1280.25</v>
      </c>
      <c r="K9" s="105"/>
      <c r="M9" s="8">
        <v>4</v>
      </c>
      <c r="N9" s="102">
        <v>7.2</v>
      </c>
      <c r="O9" s="103"/>
      <c r="P9" s="2"/>
      <c r="R9" s="140" t="s">
        <v>629</v>
      </c>
      <c r="S9" s="141">
        <f>S6-S8</f>
        <v>1012.5833333333333</v>
      </c>
    </row>
    <row r="10" spans="1:19" x14ac:dyDescent="0.25">
      <c r="A10" s="2"/>
      <c r="C10" s="9" t="s">
        <v>14</v>
      </c>
      <c r="D10" s="11">
        <v>62.56</v>
      </c>
      <c r="E10" s="11">
        <v>7.2</v>
      </c>
      <c r="F10" s="11">
        <v>623</v>
      </c>
      <c r="G10" s="11">
        <v>624</v>
      </c>
      <c r="H10" s="11">
        <v>607</v>
      </c>
      <c r="I10" s="11">
        <v>584</v>
      </c>
      <c r="J10" s="104">
        <f t="shared" si="0"/>
        <v>609.5</v>
      </c>
      <c r="K10" s="105"/>
      <c r="M10" s="8">
        <v>5</v>
      </c>
      <c r="N10" s="102">
        <v>8</v>
      </c>
      <c r="O10" s="103"/>
      <c r="P10" s="2"/>
      <c r="R10" s="140" t="s">
        <v>630</v>
      </c>
      <c r="S10" s="142">
        <f>S7-S8</f>
        <v>326.33333333333337</v>
      </c>
    </row>
    <row r="11" spans="1:19" ht="15.75" thickBot="1" x14ac:dyDescent="0.3">
      <c r="A11" s="2"/>
      <c r="C11" s="9" t="s">
        <v>15</v>
      </c>
      <c r="D11" s="11"/>
      <c r="E11" s="11"/>
      <c r="F11" s="11">
        <v>437</v>
      </c>
      <c r="G11" s="69">
        <v>432</v>
      </c>
      <c r="H11" s="69">
        <v>419</v>
      </c>
      <c r="I11" s="69">
        <v>407</v>
      </c>
      <c r="J11" s="104">
        <f t="shared" si="0"/>
        <v>423.75</v>
      </c>
      <c r="K11" s="105"/>
      <c r="M11" s="13">
        <v>6</v>
      </c>
      <c r="N11" s="106">
        <v>7.4</v>
      </c>
      <c r="O11" s="107"/>
      <c r="P11" s="2"/>
      <c r="R11" s="143" t="s">
        <v>631</v>
      </c>
      <c r="S11" s="144">
        <f>S9/S6</f>
        <v>0.81131067637043464</v>
      </c>
    </row>
    <row r="12" spans="1:19" x14ac:dyDescent="0.25">
      <c r="A12" s="2"/>
      <c r="C12" s="9" t="s">
        <v>16</v>
      </c>
      <c r="D12" s="11"/>
      <c r="E12" s="11"/>
      <c r="F12" s="11">
        <v>264</v>
      </c>
      <c r="G12" s="69">
        <v>261</v>
      </c>
      <c r="H12" s="69">
        <v>256</v>
      </c>
      <c r="I12" s="69">
        <v>244</v>
      </c>
      <c r="J12" s="104">
        <f t="shared" si="0"/>
        <v>256.25</v>
      </c>
      <c r="K12" s="105"/>
      <c r="P12" s="2"/>
      <c r="R12" s="143" t="s">
        <v>632</v>
      </c>
      <c r="S12" s="145">
        <f>S10/S7</f>
        <v>0.58083654701868881</v>
      </c>
    </row>
    <row r="13" spans="1:19" ht="15.75" thickBot="1" x14ac:dyDescent="0.3">
      <c r="A13" s="2"/>
      <c r="C13" s="15" t="s">
        <v>17</v>
      </c>
      <c r="D13" s="16">
        <v>62.04</v>
      </c>
      <c r="E13" s="16">
        <v>6.9</v>
      </c>
      <c r="F13" s="16">
        <v>271</v>
      </c>
      <c r="G13" s="16">
        <v>263</v>
      </c>
      <c r="H13" s="16">
        <v>270</v>
      </c>
      <c r="I13" s="16">
        <v>257</v>
      </c>
      <c r="J13" s="108">
        <f t="shared" si="0"/>
        <v>265.25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12.5</v>
      </c>
      <c r="E16" s="11">
        <v>10.1</v>
      </c>
      <c r="F16" s="23">
        <v>961</v>
      </c>
      <c r="G16" s="17"/>
      <c r="H16" s="24" t="s">
        <v>22</v>
      </c>
      <c r="I16" s="120">
        <v>5.65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67.209999999999994</v>
      </c>
      <c r="E17" s="11"/>
      <c r="F17" s="23">
        <v>281</v>
      </c>
      <c r="G17" s="17"/>
      <c r="H17" s="28" t="s">
        <v>26</v>
      </c>
      <c r="I17" s="122">
        <v>5.33</v>
      </c>
      <c r="J17" s="122"/>
      <c r="K17" s="123"/>
      <c r="M17" s="29">
        <v>6.8</v>
      </c>
      <c r="N17" s="30">
        <v>117</v>
      </c>
      <c r="O17" s="31">
        <v>0.03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66.5</v>
      </c>
      <c r="E19" s="11"/>
      <c r="F19" s="23">
        <v>278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71.39</v>
      </c>
      <c r="E20" s="11"/>
      <c r="F20" s="23">
        <v>275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75.88</v>
      </c>
      <c r="E21" s="11"/>
      <c r="F21" s="23">
        <v>1430</v>
      </c>
      <c r="G21" s="17"/>
      <c r="H21" s="110">
        <v>8</v>
      </c>
      <c r="I21" s="112">
        <v>432</v>
      </c>
      <c r="J21" s="112">
        <v>333</v>
      </c>
      <c r="K21" s="114">
        <f>((I21-J21)/I21)</f>
        <v>0.22916666666666666</v>
      </c>
      <c r="M21" s="13">
        <v>2</v>
      </c>
      <c r="N21" s="38">
        <v>5.5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73.2</v>
      </c>
      <c r="E22" s="11">
        <v>6.8</v>
      </c>
      <c r="F22" s="23">
        <v>460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504</v>
      </c>
      <c r="G23" s="17"/>
      <c r="H23" s="110"/>
      <c r="I23" s="112"/>
      <c r="J23" s="112"/>
      <c r="K23" s="114" t="e">
        <f>((I23-J23)/I23)</f>
        <v>#DIV/0!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78.02</v>
      </c>
      <c r="E24" s="11">
        <v>6.2</v>
      </c>
      <c r="F24" s="23">
        <v>1164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0.52392110915836754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1197</v>
      </c>
      <c r="G25" s="17"/>
      <c r="M25" s="118" t="s">
        <v>44</v>
      </c>
      <c r="N25" s="119"/>
      <c r="O25" s="40">
        <f>(J10-J11)/J10</f>
        <v>0.30475799835931089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0.39528023598820061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-3.5121951219512199E-2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91.75</v>
      </c>
      <c r="E28" s="36"/>
      <c r="F28" s="37"/>
      <c r="G28" s="49"/>
      <c r="H28" s="50" t="s">
        <v>22</v>
      </c>
      <c r="I28" s="36">
        <v>369</v>
      </c>
      <c r="J28" s="36">
        <v>322</v>
      </c>
      <c r="K28" s="37">
        <f>I28-J28</f>
        <v>47</v>
      </c>
      <c r="M28" s="129" t="s">
        <v>54</v>
      </c>
      <c r="N28" s="130"/>
      <c r="O28" s="51">
        <f>(J9-J13)/J9</f>
        <v>0.7928139035344659</v>
      </c>
      <c r="P28" s="2"/>
    </row>
    <row r="29" spans="1:16" ht="15.75" thickBot="1" x14ac:dyDescent="0.3">
      <c r="A29" s="2"/>
      <c r="B29" s="44"/>
      <c r="C29" s="48" t="s">
        <v>55</v>
      </c>
      <c r="D29" s="36">
        <v>72.650000000000006</v>
      </c>
      <c r="E29" s="36">
        <v>68.41</v>
      </c>
      <c r="F29" s="37">
        <v>94.16</v>
      </c>
      <c r="G29" s="52">
        <v>5.3</v>
      </c>
      <c r="H29" s="29" t="s">
        <v>26</v>
      </c>
      <c r="I29" s="38">
        <v>237</v>
      </c>
      <c r="J29" s="38">
        <v>223</v>
      </c>
      <c r="K29" s="37">
        <f>I29-J29</f>
        <v>14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78.150000000000006</v>
      </c>
      <c r="E30" s="36">
        <v>63.58</v>
      </c>
      <c r="F30" s="37">
        <v>81.36</v>
      </c>
      <c r="P30" s="2"/>
    </row>
    <row r="31" spans="1:16" ht="15" customHeight="1" x14ac:dyDescent="0.25">
      <c r="A31" s="2"/>
      <c r="B31" s="44"/>
      <c r="C31" s="48" t="s">
        <v>57</v>
      </c>
      <c r="D31" s="36">
        <v>77.45</v>
      </c>
      <c r="E31" s="36">
        <v>54.31</v>
      </c>
      <c r="F31" s="37">
        <v>70.12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54.15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91.4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 t="s">
        <v>578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26"/>
      <c r="P42" s="2"/>
    </row>
    <row r="43" spans="1:16" x14ac:dyDescent="0.25">
      <c r="A43" s="2"/>
      <c r="C43" s="124" t="s">
        <v>586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587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579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580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 t="s">
        <v>582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 t="s">
        <v>583</v>
      </c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 t="s">
        <v>584</v>
      </c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 t="s">
        <v>581</v>
      </c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 t="s">
        <v>585</v>
      </c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1265</v>
      </c>
      <c r="G64" s="12"/>
      <c r="H64" s="12"/>
      <c r="I64" s="12"/>
      <c r="J64" s="104">
        <f>AVERAGE(F64:I64)</f>
        <v>1265</v>
      </c>
      <c r="K64" s="105"/>
      <c r="M64" s="8">
        <v>2</v>
      </c>
      <c r="N64" s="102">
        <v>8.1999999999999993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665</v>
      </c>
      <c r="G65" s="12"/>
      <c r="H65" s="12"/>
      <c r="I65" s="12"/>
      <c r="J65" s="104">
        <f t="shared" ref="J65:J70" si="1">AVERAGE(F65:I65)</f>
        <v>665</v>
      </c>
      <c r="K65" s="105"/>
      <c r="M65" s="8">
        <v>3</v>
      </c>
      <c r="N65" s="102">
        <v>7.2</v>
      </c>
      <c r="O65" s="103"/>
      <c r="P65" s="2"/>
    </row>
    <row r="66" spans="1:16" ht="15" customHeight="1" x14ac:dyDescent="0.25">
      <c r="A66" s="2"/>
      <c r="C66" s="9" t="s">
        <v>13</v>
      </c>
      <c r="D66" s="11">
        <v>61.36</v>
      </c>
      <c r="E66" s="11">
        <v>9.1999999999999993</v>
      </c>
      <c r="F66" s="11">
        <v>1149</v>
      </c>
      <c r="G66" s="11">
        <v>1171</v>
      </c>
      <c r="H66" s="11">
        <v>1232</v>
      </c>
      <c r="I66" s="11">
        <v>1210</v>
      </c>
      <c r="J66" s="104">
        <f t="shared" si="1"/>
        <v>1190.5</v>
      </c>
      <c r="K66" s="105"/>
      <c r="M66" s="8">
        <v>4</v>
      </c>
      <c r="N66" s="102">
        <v>6.8</v>
      </c>
      <c r="O66" s="103"/>
      <c r="P66" s="2"/>
    </row>
    <row r="67" spans="1:16" ht="15" customHeight="1" x14ac:dyDescent="0.25">
      <c r="A67" s="2"/>
      <c r="C67" s="9" t="s">
        <v>14</v>
      </c>
      <c r="D67" s="11">
        <v>61.3</v>
      </c>
      <c r="E67" s="11">
        <v>6.8</v>
      </c>
      <c r="F67" s="11">
        <v>575</v>
      </c>
      <c r="G67" s="11">
        <v>551</v>
      </c>
      <c r="H67" s="11">
        <v>512</v>
      </c>
      <c r="I67" s="11">
        <v>525</v>
      </c>
      <c r="J67" s="104">
        <f t="shared" si="1"/>
        <v>540.75</v>
      </c>
      <c r="K67" s="105"/>
      <c r="M67" s="8">
        <v>5</v>
      </c>
      <c r="N67" s="102">
        <v>8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419</v>
      </c>
      <c r="G68" s="69">
        <v>405</v>
      </c>
      <c r="H68" s="69">
        <v>393</v>
      </c>
      <c r="I68" s="69">
        <v>381</v>
      </c>
      <c r="J68" s="104">
        <f t="shared" si="1"/>
        <v>399.5</v>
      </c>
      <c r="K68" s="105"/>
      <c r="M68" s="13">
        <v>6</v>
      </c>
      <c r="N68" s="106">
        <v>7.4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229</v>
      </c>
      <c r="G69" s="69">
        <v>227</v>
      </c>
      <c r="H69" s="69">
        <v>220</v>
      </c>
      <c r="I69" s="69">
        <v>219</v>
      </c>
      <c r="J69" s="104">
        <f t="shared" si="1"/>
        <v>223.75</v>
      </c>
      <c r="K69" s="105"/>
      <c r="P69" s="2"/>
    </row>
    <row r="70" spans="1:16" ht="15.75" thickBot="1" x14ac:dyDescent="0.3">
      <c r="A70" s="2"/>
      <c r="C70" s="15" t="s">
        <v>17</v>
      </c>
      <c r="D70" s="16">
        <v>60.17</v>
      </c>
      <c r="E70" s="16">
        <v>7.8</v>
      </c>
      <c r="F70" s="16">
        <v>233</v>
      </c>
      <c r="G70" s="16">
        <v>230</v>
      </c>
      <c r="H70" s="16">
        <v>219</v>
      </c>
      <c r="I70" s="16">
        <v>217</v>
      </c>
      <c r="J70" s="108">
        <f t="shared" si="1"/>
        <v>224.75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16.61</v>
      </c>
      <c r="E73" s="11">
        <v>10.6</v>
      </c>
      <c r="F73" s="23">
        <v>1315</v>
      </c>
      <c r="G73" s="17"/>
      <c r="H73" s="24" t="s">
        <v>22</v>
      </c>
      <c r="I73" s="120">
        <v>5.27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69.069999999999993</v>
      </c>
      <c r="E74" s="11"/>
      <c r="F74" s="23">
        <v>245</v>
      </c>
      <c r="G74" s="17"/>
      <c r="H74" s="28" t="s">
        <v>26</v>
      </c>
      <c r="I74" s="122">
        <v>5.05</v>
      </c>
      <c r="J74" s="122"/>
      <c r="K74" s="123"/>
      <c r="M74" s="29">
        <v>6.7</v>
      </c>
      <c r="N74" s="30">
        <v>123</v>
      </c>
      <c r="O74" s="31">
        <v>0.05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67.849999999999994</v>
      </c>
      <c r="E76" s="11"/>
      <c r="F76" s="23">
        <v>241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71.91</v>
      </c>
      <c r="E77" s="11"/>
      <c r="F77" s="23">
        <v>239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5.9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72.25</v>
      </c>
      <c r="E78" s="11"/>
      <c r="F78" s="23">
        <v>1597</v>
      </c>
      <c r="G78" s="17"/>
      <c r="H78" s="110"/>
      <c r="I78" s="112"/>
      <c r="J78" s="112"/>
      <c r="K78" s="114" t="e">
        <f>((I78-J78)/I78)</f>
        <v>#DIV/0!</v>
      </c>
      <c r="M78" s="13">
        <v>2</v>
      </c>
      <c r="N78" s="38">
        <v>6.1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74.19</v>
      </c>
      <c r="E79" s="11">
        <v>6.7</v>
      </c>
      <c r="F79" s="23">
        <v>530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519</v>
      </c>
      <c r="G80" s="17"/>
      <c r="H80" s="110">
        <v>12</v>
      </c>
      <c r="I80" s="112">
        <v>411</v>
      </c>
      <c r="J80" s="112">
        <v>201</v>
      </c>
      <c r="K80" s="114">
        <f>((I80-J80)/I80)</f>
        <v>0.51094890510948909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77.790000000000006</v>
      </c>
      <c r="E81" s="11">
        <v>6.3</v>
      </c>
      <c r="F81" s="23">
        <v>1180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0.54577908441831169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1169</v>
      </c>
      <c r="G82" s="17"/>
      <c r="M82" s="118" t="s">
        <v>44</v>
      </c>
      <c r="N82" s="119"/>
      <c r="O82" s="40">
        <f>(J67-J68)/J67</f>
        <v>0.26121128062875637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0.43992490613266583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-4.4692737430167594E-3</v>
      </c>
      <c r="P84" s="2"/>
    </row>
    <row r="85" spans="1:16" ht="15.75" thickBot="1" x14ac:dyDescent="0.3">
      <c r="A85" s="2"/>
      <c r="B85" s="44"/>
      <c r="C85" s="48" t="s">
        <v>53</v>
      </c>
      <c r="D85" s="36">
        <v>91.4</v>
      </c>
      <c r="E85" s="36"/>
      <c r="F85" s="37"/>
      <c r="G85" s="49"/>
      <c r="H85" s="50" t="s">
        <v>535</v>
      </c>
      <c r="I85" s="36">
        <v>420</v>
      </c>
      <c r="J85" s="36">
        <v>265</v>
      </c>
      <c r="K85" s="37">
        <f>I85-J85</f>
        <v>155</v>
      </c>
      <c r="M85" s="129" t="s">
        <v>54</v>
      </c>
      <c r="N85" s="130"/>
      <c r="O85" s="51">
        <f>(J66-J70)/J66</f>
        <v>0.8112137757244855</v>
      </c>
      <c r="P85" s="2"/>
    </row>
    <row r="86" spans="1:16" ht="15.75" thickBot="1" x14ac:dyDescent="0.3">
      <c r="A86" s="2"/>
      <c r="B86" s="44"/>
      <c r="C86" s="48" t="s">
        <v>55</v>
      </c>
      <c r="D86" s="36">
        <v>72.400000000000006</v>
      </c>
      <c r="E86" s="36">
        <v>68.260000000000005</v>
      </c>
      <c r="F86" s="37">
        <v>94.28</v>
      </c>
      <c r="G86" s="52">
        <v>5.0999999999999996</v>
      </c>
      <c r="H86" s="29" t="s">
        <v>26</v>
      </c>
      <c r="I86" s="38">
        <v>174</v>
      </c>
      <c r="J86" s="38">
        <v>144</v>
      </c>
      <c r="K86" s="37">
        <f>I86-J86</f>
        <v>30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78.7</v>
      </c>
      <c r="E87" s="36">
        <v>63.83</v>
      </c>
      <c r="F87" s="37">
        <v>81.11</v>
      </c>
      <c r="P87" s="2"/>
    </row>
    <row r="88" spans="1:16" ht="15" customHeight="1" x14ac:dyDescent="0.25">
      <c r="A88" s="2"/>
      <c r="B88" s="44"/>
      <c r="C88" s="48" t="s">
        <v>57</v>
      </c>
      <c r="D88" s="36">
        <v>75.900000000000006</v>
      </c>
      <c r="E88" s="36">
        <v>53.35</v>
      </c>
      <c r="F88" s="37">
        <v>70.290000000000006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53.15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91.4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588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589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590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591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592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1245</v>
      </c>
      <c r="G119" s="12"/>
      <c r="H119" s="12"/>
      <c r="I119" s="12"/>
      <c r="J119" s="104">
        <f>AVERAGE(F119:I119)</f>
        <v>1245</v>
      </c>
      <c r="K119" s="105"/>
      <c r="M119" s="8">
        <v>2</v>
      </c>
      <c r="N119" s="102">
        <v>8.1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635</v>
      </c>
      <c r="G120" s="12"/>
      <c r="H120" s="12"/>
      <c r="I120" s="12"/>
      <c r="J120" s="104">
        <f t="shared" ref="J120:J125" si="2">AVERAGE(F120:I120)</f>
        <v>635</v>
      </c>
      <c r="K120" s="105"/>
      <c r="M120" s="8">
        <v>3</v>
      </c>
      <c r="N120" s="102">
        <v>7.2</v>
      </c>
      <c r="O120" s="103"/>
      <c r="P120" s="2"/>
    </row>
    <row r="121" spans="1:16" x14ac:dyDescent="0.25">
      <c r="A121" s="2"/>
      <c r="C121" s="9" t="s">
        <v>13</v>
      </c>
      <c r="D121" s="11">
        <v>61.18</v>
      </c>
      <c r="E121" s="11">
        <v>7</v>
      </c>
      <c r="F121" s="11">
        <v>1240</v>
      </c>
      <c r="G121" s="11">
        <v>1270</v>
      </c>
      <c r="H121" s="11">
        <v>1350</v>
      </c>
      <c r="I121" s="11">
        <v>1234</v>
      </c>
      <c r="J121" s="104">
        <f t="shared" si="2"/>
        <v>1273.5</v>
      </c>
      <c r="K121" s="105"/>
      <c r="M121" s="8">
        <v>4</v>
      </c>
      <c r="N121" s="102">
        <v>6.9</v>
      </c>
      <c r="O121" s="103"/>
      <c r="P121" s="2"/>
    </row>
    <row r="122" spans="1:16" x14ac:dyDescent="0.25">
      <c r="A122" s="2"/>
      <c r="C122" s="9" t="s">
        <v>14</v>
      </c>
      <c r="D122" s="11">
        <v>60.37</v>
      </c>
      <c r="E122" s="11">
        <v>7.1</v>
      </c>
      <c r="F122" s="11">
        <v>546</v>
      </c>
      <c r="G122" s="11">
        <v>540</v>
      </c>
      <c r="H122" s="11">
        <v>527</v>
      </c>
      <c r="I122" s="11">
        <v>528</v>
      </c>
      <c r="J122" s="104">
        <f t="shared" si="2"/>
        <v>535.25</v>
      </c>
      <c r="K122" s="105"/>
      <c r="M122" s="8">
        <v>5</v>
      </c>
      <c r="N122" s="102">
        <v>8.1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343</v>
      </c>
      <c r="G123" s="69">
        <v>333</v>
      </c>
      <c r="H123" s="69">
        <v>329</v>
      </c>
      <c r="I123" s="69">
        <v>328</v>
      </c>
      <c r="J123" s="104">
        <f t="shared" si="2"/>
        <v>333.25</v>
      </c>
      <c r="K123" s="105"/>
      <c r="M123" s="13">
        <v>6</v>
      </c>
      <c r="N123" s="106">
        <v>7.5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222</v>
      </c>
      <c r="G124" s="69">
        <v>221</v>
      </c>
      <c r="H124" s="69">
        <v>220</v>
      </c>
      <c r="I124" s="69">
        <v>229</v>
      </c>
      <c r="J124" s="104">
        <f t="shared" si="2"/>
        <v>223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59.92</v>
      </c>
      <c r="E125" s="16">
        <v>6.7</v>
      </c>
      <c r="F125" s="16">
        <v>204</v>
      </c>
      <c r="G125" s="16">
        <v>219</v>
      </c>
      <c r="H125" s="16">
        <v>217</v>
      </c>
      <c r="I125" s="16">
        <v>226</v>
      </c>
      <c r="J125" s="108">
        <f t="shared" si="2"/>
        <v>216.5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10.48</v>
      </c>
      <c r="E128" s="11">
        <v>9.6</v>
      </c>
      <c r="F128" s="23">
        <v>1125</v>
      </c>
      <c r="G128" s="17"/>
      <c r="H128" s="24" t="s">
        <v>22</v>
      </c>
      <c r="I128" s="120">
        <v>5.21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66.33</v>
      </c>
      <c r="E129" s="11"/>
      <c r="F129" s="23">
        <v>216</v>
      </c>
      <c r="G129" s="17"/>
      <c r="H129" s="28" t="s">
        <v>26</v>
      </c>
      <c r="I129" s="122">
        <v>4.88</v>
      </c>
      <c r="J129" s="122"/>
      <c r="K129" s="123"/>
      <c r="M129" s="29">
        <v>6.8</v>
      </c>
      <c r="N129" s="30">
        <v>76</v>
      </c>
      <c r="O129" s="31">
        <v>0.04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66.540000000000006</v>
      </c>
      <c r="E131" s="11"/>
      <c r="F131" s="23">
        <v>213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72.260000000000005</v>
      </c>
      <c r="E132" s="11"/>
      <c r="F132" s="23">
        <v>210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75.17</v>
      </c>
      <c r="E133" s="11"/>
      <c r="F133" s="23">
        <v>1566</v>
      </c>
      <c r="G133" s="17"/>
      <c r="H133" s="110">
        <v>1</v>
      </c>
      <c r="I133" s="112">
        <v>537</v>
      </c>
      <c r="J133" s="112">
        <v>438</v>
      </c>
      <c r="K133" s="114">
        <f>((I133-J133)/I133)</f>
        <v>0.18435754189944134</v>
      </c>
      <c r="M133" s="13">
        <v>2</v>
      </c>
      <c r="N133" s="38">
        <v>5.7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74.45</v>
      </c>
      <c r="E134" s="11">
        <v>6.6</v>
      </c>
      <c r="F134" s="23">
        <v>565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535</v>
      </c>
      <c r="G135" s="17"/>
      <c r="H135" s="110">
        <v>5</v>
      </c>
      <c r="I135" s="112">
        <v>332</v>
      </c>
      <c r="J135" s="112">
        <v>64</v>
      </c>
      <c r="K135" s="114">
        <v>0.8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76.52</v>
      </c>
      <c r="E136" s="11">
        <v>6.2</v>
      </c>
      <c r="F136" s="23">
        <v>1135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0.5797016097369454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1089</v>
      </c>
      <c r="G137" s="17"/>
      <c r="M137" s="118" t="s">
        <v>44</v>
      </c>
      <c r="N137" s="119"/>
      <c r="O137" s="40">
        <f>(J122-J123)/J122</f>
        <v>0.3773937412424101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0.33083270817704424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2.914798206278027E-2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91.44</v>
      </c>
      <c r="E140" s="36"/>
      <c r="F140" s="37"/>
      <c r="G140" s="49"/>
      <c r="H140" s="50" t="s">
        <v>96</v>
      </c>
      <c r="I140" s="36">
        <v>550</v>
      </c>
      <c r="J140" s="36">
        <v>502</v>
      </c>
      <c r="K140" s="37">
        <f>I140-J140</f>
        <v>48</v>
      </c>
      <c r="M140" s="129" t="s">
        <v>54</v>
      </c>
      <c r="N140" s="130"/>
      <c r="O140" s="51">
        <f>(J121-J125)/J121</f>
        <v>0.82999607381232821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72.650000000000006</v>
      </c>
      <c r="E141" s="36">
        <v>68.59</v>
      </c>
      <c r="F141" s="37">
        <v>94.42</v>
      </c>
      <c r="G141" s="52">
        <v>5.2</v>
      </c>
      <c r="H141" s="29" t="s">
        <v>97</v>
      </c>
      <c r="I141" s="38">
        <v>217</v>
      </c>
      <c r="J141" s="38">
        <v>188</v>
      </c>
      <c r="K141" s="37">
        <f>I141-J141</f>
        <v>29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78.95</v>
      </c>
      <c r="E142" s="36">
        <v>64.16</v>
      </c>
      <c r="F142" s="37">
        <v>81.27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75.349999999999994</v>
      </c>
      <c r="E143" s="36">
        <v>53.12</v>
      </c>
      <c r="F143" s="37">
        <v>70.510000000000005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54.02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91.33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593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594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595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596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597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 t="s">
        <v>599</v>
      </c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 t="s">
        <v>598</v>
      </c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8CED-A62A-4585-8A08-C5F860AF3531}">
  <sheetPr codeName="Sheet50"/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71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94" t="s">
        <v>1</v>
      </c>
      <c r="D5" s="96" t="s">
        <v>2</v>
      </c>
      <c r="E5" s="96" t="s">
        <v>3</v>
      </c>
      <c r="F5" s="96" t="s">
        <v>4</v>
      </c>
      <c r="G5" s="96"/>
      <c r="H5" s="96"/>
      <c r="I5" s="96"/>
      <c r="J5" s="96"/>
      <c r="K5" s="98"/>
      <c r="M5" s="6" t="s">
        <v>5</v>
      </c>
      <c r="N5" s="99" t="s">
        <v>3</v>
      </c>
      <c r="O5" s="100"/>
      <c r="P5" s="2"/>
    </row>
    <row r="6" spans="1:19" x14ac:dyDescent="0.25">
      <c r="A6" s="2"/>
      <c r="C6" s="95"/>
      <c r="D6" s="97"/>
      <c r="E6" s="97"/>
      <c r="F6" s="7" t="s">
        <v>6</v>
      </c>
      <c r="G6" s="7" t="s">
        <v>7</v>
      </c>
      <c r="H6" s="7" t="s">
        <v>8</v>
      </c>
      <c r="I6" s="7" t="s">
        <v>9</v>
      </c>
      <c r="J6" s="97" t="s">
        <v>10</v>
      </c>
      <c r="K6" s="101"/>
      <c r="M6" s="8">
        <v>1</v>
      </c>
      <c r="N6" s="102"/>
      <c r="O6" s="103"/>
      <c r="P6" s="2"/>
      <c r="R6" s="60" t="s">
        <v>618</v>
      </c>
      <c r="S6" s="60">
        <f>AVERAGE(J9,J66,J121)</f>
        <v>1115.0833333333333</v>
      </c>
    </row>
    <row r="7" spans="1:19" x14ac:dyDescent="0.25">
      <c r="A7" s="2"/>
      <c r="C7" s="9" t="s">
        <v>11</v>
      </c>
      <c r="D7" s="10"/>
      <c r="E7" s="10"/>
      <c r="F7" s="11">
        <v>1369</v>
      </c>
      <c r="G7" s="12"/>
      <c r="H7" s="12"/>
      <c r="I7" s="12"/>
      <c r="J7" s="104">
        <f>AVERAGE(F7:I7)</f>
        <v>1369</v>
      </c>
      <c r="K7" s="105"/>
      <c r="M7" s="8">
        <v>2</v>
      </c>
      <c r="N7" s="102">
        <v>8.9</v>
      </c>
      <c r="O7" s="103"/>
      <c r="P7" s="2"/>
      <c r="R7" s="60" t="s">
        <v>22</v>
      </c>
      <c r="S7" s="138">
        <f>AVERAGE(J10,J67,J122)</f>
        <v>525.5</v>
      </c>
    </row>
    <row r="8" spans="1:19" x14ac:dyDescent="0.25">
      <c r="A8" s="2"/>
      <c r="C8" s="9" t="s">
        <v>12</v>
      </c>
      <c r="D8" s="10"/>
      <c r="E8" s="10"/>
      <c r="F8" s="11">
        <v>601</v>
      </c>
      <c r="G8" s="12"/>
      <c r="H8" s="12"/>
      <c r="I8" s="12"/>
      <c r="J8" s="104">
        <f t="shared" ref="J8:J13" si="0">AVERAGE(F8:I8)</f>
        <v>601</v>
      </c>
      <c r="K8" s="105"/>
      <c r="M8" s="8">
        <v>3</v>
      </c>
      <c r="N8" s="102">
        <v>7.5</v>
      </c>
      <c r="O8" s="103"/>
      <c r="P8" s="2"/>
      <c r="R8" s="60" t="s">
        <v>26</v>
      </c>
      <c r="S8" s="139">
        <f>AVERAGE(J13,J70,J125)</f>
        <v>203.08333333333334</v>
      </c>
    </row>
    <row r="9" spans="1:19" x14ac:dyDescent="0.25">
      <c r="A9" s="2"/>
      <c r="C9" s="9" t="s">
        <v>13</v>
      </c>
      <c r="D9" s="11">
        <v>65.040000000000006</v>
      </c>
      <c r="E9" s="11">
        <v>6.8</v>
      </c>
      <c r="F9" s="11">
        <v>1169</v>
      </c>
      <c r="G9" s="11">
        <v>1178</v>
      </c>
      <c r="H9" s="11">
        <v>1186</v>
      </c>
      <c r="I9" s="11">
        <v>1114</v>
      </c>
      <c r="J9" s="104">
        <f t="shared" si="0"/>
        <v>1161.75</v>
      </c>
      <c r="K9" s="105"/>
      <c r="M9" s="8">
        <v>4</v>
      </c>
      <c r="N9" s="102">
        <v>7.2</v>
      </c>
      <c r="O9" s="103"/>
      <c r="P9" s="2"/>
      <c r="R9" s="140" t="s">
        <v>629</v>
      </c>
      <c r="S9" s="141">
        <f>S6-S8</f>
        <v>911.99999999999989</v>
      </c>
    </row>
    <row r="10" spans="1:19" x14ac:dyDescent="0.25">
      <c r="A10" s="2"/>
      <c r="C10" s="9" t="s">
        <v>14</v>
      </c>
      <c r="D10" s="11">
        <v>61.22</v>
      </c>
      <c r="E10" s="11">
        <v>7.2</v>
      </c>
      <c r="F10" s="11">
        <v>544</v>
      </c>
      <c r="G10" s="11">
        <v>530</v>
      </c>
      <c r="H10" s="11">
        <v>533</v>
      </c>
      <c r="I10" s="11">
        <v>529</v>
      </c>
      <c r="J10" s="104">
        <f t="shared" si="0"/>
        <v>534</v>
      </c>
      <c r="K10" s="105"/>
      <c r="M10" s="8">
        <v>5</v>
      </c>
      <c r="N10" s="102">
        <v>8.3000000000000007</v>
      </c>
      <c r="O10" s="103"/>
      <c r="P10" s="2"/>
      <c r="R10" s="140" t="s">
        <v>630</v>
      </c>
      <c r="S10" s="142">
        <f>S7-S8</f>
        <v>322.41666666666663</v>
      </c>
    </row>
    <row r="11" spans="1:19" ht="15.75" thickBot="1" x14ac:dyDescent="0.3">
      <c r="A11" s="2"/>
      <c r="C11" s="9" t="s">
        <v>15</v>
      </c>
      <c r="D11" s="11"/>
      <c r="E11" s="11"/>
      <c r="F11" s="11">
        <v>444</v>
      </c>
      <c r="G11" s="69">
        <v>440</v>
      </c>
      <c r="H11" s="69">
        <v>450</v>
      </c>
      <c r="I11" s="69">
        <v>437</v>
      </c>
      <c r="J11" s="104">
        <f t="shared" si="0"/>
        <v>442.75</v>
      </c>
      <c r="K11" s="105"/>
      <c r="M11" s="13">
        <v>6</v>
      </c>
      <c r="N11" s="106">
        <v>7.4</v>
      </c>
      <c r="O11" s="107"/>
      <c r="P11" s="2"/>
      <c r="R11" s="143" t="s">
        <v>631</v>
      </c>
      <c r="S11" s="144">
        <f>S9/S6</f>
        <v>0.81787609296764063</v>
      </c>
    </row>
    <row r="12" spans="1:19" x14ac:dyDescent="0.25">
      <c r="A12" s="2"/>
      <c r="C12" s="9" t="s">
        <v>16</v>
      </c>
      <c r="D12" s="11"/>
      <c r="E12" s="11"/>
      <c r="F12" s="11">
        <v>235</v>
      </c>
      <c r="G12" s="69">
        <v>222</v>
      </c>
      <c r="H12" s="69">
        <v>246</v>
      </c>
      <c r="I12" s="69">
        <v>188</v>
      </c>
      <c r="J12" s="104">
        <f t="shared" si="0"/>
        <v>222.75</v>
      </c>
      <c r="K12" s="105"/>
      <c r="P12" s="2"/>
      <c r="R12" s="143" t="s">
        <v>632</v>
      </c>
      <c r="S12" s="145">
        <f>S10/S7</f>
        <v>0.61354265778623529</v>
      </c>
    </row>
    <row r="13" spans="1:19" ht="15.75" thickBot="1" x14ac:dyDescent="0.3">
      <c r="A13" s="2"/>
      <c r="C13" s="15" t="s">
        <v>17</v>
      </c>
      <c r="D13" s="16">
        <v>61.06</v>
      </c>
      <c r="E13" s="16">
        <v>6.9</v>
      </c>
      <c r="F13" s="16">
        <v>244</v>
      </c>
      <c r="G13" s="16">
        <v>239</v>
      </c>
      <c r="H13" s="16">
        <v>237</v>
      </c>
      <c r="I13" s="16">
        <v>199</v>
      </c>
      <c r="J13" s="108">
        <f t="shared" si="0"/>
        <v>229.75</v>
      </c>
      <c r="K13" s="109"/>
      <c r="P13" s="2"/>
    </row>
    <row r="14" spans="1:19" ht="15.75" thickBot="1" x14ac:dyDescent="0.3">
      <c r="A14" s="2"/>
      <c r="C14" s="17"/>
      <c r="D14" s="17"/>
      <c r="E14" s="17"/>
      <c r="F14" s="17"/>
      <c r="G14" s="17"/>
      <c r="H14" s="17"/>
      <c r="I14" s="17"/>
      <c r="J14" s="17"/>
      <c r="P14" s="2"/>
    </row>
    <row r="15" spans="1:19" ht="15" customHeight="1" x14ac:dyDescent="0.25">
      <c r="A15" s="2"/>
      <c r="C15" s="18" t="s">
        <v>1</v>
      </c>
      <c r="D15" s="19" t="s">
        <v>2</v>
      </c>
      <c r="E15" s="19" t="s">
        <v>3</v>
      </c>
      <c r="F15" s="20" t="s">
        <v>18</v>
      </c>
      <c r="G15" s="21"/>
      <c r="H15" s="18" t="s">
        <v>1</v>
      </c>
      <c r="I15" s="96" t="s">
        <v>19</v>
      </c>
      <c r="J15" s="96"/>
      <c r="K15" s="98"/>
      <c r="M15" s="116" t="s">
        <v>20</v>
      </c>
      <c r="N15" s="117"/>
      <c r="O15" s="100"/>
      <c r="P15" s="2"/>
    </row>
    <row r="16" spans="1:19" x14ac:dyDescent="0.25">
      <c r="A16" s="2"/>
      <c r="C16" s="22" t="s">
        <v>21</v>
      </c>
      <c r="D16" s="11">
        <v>12.67</v>
      </c>
      <c r="E16" s="11">
        <v>10.6</v>
      </c>
      <c r="F16" s="23">
        <v>1229</v>
      </c>
      <c r="G16" s="17"/>
      <c r="H16" s="24" t="s">
        <v>22</v>
      </c>
      <c r="I16" s="120">
        <v>5.38</v>
      </c>
      <c r="J16" s="120"/>
      <c r="K16" s="121"/>
      <c r="M16" s="25" t="s">
        <v>3</v>
      </c>
      <c r="N16" s="26" t="s">
        <v>23</v>
      </c>
      <c r="O16" s="27" t="s">
        <v>24</v>
      </c>
      <c r="P16" s="2"/>
    </row>
    <row r="17" spans="1:16" ht="15.75" thickBot="1" x14ac:dyDescent="0.3">
      <c r="A17" s="2"/>
      <c r="C17" s="22" t="s">
        <v>25</v>
      </c>
      <c r="D17" s="11">
        <v>67.760000000000005</v>
      </c>
      <c r="E17" s="11"/>
      <c r="F17" s="23">
        <v>242</v>
      </c>
      <c r="G17" s="17"/>
      <c r="H17" s="28" t="s">
        <v>26</v>
      </c>
      <c r="I17" s="122">
        <v>4.82</v>
      </c>
      <c r="J17" s="122"/>
      <c r="K17" s="123"/>
      <c r="M17" s="29">
        <v>6.8</v>
      </c>
      <c r="N17" s="30">
        <v>112</v>
      </c>
      <c r="O17" s="31">
        <v>0.04</v>
      </c>
      <c r="P17" s="2"/>
    </row>
    <row r="18" spans="1:16" ht="15.75" thickBot="1" x14ac:dyDescent="0.3">
      <c r="A18" s="2"/>
      <c r="C18" s="22" t="s">
        <v>27</v>
      </c>
      <c r="D18" s="11"/>
      <c r="E18" s="11"/>
      <c r="F18" s="23"/>
      <c r="G18" s="17"/>
      <c r="H18" s="17"/>
      <c r="I18" s="17"/>
      <c r="J18" s="17"/>
      <c r="P18" s="2"/>
    </row>
    <row r="19" spans="1:16" ht="15" customHeight="1" x14ac:dyDescent="0.25">
      <c r="A19" s="2"/>
      <c r="C19" s="22" t="s">
        <v>28</v>
      </c>
      <c r="D19" s="11">
        <v>62.06</v>
      </c>
      <c r="E19" s="11"/>
      <c r="F19" s="23">
        <v>233</v>
      </c>
      <c r="G19" s="17"/>
      <c r="H19" s="94" t="s">
        <v>29</v>
      </c>
      <c r="I19" s="96"/>
      <c r="J19" s="96"/>
      <c r="K19" s="98"/>
      <c r="M19" s="6" t="s">
        <v>30</v>
      </c>
      <c r="N19" s="32" t="s">
        <v>3</v>
      </c>
      <c r="O19" s="33" t="s">
        <v>31</v>
      </c>
      <c r="P19" s="2"/>
    </row>
    <row r="20" spans="1:16" x14ac:dyDescent="0.25">
      <c r="A20" s="2"/>
      <c r="C20" s="22" t="s">
        <v>32</v>
      </c>
      <c r="D20" s="11">
        <v>71.14</v>
      </c>
      <c r="E20" s="11"/>
      <c r="F20" s="23">
        <v>237</v>
      </c>
      <c r="G20" s="17"/>
      <c r="H20" s="34" t="s">
        <v>33</v>
      </c>
      <c r="I20" s="7" t="s">
        <v>34</v>
      </c>
      <c r="J20" s="7" t="s">
        <v>35</v>
      </c>
      <c r="K20" s="35" t="s">
        <v>36</v>
      </c>
      <c r="M20" s="8">
        <v>1</v>
      </c>
      <c r="N20" s="36">
        <v>5.0999999999999996</v>
      </c>
      <c r="O20" s="37">
        <v>100</v>
      </c>
      <c r="P20" s="2"/>
    </row>
    <row r="21" spans="1:16" ht="15.75" thickBot="1" x14ac:dyDescent="0.3">
      <c r="A21" s="2"/>
      <c r="C21" s="22" t="s">
        <v>37</v>
      </c>
      <c r="D21" s="11">
        <v>74.540000000000006</v>
      </c>
      <c r="E21" s="11"/>
      <c r="F21" s="23">
        <v>1704</v>
      </c>
      <c r="G21" s="17"/>
      <c r="H21" s="110">
        <v>2</v>
      </c>
      <c r="I21" s="112">
        <v>501</v>
      </c>
      <c r="J21" s="112">
        <v>347</v>
      </c>
      <c r="K21" s="114">
        <f>((I21-J21)/I21)</f>
        <v>0.30738522954091818</v>
      </c>
      <c r="M21" s="13">
        <v>2</v>
      </c>
      <c r="N21" s="38">
        <v>5.2</v>
      </c>
      <c r="O21" s="39">
        <v>100</v>
      </c>
      <c r="P21" s="2"/>
    </row>
    <row r="22" spans="1:16" ht="15.75" customHeight="1" thickBot="1" x14ac:dyDescent="0.3">
      <c r="A22" s="2"/>
      <c r="C22" s="22" t="s">
        <v>38</v>
      </c>
      <c r="D22" s="11">
        <v>76.05</v>
      </c>
      <c r="E22" s="11">
        <v>6.2</v>
      </c>
      <c r="F22" s="23">
        <v>498</v>
      </c>
      <c r="G22" s="17"/>
      <c r="H22" s="110"/>
      <c r="I22" s="112"/>
      <c r="J22" s="112"/>
      <c r="K22" s="114"/>
      <c r="P22" s="2"/>
    </row>
    <row r="23" spans="1:16" ht="15" customHeight="1" x14ac:dyDescent="0.25">
      <c r="A23" s="2"/>
      <c r="C23" s="22" t="s">
        <v>39</v>
      </c>
      <c r="D23" s="11"/>
      <c r="E23" s="11"/>
      <c r="F23" s="23">
        <v>476</v>
      </c>
      <c r="G23" s="17"/>
      <c r="H23" s="110">
        <v>10</v>
      </c>
      <c r="I23" s="112">
        <v>488</v>
      </c>
      <c r="J23" s="112">
        <v>379</v>
      </c>
      <c r="K23" s="114">
        <f>((I23-J23)/I23)</f>
        <v>0.22336065573770492</v>
      </c>
      <c r="M23" s="116" t="s">
        <v>40</v>
      </c>
      <c r="N23" s="117"/>
      <c r="O23" s="100"/>
      <c r="P23" s="2"/>
    </row>
    <row r="24" spans="1:16" ht="15.75" thickBot="1" x14ac:dyDescent="0.3">
      <c r="A24" s="2"/>
      <c r="C24" s="22" t="s">
        <v>41</v>
      </c>
      <c r="D24" s="11">
        <v>78.88</v>
      </c>
      <c r="E24" s="11">
        <v>5.9</v>
      </c>
      <c r="F24" s="23">
        <v>1509</v>
      </c>
      <c r="G24" s="17"/>
      <c r="H24" s="111"/>
      <c r="I24" s="113"/>
      <c r="J24" s="113"/>
      <c r="K24" s="115"/>
      <c r="M24" s="118" t="s">
        <v>42</v>
      </c>
      <c r="N24" s="119"/>
      <c r="O24" s="40">
        <f>(J9-J10)/J9</f>
        <v>0.54034861200774698</v>
      </c>
      <c r="P24" s="2"/>
    </row>
    <row r="25" spans="1:16" ht="15.75" thickBot="1" x14ac:dyDescent="0.3">
      <c r="A25" s="2"/>
      <c r="C25" s="41" t="s">
        <v>43</v>
      </c>
      <c r="D25" s="16"/>
      <c r="E25" s="16"/>
      <c r="F25" s="42">
        <v>1412</v>
      </c>
      <c r="G25" s="17"/>
      <c r="M25" s="118" t="s">
        <v>44</v>
      </c>
      <c r="N25" s="119"/>
      <c r="O25" s="40">
        <f>(J10-J11)/J10</f>
        <v>0.17088014981273408</v>
      </c>
      <c r="P25" s="2"/>
    </row>
    <row r="26" spans="1:16" ht="15.75" customHeight="1" thickBot="1" x14ac:dyDescent="0.3">
      <c r="A26" s="2"/>
      <c r="C26" s="43"/>
      <c r="D26" s="43"/>
      <c r="E26" s="43"/>
      <c r="F26" s="43"/>
      <c r="H26" s="116" t="s">
        <v>45</v>
      </c>
      <c r="I26" s="117"/>
      <c r="J26" s="117"/>
      <c r="K26" s="100"/>
      <c r="M26" s="118" t="s">
        <v>46</v>
      </c>
      <c r="N26" s="119"/>
      <c r="O26" s="40">
        <f>(J11-J12)/J11</f>
        <v>0.49689440993788819</v>
      </c>
      <c r="P26" s="2"/>
    </row>
    <row r="27" spans="1:16" ht="15.75" customHeight="1" thickBot="1" x14ac:dyDescent="0.3">
      <c r="A27" s="2"/>
      <c r="B27" s="44"/>
      <c r="C27" s="45" t="s">
        <v>1</v>
      </c>
      <c r="D27" s="46" t="s">
        <v>2</v>
      </c>
      <c r="E27" s="46" t="s">
        <v>47</v>
      </c>
      <c r="F27" s="20" t="s">
        <v>48</v>
      </c>
      <c r="G27" s="47" t="s">
        <v>3</v>
      </c>
      <c r="H27" s="25" t="s">
        <v>1</v>
      </c>
      <c r="I27" s="26" t="s">
        <v>49</v>
      </c>
      <c r="J27" s="26" t="s">
        <v>50</v>
      </c>
      <c r="K27" s="27" t="s">
        <v>51</v>
      </c>
      <c r="M27" s="127" t="s">
        <v>52</v>
      </c>
      <c r="N27" s="128"/>
      <c r="O27" s="68">
        <f>(J12-J13)/J12</f>
        <v>-3.1425364758698095E-2</v>
      </c>
      <c r="P27" s="2"/>
    </row>
    <row r="28" spans="1:16" ht="15" customHeight="1" thickBot="1" x14ac:dyDescent="0.3">
      <c r="A28" s="2"/>
      <c r="B28" s="44"/>
      <c r="C28" s="48" t="s">
        <v>53</v>
      </c>
      <c r="D28" s="36">
        <v>91.02</v>
      </c>
      <c r="E28" s="36"/>
      <c r="F28" s="37"/>
      <c r="G28" s="49"/>
      <c r="H28" s="50" t="s">
        <v>22</v>
      </c>
      <c r="I28" s="36">
        <v>777</v>
      </c>
      <c r="J28" s="36">
        <v>681</v>
      </c>
      <c r="K28" s="37">
        <f>I28-J28</f>
        <v>96</v>
      </c>
      <c r="M28" s="129" t="s">
        <v>54</v>
      </c>
      <c r="N28" s="130"/>
      <c r="O28" s="51">
        <f>(J9-J13)/J9</f>
        <v>0.80223800301269632</v>
      </c>
      <c r="P28" s="2"/>
    </row>
    <row r="29" spans="1:16" ht="15.75" thickBot="1" x14ac:dyDescent="0.3">
      <c r="A29" s="2"/>
      <c r="B29" s="44"/>
      <c r="C29" s="48" t="s">
        <v>55</v>
      </c>
      <c r="D29" s="36">
        <v>73.349999999999994</v>
      </c>
      <c r="E29" s="36">
        <v>68.36</v>
      </c>
      <c r="F29" s="37">
        <v>93.21</v>
      </c>
      <c r="G29" s="52">
        <v>5.3</v>
      </c>
      <c r="H29" s="29" t="s">
        <v>26</v>
      </c>
      <c r="I29" s="38">
        <v>269</v>
      </c>
      <c r="J29" s="38">
        <v>241</v>
      </c>
      <c r="K29" s="37">
        <f>I29-J29</f>
        <v>28</v>
      </c>
      <c r="L29" s="53"/>
      <c r="M29" s="53"/>
      <c r="N29" s="53"/>
      <c r="P29" s="2"/>
    </row>
    <row r="30" spans="1:16" ht="15" customHeight="1" x14ac:dyDescent="0.25">
      <c r="A30" s="2"/>
      <c r="B30" s="44"/>
      <c r="C30" s="48" t="s">
        <v>56</v>
      </c>
      <c r="D30" s="36">
        <v>78.849999999999994</v>
      </c>
      <c r="E30" s="36">
        <v>64.47</v>
      </c>
      <c r="F30" s="37">
        <v>81.77</v>
      </c>
      <c r="P30" s="2"/>
    </row>
    <row r="31" spans="1:16" ht="15" customHeight="1" x14ac:dyDescent="0.25">
      <c r="A31" s="2"/>
      <c r="B31" s="44"/>
      <c r="C31" s="48" t="s">
        <v>57</v>
      </c>
      <c r="D31" s="36">
        <v>72.650000000000006</v>
      </c>
      <c r="E31" s="36">
        <v>50.87</v>
      </c>
      <c r="F31" s="37">
        <v>70.03</v>
      </c>
      <c r="P31" s="2"/>
    </row>
    <row r="32" spans="1:16" ht="15.75" customHeight="1" thickBot="1" x14ac:dyDescent="0.3">
      <c r="A32" s="2"/>
      <c r="B32" s="44"/>
      <c r="C32" s="54" t="s">
        <v>58</v>
      </c>
      <c r="D32" s="55">
        <v>54.93</v>
      </c>
      <c r="E32" s="55"/>
      <c r="F32" s="37"/>
      <c r="G32" s="56"/>
      <c r="P32" s="2"/>
    </row>
    <row r="33" spans="1:16" ht="15" customHeight="1" thickBot="1" x14ac:dyDescent="0.3">
      <c r="A33" s="2"/>
      <c r="B33" s="44"/>
      <c r="C33" s="48" t="s">
        <v>59</v>
      </c>
      <c r="D33" s="36">
        <v>90.77</v>
      </c>
      <c r="E33" s="36"/>
      <c r="F33" s="57"/>
      <c r="G33" s="58" t="s">
        <v>60</v>
      </c>
      <c r="P33" s="2"/>
    </row>
    <row r="34" spans="1:16" ht="15" customHeight="1" x14ac:dyDescent="0.25">
      <c r="A34" s="2"/>
      <c r="B34" s="44"/>
      <c r="C34" s="48" t="s">
        <v>61</v>
      </c>
      <c r="D34" s="36"/>
      <c r="E34" s="36"/>
      <c r="F34" s="36"/>
      <c r="G34" s="59"/>
      <c r="P34" s="2"/>
    </row>
    <row r="35" spans="1:16" ht="15.75" customHeight="1" x14ac:dyDescent="0.25">
      <c r="A35" s="2"/>
      <c r="B35" s="44"/>
      <c r="C35" s="48" t="s">
        <v>62</v>
      </c>
      <c r="D35" s="60"/>
      <c r="E35" s="60"/>
      <c r="F35" s="60"/>
      <c r="G35" s="61"/>
      <c r="P35" s="2"/>
    </row>
    <row r="36" spans="1:16" ht="15.75" thickBot="1" x14ac:dyDescent="0.3">
      <c r="A36" s="2"/>
      <c r="B36" s="44"/>
      <c r="C36" s="62" t="s">
        <v>62</v>
      </c>
      <c r="D36" s="38"/>
      <c r="E36" s="38"/>
      <c r="F36" s="38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63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66"/>
      <c r="C40" s="124" t="s">
        <v>600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/>
      <c r="P40" s="2"/>
    </row>
    <row r="41" spans="1:16" x14ac:dyDescent="0.25">
      <c r="A41" s="2"/>
      <c r="C41" s="124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6"/>
      <c r="P41" s="2"/>
    </row>
    <row r="42" spans="1:16" x14ac:dyDescent="0.25">
      <c r="A42" s="2"/>
      <c r="C42" s="124" t="s">
        <v>606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/>
      <c r="P42" s="2"/>
    </row>
    <row r="43" spans="1:16" x14ac:dyDescent="0.25">
      <c r="A43" s="2"/>
      <c r="C43" s="124" t="s">
        <v>604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6"/>
      <c r="P43" s="2"/>
    </row>
    <row r="44" spans="1:16" x14ac:dyDescent="0.25">
      <c r="A44" s="2"/>
      <c r="C44" s="124" t="s">
        <v>605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/>
      <c r="P44" s="2"/>
    </row>
    <row r="45" spans="1:16" x14ac:dyDescent="0.25">
      <c r="A45" s="2"/>
      <c r="C45" s="124" t="s">
        <v>601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6"/>
      <c r="P45" s="2"/>
    </row>
    <row r="46" spans="1:16" x14ac:dyDescent="0.25">
      <c r="A46" s="2"/>
      <c r="C46" s="124" t="s">
        <v>602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/>
      <c r="P46" s="2"/>
    </row>
    <row r="47" spans="1:16" x14ac:dyDescent="0.25">
      <c r="A47" s="2"/>
      <c r="C47" s="124" t="s">
        <v>603</v>
      </c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6"/>
      <c r="P47" s="2"/>
    </row>
    <row r="48" spans="1:16" x14ac:dyDescent="0.25">
      <c r="A48" s="2"/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2"/>
    </row>
    <row r="49" spans="1:16" x14ac:dyDescent="0.25">
      <c r="A49" s="2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6"/>
      <c r="P49" s="2"/>
    </row>
    <row r="50" spans="1:16" ht="15" customHeight="1" x14ac:dyDescent="0.25">
      <c r="A50" s="2"/>
      <c r="C50" s="124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/>
      <c r="P50" s="2"/>
    </row>
    <row r="51" spans="1:16" x14ac:dyDescent="0.25">
      <c r="A51" s="2"/>
      <c r="C51" s="12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2"/>
    </row>
    <row r="52" spans="1:16" x14ac:dyDescent="0.25">
      <c r="A52" s="2"/>
      <c r="C52" s="12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2"/>
    </row>
    <row r="53" spans="1:16" x14ac:dyDescent="0.25">
      <c r="A53" s="2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7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64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94" t="s">
        <v>1</v>
      </c>
      <c r="D62" s="96" t="s">
        <v>2</v>
      </c>
      <c r="E62" s="96" t="s">
        <v>3</v>
      </c>
      <c r="F62" s="96" t="s">
        <v>4</v>
      </c>
      <c r="G62" s="96"/>
      <c r="H62" s="96"/>
      <c r="I62" s="96"/>
      <c r="J62" s="96"/>
      <c r="K62" s="98"/>
      <c r="M62" s="6" t="s">
        <v>5</v>
      </c>
      <c r="N62" s="99" t="s">
        <v>3</v>
      </c>
      <c r="O62" s="100"/>
      <c r="P62" s="2"/>
    </row>
    <row r="63" spans="1:16" x14ac:dyDescent="0.25">
      <c r="A63" s="2"/>
      <c r="C63" s="95"/>
      <c r="D63" s="97"/>
      <c r="E63" s="97"/>
      <c r="F63" s="7" t="s">
        <v>6</v>
      </c>
      <c r="G63" s="7" t="s">
        <v>7</v>
      </c>
      <c r="H63" s="7" t="s">
        <v>8</v>
      </c>
      <c r="I63" s="7" t="s">
        <v>9</v>
      </c>
      <c r="J63" s="97" t="s">
        <v>10</v>
      </c>
      <c r="K63" s="101"/>
      <c r="M63" s="8">
        <v>1</v>
      </c>
      <c r="N63" s="102"/>
      <c r="O63" s="103"/>
      <c r="P63" s="2"/>
    </row>
    <row r="64" spans="1:16" ht="15" customHeight="1" x14ac:dyDescent="0.25">
      <c r="A64" s="2"/>
      <c r="C64" s="9" t="s">
        <v>11</v>
      </c>
      <c r="D64" s="10"/>
      <c r="E64" s="10"/>
      <c r="F64" s="11">
        <v>1325</v>
      </c>
      <c r="G64" s="12"/>
      <c r="H64" s="12"/>
      <c r="I64" s="12"/>
      <c r="J64" s="104">
        <f>AVERAGE(F64:I64)</f>
        <v>1325</v>
      </c>
      <c r="K64" s="105"/>
      <c r="M64" s="8">
        <v>2</v>
      </c>
      <c r="N64" s="102">
        <v>8.6</v>
      </c>
      <c r="O64" s="103"/>
      <c r="P64" s="2"/>
    </row>
    <row r="65" spans="1:16" x14ac:dyDescent="0.25">
      <c r="A65" s="2"/>
      <c r="C65" s="9" t="s">
        <v>12</v>
      </c>
      <c r="D65" s="10"/>
      <c r="E65" s="10"/>
      <c r="F65" s="11">
        <v>635</v>
      </c>
      <c r="G65" s="12"/>
      <c r="H65" s="12"/>
      <c r="I65" s="12"/>
      <c r="J65" s="104">
        <f t="shared" ref="J65:J70" si="1">AVERAGE(F65:I65)</f>
        <v>635</v>
      </c>
      <c r="K65" s="105"/>
      <c r="M65" s="8">
        <v>3</v>
      </c>
      <c r="N65" s="102">
        <v>7.9</v>
      </c>
      <c r="O65" s="103"/>
      <c r="P65" s="2"/>
    </row>
    <row r="66" spans="1:16" ht="15" customHeight="1" x14ac:dyDescent="0.25">
      <c r="A66" s="2"/>
      <c r="C66" s="9" t="s">
        <v>13</v>
      </c>
      <c r="D66" s="11">
        <v>65.599999999999994</v>
      </c>
      <c r="E66" s="11">
        <v>8.6999999999999993</v>
      </c>
      <c r="F66" s="11">
        <v>1068</v>
      </c>
      <c r="G66" s="11">
        <v>1090</v>
      </c>
      <c r="H66" s="11">
        <v>1108</v>
      </c>
      <c r="I66" s="11">
        <v>1119</v>
      </c>
      <c r="J66" s="104">
        <f t="shared" si="1"/>
        <v>1096.25</v>
      </c>
      <c r="K66" s="105"/>
      <c r="M66" s="8">
        <v>4</v>
      </c>
      <c r="N66" s="102">
        <v>7</v>
      </c>
      <c r="O66" s="103"/>
      <c r="P66" s="2"/>
    </row>
    <row r="67" spans="1:16" ht="15" customHeight="1" x14ac:dyDescent="0.25">
      <c r="A67" s="2"/>
      <c r="C67" s="9" t="s">
        <v>14</v>
      </c>
      <c r="D67" s="11">
        <v>60.48</v>
      </c>
      <c r="E67" s="11">
        <v>7.5</v>
      </c>
      <c r="F67" s="11">
        <v>450</v>
      </c>
      <c r="G67" s="11">
        <v>475</v>
      </c>
      <c r="H67" s="11">
        <v>544</v>
      </c>
      <c r="I67" s="11">
        <v>530</v>
      </c>
      <c r="J67" s="104">
        <f t="shared" si="1"/>
        <v>499.75</v>
      </c>
      <c r="K67" s="105"/>
      <c r="M67" s="8">
        <v>5</v>
      </c>
      <c r="N67" s="102">
        <v>8.1</v>
      </c>
      <c r="O67" s="103"/>
      <c r="P67" s="2"/>
    </row>
    <row r="68" spans="1:16" ht="15.75" customHeight="1" thickBot="1" x14ac:dyDescent="0.3">
      <c r="A68" s="2"/>
      <c r="C68" s="9" t="s">
        <v>15</v>
      </c>
      <c r="D68" s="11"/>
      <c r="E68" s="11"/>
      <c r="F68" s="11">
        <v>345</v>
      </c>
      <c r="G68" s="69">
        <v>368</v>
      </c>
      <c r="H68" s="69">
        <v>392</v>
      </c>
      <c r="I68" s="69">
        <v>381</v>
      </c>
      <c r="J68" s="104">
        <f t="shared" si="1"/>
        <v>371.5</v>
      </c>
      <c r="K68" s="105"/>
      <c r="M68" s="13">
        <v>6</v>
      </c>
      <c r="N68" s="106">
        <v>7.5</v>
      </c>
      <c r="O68" s="107"/>
      <c r="P68" s="2"/>
    </row>
    <row r="69" spans="1:16" x14ac:dyDescent="0.25">
      <c r="A69" s="2"/>
      <c r="C69" s="9" t="s">
        <v>16</v>
      </c>
      <c r="D69" s="11"/>
      <c r="E69" s="11"/>
      <c r="F69" s="11">
        <v>201</v>
      </c>
      <c r="G69" s="69">
        <v>203</v>
      </c>
      <c r="H69" s="69">
        <v>181</v>
      </c>
      <c r="I69" s="69">
        <v>183</v>
      </c>
      <c r="J69" s="104">
        <f t="shared" si="1"/>
        <v>192</v>
      </c>
      <c r="K69" s="105"/>
      <c r="P69" s="2"/>
    </row>
    <row r="70" spans="1:16" ht="15.75" thickBot="1" x14ac:dyDescent="0.3">
      <c r="A70" s="2"/>
      <c r="C70" s="15" t="s">
        <v>17</v>
      </c>
      <c r="D70" s="16">
        <v>59.32</v>
      </c>
      <c r="E70" s="16">
        <v>7.8</v>
      </c>
      <c r="F70" s="16">
        <v>202</v>
      </c>
      <c r="G70" s="16">
        <v>205</v>
      </c>
      <c r="H70" s="16">
        <v>185</v>
      </c>
      <c r="I70" s="16">
        <v>188</v>
      </c>
      <c r="J70" s="108">
        <f t="shared" si="1"/>
        <v>195</v>
      </c>
      <c r="K70" s="109"/>
      <c r="P70" s="2"/>
    </row>
    <row r="71" spans="1:16" ht="15" customHeight="1" thickBot="1" x14ac:dyDescent="0.3">
      <c r="A71" s="2"/>
      <c r="C71" s="17"/>
      <c r="D71" s="17"/>
      <c r="E71" s="17"/>
      <c r="F71" s="17"/>
      <c r="G71" s="17"/>
      <c r="H71" s="17"/>
      <c r="I71" s="17"/>
      <c r="J71" s="17"/>
      <c r="P71" s="2"/>
    </row>
    <row r="72" spans="1:16" ht="15" customHeight="1" x14ac:dyDescent="0.25">
      <c r="A72" s="2"/>
      <c r="C72" s="18" t="s">
        <v>1</v>
      </c>
      <c r="D72" s="19" t="s">
        <v>2</v>
      </c>
      <c r="E72" s="19" t="s">
        <v>3</v>
      </c>
      <c r="F72" s="20" t="s">
        <v>18</v>
      </c>
      <c r="G72" s="21"/>
      <c r="H72" s="18" t="s">
        <v>1</v>
      </c>
      <c r="I72" s="96" t="s">
        <v>19</v>
      </c>
      <c r="J72" s="96"/>
      <c r="K72" s="98"/>
      <c r="M72" s="116" t="s">
        <v>20</v>
      </c>
      <c r="N72" s="117"/>
      <c r="O72" s="100"/>
      <c r="P72" s="2"/>
    </row>
    <row r="73" spans="1:16" ht="15" customHeight="1" x14ac:dyDescent="0.25">
      <c r="A73" s="2"/>
      <c r="C73" s="22" t="s">
        <v>21</v>
      </c>
      <c r="D73" s="11">
        <v>13.03</v>
      </c>
      <c r="E73" s="11">
        <v>9.1</v>
      </c>
      <c r="F73" s="23">
        <v>1589</v>
      </c>
      <c r="G73" s="17"/>
      <c r="H73" s="24" t="s">
        <v>22</v>
      </c>
      <c r="I73" s="120">
        <v>5.05</v>
      </c>
      <c r="J73" s="120"/>
      <c r="K73" s="121"/>
      <c r="M73" s="25" t="s">
        <v>3</v>
      </c>
      <c r="N73" s="26" t="s">
        <v>23</v>
      </c>
      <c r="O73" s="27" t="s">
        <v>24</v>
      </c>
      <c r="P73" s="2"/>
    </row>
    <row r="74" spans="1:16" ht="15.75" thickBot="1" x14ac:dyDescent="0.3">
      <c r="A74" s="2"/>
      <c r="C74" s="22" t="s">
        <v>25</v>
      </c>
      <c r="D74" s="11">
        <v>65.39</v>
      </c>
      <c r="E74" s="11"/>
      <c r="F74" s="23">
        <v>212</v>
      </c>
      <c r="G74" s="17"/>
      <c r="H74" s="28" t="s">
        <v>26</v>
      </c>
      <c r="I74" s="122">
        <v>4.82</v>
      </c>
      <c r="J74" s="122"/>
      <c r="K74" s="123"/>
      <c r="M74" s="29">
        <v>6.8</v>
      </c>
      <c r="N74" s="30">
        <v>105</v>
      </c>
      <c r="O74" s="31">
        <v>0.05</v>
      </c>
      <c r="P74" s="2"/>
    </row>
    <row r="75" spans="1:16" ht="15" customHeight="1" thickBot="1" x14ac:dyDescent="0.3">
      <c r="A75" s="2"/>
      <c r="C75" s="22" t="s">
        <v>27</v>
      </c>
      <c r="D75" s="11"/>
      <c r="E75" s="11"/>
      <c r="F75" s="23"/>
      <c r="G75" s="17"/>
      <c r="H75" s="17"/>
      <c r="I75" s="17"/>
      <c r="J75" s="17"/>
      <c r="P75" s="2"/>
    </row>
    <row r="76" spans="1:16" ht="15" customHeight="1" x14ac:dyDescent="0.25">
      <c r="A76" s="2"/>
      <c r="C76" s="22" t="s">
        <v>28</v>
      </c>
      <c r="D76" s="11">
        <v>66.78</v>
      </c>
      <c r="E76" s="11"/>
      <c r="F76" s="23">
        <v>209</v>
      </c>
      <c r="G76" s="17"/>
      <c r="H76" s="94" t="s">
        <v>29</v>
      </c>
      <c r="I76" s="96"/>
      <c r="J76" s="96"/>
      <c r="K76" s="98"/>
      <c r="M76" s="6" t="s">
        <v>30</v>
      </c>
      <c r="N76" s="32" t="s">
        <v>3</v>
      </c>
      <c r="O76" s="33" t="s">
        <v>31</v>
      </c>
      <c r="P76" s="2"/>
    </row>
    <row r="77" spans="1:16" x14ac:dyDescent="0.25">
      <c r="A77" s="2"/>
      <c r="C77" s="22" t="s">
        <v>32</v>
      </c>
      <c r="D77" s="11">
        <v>69.95</v>
      </c>
      <c r="E77" s="11"/>
      <c r="F77" s="23">
        <v>207</v>
      </c>
      <c r="G77" s="17"/>
      <c r="H77" s="34" t="s">
        <v>33</v>
      </c>
      <c r="I77" s="7" t="s">
        <v>34</v>
      </c>
      <c r="J77" s="7" t="s">
        <v>35</v>
      </c>
      <c r="K77" s="35" t="s">
        <v>36</v>
      </c>
      <c r="M77" s="8">
        <v>1</v>
      </c>
      <c r="N77" s="36">
        <v>5.8</v>
      </c>
      <c r="O77" s="37">
        <v>100</v>
      </c>
      <c r="P77" s="2"/>
    </row>
    <row r="78" spans="1:16" ht="15.75" thickBot="1" x14ac:dyDescent="0.3">
      <c r="A78" s="2"/>
      <c r="C78" s="22" t="s">
        <v>37</v>
      </c>
      <c r="D78" s="11">
        <v>75.27</v>
      </c>
      <c r="E78" s="11"/>
      <c r="F78" s="23">
        <v>1820</v>
      </c>
      <c r="G78" s="17"/>
      <c r="H78" s="110">
        <v>3</v>
      </c>
      <c r="I78" s="112">
        <v>459</v>
      </c>
      <c r="J78" s="112">
        <v>326</v>
      </c>
      <c r="K78" s="114">
        <f>((I78-J78)/I78)</f>
        <v>0.289760348583878</v>
      </c>
      <c r="M78" s="13">
        <v>2</v>
      </c>
      <c r="N78" s="38">
        <v>5.9</v>
      </c>
      <c r="O78" s="39">
        <v>100</v>
      </c>
      <c r="P78" s="2"/>
    </row>
    <row r="79" spans="1:16" ht="15.75" thickBot="1" x14ac:dyDescent="0.3">
      <c r="A79" s="2"/>
      <c r="C79" s="22" t="s">
        <v>38</v>
      </c>
      <c r="D79" s="11">
        <v>76.36</v>
      </c>
      <c r="E79" s="11">
        <v>6.4</v>
      </c>
      <c r="F79" s="23">
        <v>520</v>
      </c>
      <c r="G79" s="17"/>
      <c r="H79" s="110"/>
      <c r="I79" s="112"/>
      <c r="J79" s="112"/>
      <c r="K79" s="114"/>
      <c r="P79" s="2"/>
    </row>
    <row r="80" spans="1:16" ht="15" customHeight="1" x14ac:dyDescent="0.25">
      <c r="A80" s="2"/>
      <c r="C80" s="22" t="s">
        <v>39</v>
      </c>
      <c r="D80" s="11"/>
      <c r="E80" s="11"/>
      <c r="F80" s="23">
        <v>505</v>
      </c>
      <c r="G80" s="17"/>
      <c r="H80" s="110">
        <v>6</v>
      </c>
      <c r="I80" s="112">
        <v>393</v>
      </c>
      <c r="J80" s="112">
        <v>193</v>
      </c>
      <c r="K80" s="114">
        <f>((I80-J80)/I80)</f>
        <v>0.5089058524173028</v>
      </c>
      <c r="M80" s="116" t="s">
        <v>40</v>
      </c>
      <c r="N80" s="117"/>
      <c r="O80" s="100"/>
      <c r="P80" s="2"/>
    </row>
    <row r="81" spans="1:16" ht="15.75" thickBot="1" x14ac:dyDescent="0.3">
      <c r="A81" s="2"/>
      <c r="C81" s="22" t="s">
        <v>41</v>
      </c>
      <c r="D81" s="11">
        <v>78.2</v>
      </c>
      <c r="E81" s="11">
        <v>6.1</v>
      </c>
      <c r="F81" s="23">
        <v>1530</v>
      </c>
      <c r="G81" s="17"/>
      <c r="H81" s="111"/>
      <c r="I81" s="113"/>
      <c r="J81" s="113"/>
      <c r="K81" s="115"/>
      <c r="M81" s="118" t="s">
        <v>42</v>
      </c>
      <c r="N81" s="119"/>
      <c r="O81" s="40">
        <f>(J66-J67)/J66</f>
        <v>0.54412770809578104</v>
      </c>
      <c r="P81" s="2"/>
    </row>
    <row r="82" spans="1:16" ht="15.75" thickBot="1" x14ac:dyDescent="0.3">
      <c r="A82" s="2"/>
      <c r="C82" s="41" t="s">
        <v>43</v>
      </c>
      <c r="D82" s="16"/>
      <c r="E82" s="16"/>
      <c r="F82" s="42">
        <v>1516</v>
      </c>
      <c r="G82" s="17"/>
      <c r="M82" s="118" t="s">
        <v>44</v>
      </c>
      <c r="N82" s="119"/>
      <c r="O82" s="40">
        <f>(J67-J68)/J67</f>
        <v>0.25662831415707854</v>
      </c>
      <c r="P82" s="2"/>
    </row>
    <row r="83" spans="1:16" ht="15" customHeight="1" thickBot="1" x14ac:dyDescent="0.3">
      <c r="A83" s="2"/>
      <c r="C83" s="43"/>
      <c r="D83" s="43"/>
      <c r="E83" s="43"/>
      <c r="F83" s="43"/>
      <c r="H83" s="116" t="s">
        <v>45</v>
      </c>
      <c r="I83" s="117"/>
      <c r="J83" s="117"/>
      <c r="K83" s="100"/>
      <c r="M83" s="118" t="s">
        <v>46</v>
      </c>
      <c r="N83" s="119"/>
      <c r="O83" s="40">
        <f>(J68-J69)/J68</f>
        <v>0.48317631224764468</v>
      </c>
      <c r="P83" s="2"/>
    </row>
    <row r="84" spans="1:16" ht="15.75" customHeight="1" thickBot="1" x14ac:dyDescent="0.3">
      <c r="A84" s="2"/>
      <c r="B84" s="44"/>
      <c r="C84" s="45" t="s">
        <v>1</v>
      </c>
      <c r="D84" s="46" t="s">
        <v>2</v>
      </c>
      <c r="E84" s="46" t="s">
        <v>47</v>
      </c>
      <c r="F84" s="20" t="s">
        <v>48</v>
      </c>
      <c r="G84" s="47" t="s">
        <v>3</v>
      </c>
      <c r="H84" s="25" t="s">
        <v>1</v>
      </c>
      <c r="I84" s="26" t="s">
        <v>49</v>
      </c>
      <c r="J84" s="26" t="s">
        <v>50</v>
      </c>
      <c r="K84" s="27" t="s">
        <v>51</v>
      </c>
      <c r="M84" s="127" t="s">
        <v>52</v>
      </c>
      <c r="N84" s="128"/>
      <c r="O84" s="68">
        <f>(J69-J70)/J69</f>
        <v>-1.5625E-2</v>
      </c>
      <c r="P84" s="2"/>
    </row>
    <row r="85" spans="1:16" ht="15.75" thickBot="1" x14ac:dyDescent="0.3">
      <c r="A85" s="2"/>
      <c r="B85" s="44"/>
      <c r="C85" s="48" t="s">
        <v>53</v>
      </c>
      <c r="D85" s="36">
        <v>91.4</v>
      </c>
      <c r="E85" s="36"/>
      <c r="F85" s="37"/>
      <c r="G85" s="49"/>
      <c r="H85" s="50" t="s">
        <v>535</v>
      </c>
      <c r="I85" s="36">
        <v>373</v>
      </c>
      <c r="J85" s="36">
        <v>228</v>
      </c>
      <c r="K85" s="37">
        <f>I85-J85</f>
        <v>145</v>
      </c>
      <c r="M85" s="129" t="s">
        <v>54</v>
      </c>
      <c r="N85" s="130"/>
      <c r="O85" s="51">
        <f>(J66-J70)/J66</f>
        <v>0.82212086659064998</v>
      </c>
      <c r="P85" s="2"/>
    </row>
    <row r="86" spans="1:16" ht="15.75" thickBot="1" x14ac:dyDescent="0.3">
      <c r="A86" s="2"/>
      <c r="B86" s="44"/>
      <c r="C86" s="48" t="s">
        <v>55</v>
      </c>
      <c r="D86" s="36">
        <v>72.8</v>
      </c>
      <c r="E86" s="36">
        <v>67.989999999999995</v>
      </c>
      <c r="F86" s="37">
        <v>93.39</v>
      </c>
      <c r="G86" s="52">
        <v>5.0999999999999996</v>
      </c>
      <c r="H86" s="29" t="s">
        <v>26</v>
      </c>
      <c r="I86" s="38">
        <v>206</v>
      </c>
      <c r="J86" s="38">
        <v>134</v>
      </c>
      <c r="K86" s="37">
        <f>I86-J86</f>
        <v>72</v>
      </c>
      <c r="L86" s="53"/>
      <c r="M86" s="53"/>
      <c r="N86" s="53"/>
      <c r="P86" s="2"/>
    </row>
    <row r="87" spans="1:16" ht="15" customHeight="1" x14ac:dyDescent="0.25">
      <c r="A87" s="2"/>
      <c r="B87" s="44"/>
      <c r="C87" s="48" t="s">
        <v>56</v>
      </c>
      <c r="D87" s="36">
        <v>78.3</v>
      </c>
      <c r="E87" s="36">
        <v>63.85</v>
      </c>
      <c r="F87" s="37">
        <v>81.55</v>
      </c>
      <c r="P87" s="2"/>
    </row>
    <row r="88" spans="1:16" ht="15" customHeight="1" x14ac:dyDescent="0.25">
      <c r="A88" s="2"/>
      <c r="B88" s="44"/>
      <c r="C88" s="48" t="s">
        <v>57</v>
      </c>
      <c r="D88" s="36">
        <v>74.2</v>
      </c>
      <c r="E88" s="36">
        <v>52.12</v>
      </c>
      <c r="F88" s="37">
        <v>70.239999999999995</v>
      </c>
      <c r="P88" s="2"/>
    </row>
    <row r="89" spans="1:16" ht="15" customHeight="1" thickBot="1" x14ac:dyDescent="0.3">
      <c r="A89" s="2"/>
      <c r="B89" s="44"/>
      <c r="C89" s="54" t="s">
        <v>58</v>
      </c>
      <c r="D89" s="55">
        <v>52.9</v>
      </c>
      <c r="E89" s="55"/>
      <c r="F89" s="37"/>
      <c r="G89" s="56"/>
      <c r="P89" s="2"/>
    </row>
    <row r="90" spans="1:16" ht="15" customHeight="1" thickBot="1" x14ac:dyDescent="0.3">
      <c r="A90" s="2"/>
      <c r="B90" s="44"/>
      <c r="C90" s="48" t="s">
        <v>59</v>
      </c>
      <c r="D90" s="36">
        <v>91.3</v>
      </c>
      <c r="E90" s="36"/>
      <c r="F90" s="57"/>
      <c r="G90" s="58" t="s">
        <v>60</v>
      </c>
      <c r="P90" s="2"/>
    </row>
    <row r="91" spans="1:16" ht="15.75" customHeight="1" x14ac:dyDescent="0.25">
      <c r="A91" s="2"/>
      <c r="B91" s="44"/>
      <c r="C91" s="48" t="s">
        <v>61</v>
      </c>
      <c r="D91" s="36"/>
      <c r="E91" s="36"/>
      <c r="F91" s="36"/>
      <c r="G91" s="59"/>
      <c r="P91" s="2"/>
    </row>
    <row r="92" spans="1:16" ht="15.75" customHeight="1" x14ac:dyDescent="0.25">
      <c r="A92" s="2"/>
      <c r="B92" s="44"/>
      <c r="C92" s="48" t="s">
        <v>62</v>
      </c>
      <c r="D92" s="60"/>
      <c r="E92" s="60"/>
      <c r="F92" s="60"/>
      <c r="G92" s="61"/>
      <c r="P92" s="2"/>
    </row>
    <row r="93" spans="1:16" ht="15.75" thickBot="1" x14ac:dyDescent="0.3">
      <c r="A93" s="2"/>
      <c r="B93" s="44"/>
      <c r="C93" s="62" t="s">
        <v>62</v>
      </c>
      <c r="D93" s="38"/>
      <c r="E93" s="38"/>
      <c r="F93" s="38"/>
      <c r="G93" s="63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63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ht="15" customHeight="1" x14ac:dyDescent="0.25">
      <c r="A97" s="2"/>
      <c r="B97" s="66"/>
      <c r="C97" s="124" t="s">
        <v>607</v>
      </c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6"/>
      <c r="P97" s="2"/>
    </row>
    <row r="98" spans="1:18" ht="15" customHeight="1" x14ac:dyDescent="0.25">
      <c r="A98" s="2"/>
      <c r="C98" s="124" t="s">
        <v>608</v>
      </c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6"/>
      <c r="P98" s="2"/>
    </row>
    <row r="99" spans="1:18" ht="15" customHeight="1" x14ac:dyDescent="0.25">
      <c r="A99" s="2"/>
      <c r="C99" s="124" t="s">
        <v>609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6"/>
      <c r="P99" s="2"/>
    </row>
    <row r="100" spans="1:18" ht="15.75" customHeight="1" x14ac:dyDescent="0.25">
      <c r="A100" s="2"/>
      <c r="C100" s="124" t="s">
        <v>610</v>
      </c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6"/>
      <c r="P100" s="2"/>
      <c r="R100" t="s">
        <v>65</v>
      </c>
    </row>
    <row r="101" spans="1:18" ht="15" customHeight="1" x14ac:dyDescent="0.25">
      <c r="A101" s="2"/>
      <c r="C101" s="124" t="s">
        <v>611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6"/>
      <c r="P101" s="2"/>
    </row>
    <row r="102" spans="1:18" x14ac:dyDescent="0.25">
      <c r="A102" s="2"/>
      <c r="C102" s="124" t="s">
        <v>612</v>
      </c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6"/>
      <c r="P102" s="2"/>
    </row>
    <row r="103" spans="1:18" x14ac:dyDescent="0.25">
      <c r="A103" s="2"/>
      <c r="C103" s="124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6"/>
      <c r="P103" s="2"/>
    </row>
    <row r="104" spans="1:18" x14ac:dyDescent="0.25">
      <c r="A104" s="2"/>
      <c r="C104" s="124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6"/>
      <c r="P104" s="2"/>
    </row>
    <row r="105" spans="1:18" x14ac:dyDescent="0.25">
      <c r="A105" s="2"/>
      <c r="C105" s="124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6"/>
      <c r="P105" s="2"/>
    </row>
    <row r="106" spans="1:18" x14ac:dyDescent="0.25">
      <c r="A106" s="2"/>
      <c r="C106" s="124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6"/>
      <c r="P106" s="2"/>
    </row>
    <row r="107" spans="1:18" x14ac:dyDescent="0.25">
      <c r="A107" s="2"/>
      <c r="C107" s="124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6"/>
      <c r="P107" s="2"/>
    </row>
    <row r="108" spans="1:18" x14ac:dyDescent="0.25">
      <c r="A108" s="2"/>
      <c r="C108" s="124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6"/>
      <c r="P108" s="2"/>
    </row>
    <row r="109" spans="1:18" x14ac:dyDescent="0.25">
      <c r="A109" s="2"/>
      <c r="C109" s="124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6"/>
      <c r="P109" s="2"/>
    </row>
    <row r="110" spans="1:18" x14ac:dyDescent="0.25">
      <c r="A110" s="2"/>
      <c r="C110" s="131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3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7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65</v>
      </c>
      <c r="C115" s="4" t="s">
        <v>66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94" t="s">
        <v>1</v>
      </c>
      <c r="D117" s="96" t="s">
        <v>2</v>
      </c>
      <c r="E117" s="96" t="s">
        <v>3</v>
      </c>
      <c r="F117" s="96" t="s">
        <v>4</v>
      </c>
      <c r="G117" s="96"/>
      <c r="H117" s="96"/>
      <c r="I117" s="96"/>
      <c r="J117" s="96"/>
      <c r="K117" s="98"/>
      <c r="M117" s="6" t="s">
        <v>5</v>
      </c>
      <c r="N117" s="99" t="s">
        <v>3</v>
      </c>
      <c r="O117" s="100"/>
      <c r="P117" s="2"/>
    </row>
    <row r="118" spans="1:16" x14ac:dyDescent="0.25">
      <c r="A118" s="2"/>
      <c r="C118" s="95"/>
      <c r="D118" s="97"/>
      <c r="E118" s="97"/>
      <c r="F118" s="7" t="s">
        <v>6</v>
      </c>
      <c r="G118" s="7" t="s">
        <v>7</v>
      </c>
      <c r="H118" s="7" t="s">
        <v>8</v>
      </c>
      <c r="I118" s="7" t="s">
        <v>9</v>
      </c>
      <c r="J118" s="97" t="s">
        <v>10</v>
      </c>
      <c r="K118" s="101"/>
      <c r="M118" s="8">
        <v>1</v>
      </c>
      <c r="N118" s="102"/>
      <c r="O118" s="103"/>
      <c r="P118" s="2"/>
    </row>
    <row r="119" spans="1:16" x14ac:dyDescent="0.25">
      <c r="A119" s="2"/>
      <c r="C119" s="9" t="s">
        <v>11</v>
      </c>
      <c r="D119" s="10"/>
      <c r="E119" s="10"/>
      <c r="F119" s="11">
        <v>1315</v>
      </c>
      <c r="G119" s="12"/>
      <c r="H119" s="12"/>
      <c r="I119" s="12"/>
      <c r="J119" s="104">
        <f>AVERAGE(F119:I119)</f>
        <v>1315</v>
      </c>
      <c r="K119" s="105"/>
      <c r="M119" s="8">
        <v>2</v>
      </c>
      <c r="N119" s="102">
        <v>8.5</v>
      </c>
      <c r="O119" s="103"/>
      <c r="P119" s="2"/>
    </row>
    <row r="120" spans="1:16" x14ac:dyDescent="0.25">
      <c r="A120" s="2"/>
      <c r="C120" s="9" t="s">
        <v>12</v>
      </c>
      <c r="D120" s="10"/>
      <c r="E120" s="10"/>
      <c r="F120" s="11">
        <v>611</v>
      </c>
      <c r="G120" s="12"/>
      <c r="H120" s="12"/>
      <c r="I120" s="12"/>
      <c r="J120" s="104">
        <f t="shared" ref="J120:J125" si="2">AVERAGE(F120:I120)</f>
        <v>611</v>
      </c>
      <c r="K120" s="105"/>
      <c r="M120" s="8">
        <v>3</v>
      </c>
      <c r="N120" s="102">
        <v>7.8</v>
      </c>
      <c r="O120" s="103"/>
      <c r="P120" s="2"/>
    </row>
    <row r="121" spans="1:16" x14ac:dyDescent="0.25">
      <c r="A121" s="2"/>
      <c r="C121" s="9" t="s">
        <v>13</v>
      </c>
      <c r="D121" s="11">
        <v>63.43</v>
      </c>
      <c r="E121" s="11">
        <v>7.6</v>
      </c>
      <c r="F121" s="11">
        <v>1065</v>
      </c>
      <c r="G121" s="11">
        <v>1198</v>
      </c>
      <c r="H121" s="11">
        <v>1016</v>
      </c>
      <c r="I121" s="11">
        <v>1070</v>
      </c>
      <c r="J121" s="104">
        <f t="shared" si="2"/>
        <v>1087.25</v>
      </c>
      <c r="K121" s="105"/>
      <c r="M121" s="8">
        <v>4</v>
      </c>
      <c r="N121" s="102">
        <v>7.1</v>
      </c>
      <c r="O121" s="103"/>
      <c r="P121" s="2"/>
    </row>
    <row r="122" spans="1:16" x14ac:dyDescent="0.25">
      <c r="A122" s="2"/>
      <c r="C122" s="9" t="s">
        <v>14</v>
      </c>
      <c r="D122" s="11">
        <v>59.87</v>
      </c>
      <c r="E122" s="11">
        <v>7.4</v>
      </c>
      <c r="F122" s="11">
        <v>546</v>
      </c>
      <c r="G122" s="11">
        <v>520</v>
      </c>
      <c r="H122" s="11">
        <v>562</v>
      </c>
      <c r="I122" s="11">
        <v>543</v>
      </c>
      <c r="J122" s="104">
        <f t="shared" si="2"/>
        <v>542.75</v>
      </c>
      <c r="K122" s="105"/>
      <c r="M122" s="8">
        <v>5</v>
      </c>
      <c r="N122" s="102">
        <v>8.1</v>
      </c>
      <c r="O122" s="103"/>
      <c r="P122" s="2"/>
    </row>
    <row r="123" spans="1:16" ht="15.75" thickBot="1" x14ac:dyDescent="0.3">
      <c r="A123" s="2"/>
      <c r="C123" s="9" t="s">
        <v>15</v>
      </c>
      <c r="D123" s="11"/>
      <c r="E123" s="11"/>
      <c r="F123" s="11">
        <v>376</v>
      </c>
      <c r="G123" s="69">
        <v>381</v>
      </c>
      <c r="H123" s="69">
        <v>395</v>
      </c>
      <c r="I123" s="69">
        <v>318</v>
      </c>
      <c r="J123" s="104">
        <f t="shared" si="2"/>
        <v>367.5</v>
      </c>
      <c r="K123" s="105"/>
      <c r="M123" s="13">
        <v>6</v>
      </c>
      <c r="N123" s="106">
        <v>7.5</v>
      </c>
      <c r="O123" s="107"/>
      <c r="P123" s="2"/>
    </row>
    <row r="124" spans="1:16" x14ac:dyDescent="0.25">
      <c r="A124" s="2"/>
      <c r="C124" s="9" t="s">
        <v>16</v>
      </c>
      <c r="D124" s="11"/>
      <c r="E124" s="11"/>
      <c r="F124" s="11">
        <v>184</v>
      </c>
      <c r="G124" s="69">
        <v>190</v>
      </c>
      <c r="H124" s="69">
        <v>194</v>
      </c>
      <c r="I124" s="69">
        <v>188</v>
      </c>
      <c r="J124" s="104">
        <f t="shared" si="2"/>
        <v>189</v>
      </c>
      <c r="K124" s="105"/>
      <c r="P124" s="2"/>
    </row>
    <row r="125" spans="1:16" ht="15.75" thickBot="1" x14ac:dyDescent="0.3">
      <c r="A125" s="2"/>
      <c r="C125" s="15" t="s">
        <v>17</v>
      </c>
      <c r="D125" s="16">
        <v>60.37</v>
      </c>
      <c r="E125" s="16">
        <v>7</v>
      </c>
      <c r="F125" s="16">
        <v>180</v>
      </c>
      <c r="G125" s="16">
        <v>186</v>
      </c>
      <c r="H125" s="16">
        <v>189</v>
      </c>
      <c r="I125" s="16">
        <v>183</v>
      </c>
      <c r="J125" s="108">
        <f t="shared" si="2"/>
        <v>184.5</v>
      </c>
      <c r="K125" s="109"/>
      <c r="P125" s="2"/>
    </row>
    <row r="126" spans="1:16" ht="15" customHeight="1" thickBot="1" x14ac:dyDescent="0.3">
      <c r="A126" s="2"/>
      <c r="C126" s="17"/>
      <c r="D126" s="17"/>
      <c r="E126" s="17"/>
      <c r="F126" s="17"/>
      <c r="G126" s="17"/>
      <c r="H126" s="17"/>
      <c r="I126" s="17"/>
      <c r="J126" s="17"/>
      <c r="P126" s="2"/>
    </row>
    <row r="127" spans="1:16" ht="15" customHeight="1" x14ac:dyDescent="0.25">
      <c r="A127" s="2"/>
      <c r="C127" s="18" t="s">
        <v>1</v>
      </c>
      <c r="D127" s="19" t="s">
        <v>2</v>
      </c>
      <c r="E127" s="19" t="s">
        <v>3</v>
      </c>
      <c r="F127" s="20" t="s">
        <v>18</v>
      </c>
      <c r="G127" s="21"/>
      <c r="H127" s="18" t="s">
        <v>1</v>
      </c>
      <c r="I127" s="96" t="s">
        <v>19</v>
      </c>
      <c r="J127" s="96"/>
      <c r="K127" s="98"/>
      <c r="M127" s="116" t="s">
        <v>20</v>
      </c>
      <c r="N127" s="117"/>
      <c r="O127" s="100"/>
      <c r="P127" s="2"/>
    </row>
    <row r="128" spans="1:16" x14ac:dyDescent="0.25">
      <c r="A128" s="2"/>
      <c r="C128" s="22" t="s">
        <v>21</v>
      </c>
      <c r="D128" s="11">
        <v>8.89</v>
      </c>
      <c r="E128" s="11">
        <v>10.6</v>
      </c>
      <c r="F128" s="23">
        <v>1011</v>
      </c>
      <c r="G128" s="17"/>
      <c r="H128" s="24" t="s">
        <v>22</v>
      </c>
      <c r="I128" s="120">
        <v>5.22</v>
      </c>
      <c r="J128" s="120"/>
      <c r="K128" s="121"/>
      <c r="M128" s="25" t="s">
        <v>3</v>
      </c>
      <c r="N128" s="26" t="s">
        <v>23</v>
      </c>
      <c r="O128" s="27" t="s">
        <v>24</v>
      </c>
      <c r="P128" s="2"/>
    </row>
    <row r="129" spans="1:16" ht="15.75" thickBot="1" x14ac:dyDescent="0.3">
      <c r="A129" s="2"/>
      <c r="C129" s="22" t="s">
        <v>25</v>
      </c>
      <c r="D129" s="11">
        <v>67.14</v>
      </c>
      <c r="E129" s="11"/>
      <c r="F129" s="23">
        <v>191</v>
      </c>
      <c r="G129" s="17"/>
      <c r="H129" s="28" t="s">
        <v>26</v>
      </c>
      <c r="I129" s="122">
        <v>4.74</v>
      </c>
      <c r="J129" s="122"/>
      <c r="K129" s="123"/>
      <c r="M129" s="29">
        <v>6.9</v>
      </c>
      <c r="N129" s="30">
        <v>84</v>
      </c>
      <c r="O129" s="31">
        <v>0.03</v>
      </c>
      <c r="P129" s="2"/>
    </row>
    <row r="130" spans="1:16" ht="15" customHeight="1" thickBot="1" x14ac:dyDescent="0.3">
      <c r="A130" s="2"/>
      <c r="C130" s="22" t="s">
        <v>27</v>
      </c>
      <c r="D130" s="11"/>
      <c r="E130" s="11"/>
      <c r="F130" s="23"/>
      <c r="G130" s="17"/>
      <c r="H130" s="17"/>
      <c r="I130" s="17"/>
      <c r="J130" s="17"/>
      <c r="P130" s="2"/>
    </row>
    <row r="131" spans="1:16" ht="15" customHeight="1" x14ac:dyDescent="0.25">
      <c r="A131" s="2"/>
      <c r="C131" s="22" t="s">
        <v>28</v>
      </c>
      <c r="D131" s="11">
        <v>66.73</v>
      </c>
      <c r="E131" s="11"/>
      <c r="F131" s="23">
        <v>188</v>
      </c>
      <c r="G131" s="17"/>
      <c r="H131" s="94" t="s">
        <v>29</v>
      </c>
      <c r="I131" s="96"/>
      <c r="J131" s="96"/>
      <c r="K131" s="98"/>
      <c r="M131" s="6" t="s">
        <v>30</v>
      </c>
      <c r="N131" s="32" t="s">
        <v>3</v>
      </c>
      <c r="O131" s="33" t="s">
        <v>31</v>
      </c>
      <c r="P131" s="2"/>
    </row>
    <row r="132" spans="1:16" x14ac:dyDescent="0.25">
      <c r="A132" s="2"/>
      <c r="C132" s="22" t="s">
        <v>32</v>
      </c>
      <c r="D132" s="11">
        <v>73.41</v>
      </c>
      <c r="E132" s="11"/>
      <c r="F132" s="23">
        <v>186</v>
      </c>
      <c r="G132" s="17"/>
      <c r="H132" s="34" t="s">
        <v>33</v>
      </c>
      <c r="I132" s="7" t="s">
        <v>34</v>
      </c>
      <c r="J132" s="7" t="s">
        <v>35</v>
      </c>
      <c r="K132" s="35" t="s">
        <v>36</v>
      </c>
      <c r="M132" s="8">
        <v>1</v>
      </c>
      <c r="N132" s="36">
        <v>5.8</v>
      </c>
      <c r="O132" s="37">
        <v>100</v>
      </c>
      <c r="P132" s="2"/>
    </row>
    <row r="133" spans="1:16" ht="15.75" thickBot="1" x14ac:dyDescent="0.3">
      <c r="A133" s="2"/>
      <c r="C133" s="22" t="s">
        <v>37</v>
      </c>
      <c r="D133" s="11">
        <v>74.22</v>
      </c>
      <c r="E133" s="11"/>
      <c r="F133" s="23">
        <v>1648</v>
      </c>
      <c r="G133" s="17"/>
      <c r="H133" s="110">
        <v>4</v>
      </c>
      <c r="I133" s="112">
        <v>515</v>
      </c>
      <c r="J133" s="112">
        <v>415</v>
      </c>
      <c r="K133" s="114">
        <f>((I133-J133)/I133)</f>
        <v>0.1941747572815534</v>
      </c>
      <c r="M133" s="13">
        <v>2</v>
      </c>
      <c r="N133" s="38">
        <v>5.7</v>
      </c>
      <c r="O133" s="39">
        <v>100</v>
      </c>
      <c r="P133" s="2"/>
    </row>
    <row r="134" spans="1:16" ht="15.75" thickBot="1" x14ac:dyDescent="0.3">
      <c r="A134" s="2"/>
      <c r="C134" s="22" t="s">
        <v>38</v>
      </c>
      <c r="D134" s="11">
        <v>75.849999999999994</v>
      </c>
      <c r="E134" s="11">
        <v>6.5</v>
      </c>
      <c r="F134" s="23">
        <v>486</v>
      </c>
      <c r="G134" s="17"/>
      <c r="H134" s="110"/>
      <c r="I134" s="112"/>
      <c r="J134" s="112"/>
      <c r="K134" s="114"/>
      <c r="P134" s="2"/>
    </row>
    <row r="135" spans="1:16" ht="15" customHeight="1" x14ac:dyDescent="0.25">
      <c r="A135" s="2"/>
      <c r="C135" s="22" t="s">
        <v>39</v>
      </c>
      <c r="D135" s="11"/>
      <c r="E135" s="11"/>
      <c r="F135" s="23">
        <v>465</v>
      </c>
      <c r="G135" s="17"/>
      <c r="H135" s="110">
        <v>7</v>
      </c>
      <c r="I135" s="112">
        <v>358</v>
      </c>
      <c r="J135" s="112">
        <v>126</v>
      </c>
      <c r="K135" s="114">
        <f>((I135-J135)/I135)</f>
        <v>0.64804469273743015</v>
      </c>
      <c r="M135" s="116" t="s">
        <v>40</v>
      </c>
      <c r="N135" s="117"/>
      <c r="O135" s="100"/>
      <c r="P135" s="2"/>
    </row>
    <row r="136" spans="1:16" ht="15.75" thickBot="1" x14ac:dyDescent="0.3">
      <c r="A136" s="2"/>
      <c r="C136" s="22" t="s">
        <v>41</v>
      </c>
      <c r="D136" s="11">
        <v>77.62</v>
      </c>
      <c r="E136" s="11">
        <v>6.2</v>
      </c>
      <c r="F136" s="23">
        <v>1488</v>
      </c>
      <c r="G136" s="17"/>
      <c r="H136" s="111"/>
      <c r="I136" s="113"/>
      <c r="J136" s="113"/>
      <c r="K136" s="115"/>
      <c r="M136" s="118" t="s">
        <v>42</v>
      </c>
      <c r="N136" s="119"/>
      <c r="O136" s="40">
        <f>(J121-J122)/J121</f>
        <v>0.50080478270866868</v>
      </c>
      <c r="P136" s="2"/>
    </row>
    <row r="137" spans="1:16" ht="15.75" thickBot="1" x14ac:dyDescent="0.3">
      <c r="A137" s="2"/>
      <c r="C137" s="41" t="s">
        <v>43</v>
      </c>
      <c r="D137" s="16"/>
      <c r="E137" s="16"/>
      <c r="F137" s="42">
        <v>1398</v>
      </c>
      <c r="G137" s="17"/>
      <c r="M137" s="118" t="s">
        <v>44</v>
      </c>
      <c r="N137" s="119"/>
      <c r="O137" s="40">
        <f>(J122-J123)/J122</f>
        <v>0.32289267618608936</v>
      </c>
      <c r="P137" s="2"/>
    </row>
    <row r="138" spans="1:16" ht="15.75" customHeight="1" thickBot="1" x14ac:dyDescent="0.3">
      <c r="A138" s="2"/>
      <c r="C138" s="43"/>
      <c r="D138" s="43"/>
      <c r="E138" s="43"/>
      <c r="F138" s="43"/>
      <c r="H138" s="116" t="s">
        <v>45</v>
      </c>
      <c r="I138" s="117"/>
      <c r="J138" s="117"/>
      <c r="K138" s="100"/>
      <c r="M138" s="118" t="s">
        <v>46</v>
      </c>
      <c r="N138" s="119"/>
      <c r="O138" s="40">
        <f>(J123-J124)/J123</f>
        <v>0.48571428571428571</v>
      </c>
      <c r="P138" s="2"/>
    </row>
    <row r="139" spans="1:16" ht="15.75" customHeight="1" thickBot="1" x14ac:dyDescent="0.3">
      <c r="A139" s="2"/>
      <c r="B139" s="44"/>
      <c r="C139" s="45" t="s">
        <v>1</v>
      </c>
      <c r="D139" s="46" t="s">
        <v>2</v>
      </c>
      <c r="E139" s="46" t="s">
        <v>47</v>
      </c>
      <c r="F139" s="20" t="s">
        <v>48</v>
      </c>
      <c r="G139" s="47" t="s">
        <v>3</v>
      </c>
      <c r="H139" s="25" t="s">
        <v>1</v>
      </c>
      <c r="I139" s="26" t="s">
        <v>49</v>
      </c>
      <c r="J139" s="26" t="s">
        <v>50</v>
      </c>
      <c r="K139" s="27" t="s">
        <v>51</v>
      </c>
      <c r="M139" s="127" t="s">
        <v>52</v>
      </c>
      <c r="N139" s="128"/>
      <c r="O139" s="68">
        <f>(J124-J125)/J124</f>
        <v>2.3809523809523808E-2</v>
      </c>
      <c r="P139" s="2"/>
    </row>
    <row r="140" spans="1:16" ht="15.75" thickBot="1" x14ac:dyDescent="0.3">
      <c r="A140" s="2"/>
      <c r="B140" s="44"/>
      <c r="C140" s="48" t="s">
        <v>53</v>
      </c>
      <c r="D140" s="36">
        <v>91.35</v>
      </c>
      <c r="E140" s="36"/>
      <c r="F140" s="37"/>
      <c r="G140" s="49"/>
      <c r="H140" s="50" t="s">
        <v>96</v>
      </c>
      <c r="I140" s="36">
        <v>558</v>
      </c>
      <c r="J140" s="36">
        <v>512</v>
      </c>
      <c r="K140" s="37">
        <f>I140-J140</f>
        <v>46</v>
      </c>
      <c r="M140" s="129" t="s">
        <v>54</v>
      </c>
      <c r="N140" s="130"/>
      <c r="O140" s="51">
        <f>(J121-J125)/J121</f>
        <v>0.8303058174292941</v>
      </c>
      <c r="P140" s="2"/>
    </row>
    <row r="141" spans="1:16" ht="15.75" thickBot="1" x14ac:dyDescent="0.3">
      <c r="A141" s="2"/>
      <c r="B141" s="44"/>
      <c r="C141" s="48" t="s">
        <v>55</v>
      </c>
      <c r="D141" s="36">
        <v>72.650000000000006</v>
      </c>
      <c r="E141" s="36">
        <v>68.47</v>
      </c>
      <c r="F141" s="37">
        <v>94.25</v>
      </c>
      <c r="G141" s="52">
        <v>5.2</v>
      </c>
      <c r="H141" s="29" t="s">
        <v>97</v>
      </c>
      <c r="I141" s="38">
        <v>196</v>
      </c>
      <c r="J141" s="38">
        <v>165</v>
      </c>
      <c r="K141" s="37">
        <f>I141-J141</f>
        <v>31</v>
      </c>
      <c r="L141" s="53"/>
      <c r="M141" s="53"/>
      <c r="N141" s="53"/>
      <c r="P141" s="2"/>
    </row>
    <row r="142" spans="1:16" ht="15" customHeight="1" x14ac:dyDescent="0.25">
      <c r="A142" s="2"/>
      <c r="B142" s="44"/>
      <c r="C142" s="48" t="s">
        <v>56</v>
      </c>
      <c r="D142" s="36">
        <v>79.45</v>
      </c>
      <c r="E142" s="36">
        <v>65.540000000000006</v>
      </c>
      <c r="F142" s="37">
        <v>81.239999999999995</v>
      </c>
      <c r="P142" s="2"/>
    </row>
    <row r="143" spans="1:16" ht="15" customHeight="1" x14ac:dyDescent="0.25">
      <c r="A143" s="2"/>
      <c r="B143" s="44"/>
      <c r="C143" s="48" t="s">
        <v>57</v>
      </c>
      <c r="D143" s="36">
        <v>75.55</v>
      </c>
      <c r="E143" s="36">
        <v>53.2</v>
      </c>
      <c r="F143" s="37">
        <v>70.42</v>
      </c>
      <c r="P143" s="2"/>
    </row>
    <row r="144" spans="1:16" ht="15" customHeight="1" thickBot="1" x14ac:dyDescent="0.3">
      <c r="A144" s="2"/>
      <c r="B144" s="44"/>
      <c r="C144" s="54" t="s">
        <v>58</v>
      </c>
      <c r="D144" s="55">
        <v>54.02</v>
      </c>
      <c r="E144" s="55"/>
      <c r="F144" s="37"/>
      <c r="G144" s="56"/>
      <c r="P144" s="2"/>
    </row>
    <row r="145" spans="1:16" ht="15" customHeight="1" thickBot="1" x14ac:dyDescent="0.3">
      <c r="A145" s="2"/>
      <c r="B145" s="44"/>
      <c r="C145" s="48" t="s">
        <v>59</v>
      </c>
      <c r="D145" s="36">
        <v>91.47</v>
      </c>
      <c r="E145" s="36"/>
      <c r="F145" s="57"/>
      <c r="G145" s="58" t="s">
        <v>60</v>
      </c>
      <c r="P145" s="2"/>
    </row>
    <row r="146" spans="1:16" ht="15.75" customHeight="1" x14ac:dyDescent="0.25">
      <c r="A146" s="2"/>
      <c r="B146" s="44"/>
      <c r="C146" s="48" t="s">
        <v>61</v>
      </c>
      <c r="D146" s="36"/>
      <c r="E146" s="36"/>
      <c r="F146" s="36"/>
      <c r="G146" s="59"/>
      <c r="P146" s="2"/>
    </row>
    <row r="147" spans="1:16" ht="15.75" customHeight="1" x14ac:dyDescent="0.25">
      <c r="A147" s="2"/>
      <c r="B147" s="44"/>
      <c r="C147" s="48" t="s">
        <v>62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4"/>
      <c r="C148" s="62" t="s">
        <v>62</v>
      </c>
      <c r="D148" s="38"/>
      <c r="E148" s="38"/>
      <c r="F148" s="38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63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ht="15" customHeight="1" x14ac:dyDescent="0.25">
      <c r="A152" s="2"/>
      <c r="B152" s="66"/>
      <c r="C152" s="124" t="s">
        <v>613</v>
      </c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6"/>
      <c r="P152" s="2"/>
    </row>
    <row r="153" spans="1:16" ht="15" customHeight="1" x14ac:dyDescent="0.25">
      <c r="A153" s="2"/>
      <c r="C153" s="124" t="s">
        <v>614</v>
      </c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6"/>
      <c r="P153" s="2"/>
    </row>
    <row r="154" spans="1:16" ht="15" customHeight="1" x14ac:dyDescent="0.25">
      <c r="A154" s="2"/>
      <c r="C154" s="124" t="s">
        <v>615</v>
      </c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6"/>
      <c r="P154" s="2"/>
    </row>
    <row r="155" spans="1:16" ht="15" customHeight="1" x14ac:dyDescent="0.25">
      <c r="A155" s="2"/>
      <c r="C155" s="124" t="s">
        <v>616</v>
      </c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6"/>
      <c r="P155" s="2"/>
    </row>
    <row r="156" spans="1:16" ht="15" customHeight="1" x14ac:dyDescent="0.25">
      <c r="A156" s="2"/>
      <c r="C156" s="124" t="s">
        <v>617</v>
      </c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6"/>
      <c r="P156" s="2"/>
    </row>
    <row r="157" spans="1:16" ht="15" customHeight="1" x14ac:dyDescent="0.25">
      <c r="A157" s="2"/>
      <c r="C157" s="124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6"/>
      <c r="P157" s="2"/>
    </row>
    <row r="158" spans="1:16" x14ac:dyDescent="0.25">
      <c r="A158" s="2"/>
      <c r="C158" s="124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6"/>
      <c r="P158" s="2"/>
    </row>
    <row r="159" spans="1:16" x14ac:dyDescent="0.25">
      <c r="A159" s="2"/>
      <c r="C159" s="124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6"/>
      <c r="P159" s="2"/>
    </row>
    <row r="160" spans="1:16" x14ac:dyDescent="0.25">
      <c r="A160" s="2"/>
      <c r="C160" s="124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6"/>
      <c r="P160" s="2"/>
    </row>
    <row r="161" spans="1:16" x14ac:dyDescent="0.25">
      <c r="A161" s="2"/>
      <c r="C161" s="124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6"/>
      <c r="P161" s="2"/>
    </row>
    <row r="162" spans="1:16" x14ac:dyDescent="0.25">
      <c r="A162" s="2"/>
      <c r="C162" s="124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6"/>
      <c r="P162" s="2"/>
    </row>
    <row r="163" spans="1:16" x14ac:dyDescent="0.25">
      <c r="A163" s="2"/>
      <c r="C163" s="124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6"/>
      <c r="P163" s="2"/>
    </row>
    <row r="164" spans="1:16" x14ac:dyDescent="0.25">
      <c r="A164" s="2"/>
      <c r="C164" s="124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6"/>
      <c r="P164" s="2"/>
    </row>
    <row r="165" spans="1:16" x14ac:dyDescent="0.25">
      <c r="A165" s="2"/>
      <c r="C165" s="131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3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7"/>
    </row>
    <row r="168" spans="1:16" hidden="1" x14ac:dyDescent="0.25">
      <c r="D168" s="7" t="s">
        <v>2</v>
      </c>
      <c r="E168" s="7" t="s">
        <v>47</v>
      </c>
      <c r="F168" s="7" t="s">
        <v>48</v>
      </c>
    </row>
    <row r="169" spans="1:16" hidden="1" x14ac:dyDescent="0.25">
      <c r="C169" s="60" t="s">
        <v>61</v>
      </c>
      <c r="D169" s="36" t="str">
        <f>IFERROR((AVERAGE(D34,D91,D146))," ")</f>
        <v xml:space="preserve"> </v>
      </c>
      <c r="E169" s="36" t="str">
        <f t="shared" ref="E169:F169" si="3">IFERROR((AVERAGE(E34,E91,E146))," ")</f>
        <v xml:space="preserve"> </v>
      </c>
      <c r="F169" s="36" t="str">
        <f t="shared" si="3"/>
        <v xml:space="preserve"> </v>
      </c>
    </row>
    <row r="170" spans="1:16" hidden="1" x14ac:dyDescent="0.25">
      <c r="C170" s="60" t="s">
        <v>62</v>
      </c>
      <c r="D170" s="36" t="str">
        <f t="shared" ref="D170:F171" si="4">IFERROR((AVERAGE(D35,D92,D147))," ")</f>
        <v xml:space="preserve"> </v>
      </c>
      <c r="E170" s="36" t="str">
        <f t="shared" si="4"/>
        <v xml:space="preserve"> </v>
      </c>
      <c r="F170" s="36" t="str">
        <f t="shared" si="4"/>
        <v xml:space="preserve"> </v>
      </c>
    </row>
    <row r="171" spans="1:16" hidden="1" x14ac:dyDescent="0.25">
      <c r="C171" s="60" t="s">
        <v>62</v>
      </c>
      <c r="D171" s="36" t="str">
        <f t="shared" si="4"/>
        <v xml:space="preserve"> </v>
      </c>
      <c r="E171" s="36" t="str">
        <f t="shared" si="4"/>
        <v xml:space="preserve"> </v>
      </c>
      <c r="F171" s="36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40F88E-B169-4FBB-948C-B74CB98A7D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86EEBA-4238-490E-BF67-E7A56C6A3156}"/>
</file>

<file path=customXml/itemProps3.xml><?xml version="1.0" encoding="utf-8"?>
<ds:datastoreItem xmlns:ds="http://schemas.openxmlformats.org/officeDocument/2006/customXml" ds:itemID="{D70AD870-A150-4F05-94A3-721EE66253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Sheet 1</vt:lpstr>
      <vt:lpstr>PURITY</vt:lpstr>
      <vt:lpstr>1</vt:lpstr>
      <vt:lpstr>2</vt:lpstr>
      <vt:lpstr>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Sheet2</vt:lpstr>
      <vt:lpstr>Sheet17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Sheet18</vt:lpstr>
      <vt:lpstr>Sheet20</vt:lpstr>
      <vt:lpstr>26</vt:lpstr>
      <vt:lpstr>27</vt:lpstr>
      <vt:lpstr>Sheet1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Kelly Tay Shin Ying</dc:creator>
  <cp:lastModifiedBy>Muhammad Saifuddin Bin Shahar</cp:lastModifiedBy>
  <dcterms:created xsi:type="dcterms:W3CDTF">2020-02-01T01:12:25Z</dcterms:created>
  <dcterms:modified xsi:type="dcterms:W3CDTF">2020-07-01T09:00:34Z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